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335-B-DEPOIX-PDL(72)-CHALONGES-Gauthier-Beaufay-11,3767ha/"/>
    </mc:Choice>
  </mc:AlternateContent>
  <xr:revisionPtr revIDLastSave="0" documentId="13_ncr:1_{0C4CCA8D-7DF2-F747-8388-571858FFD832}" xr6:coauthVersionLast="47" xr6:coauthVersionMax="47" xr10:uidLastSave="{00000000-0000-0000-0000-000000000000}"/>
  <bookViews>
    <workbookView xWindow="-10680" yWindow="-28300" windowWidth="30080" windowHeight="283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V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HI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HJ154" i="2"/>
  <c r="DI154" i="2"/>
  <c r="EX155" i="2"/>
  <c r="EY154" i="2"/>
  <c r="ED154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HI156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CN156" i="2"/>
  <c r="HG157" i="2"/>
  <c r="HH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HG161" i="2"/>
  <c r="EA161" i="2"/>
  <c r="ED161" i="2" s="1"/>
  <c r="ED160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HH162" i="2"/>
  <c r="HG162" i="2"/>
  <c r="EY161" i="2"/>
  <c r="DI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HG163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EA164" i="2"/>
  <c r="HG164" i="2"/>
  <c r="EY163" i="2"/>
  <c r="ED163" i="2"/>
  <c r="FS164" i="2"/>
  <c r="EV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HI167" i="2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B168" i="2"/>
  <c r="HH168" i="2"/>
  <c r="EC168" i="2"/>
  <c r="DI167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Y168" i="2"/>
  <c r="EX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A172" i="2"/>
  <c r="ED171" i="2"/>
  <c r="HI172" i="2"/>
  <c r="EW172" i="2"/>
  <c r="HG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J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FS175" i="2"/>
  <c r="EB175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W177" i="2"/>
  <c r="EC177" i="2"/>
  <c r="FS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EA178" i="2"/>
  <c r="HG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EV179" i="2"/>
  <c r="HI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H185" i="2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A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EY186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D189" i="2" s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G190" i="2"/>
  <c r="HH190" i="2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D190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EV192" i="2"/>
  <c r="HG192" i="2"/>
  <c r="HI192" i="2"/>
  <c r="EB192" i="2"/>
  <c r="EA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HI193" i="2"/>
  <c r="FQ193" i="2"/>
  <c r="DI192" i="2"/>
  <c r="EX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FQ194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B195" i="2"/>
  <c r="ED194" i="2"/>
  <c r="HG195" i="2"/>
  <c r="EY194" i="2"/>
  <c r="EA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H201" i="2" l="1"/>
  <c r="HJ200" i="2"/>
  <c r="EB201" i="2"/>
  <c r="FS201" i="2"/>
  <c r="DI200" i="2"/>
  <c r="HG201" i="2"/>
  <c r="EA201" i="2"/>
  <c r="HI201" i="2"/>
  <c r="EX201" i="2"/>
  <c r="AI5" i="2"/>
  <c r="EW201" i="2"/>
  <c r="EC201" i="2"/>
  <c r="ED201" i="2" s="1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S202" i="2" l="1"/>
  <c r="HG202" i="2"/>
  <c r="EW202" i="2"/>
  <c r="EY201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5" i="2" a="1"/>
  <c r="BC65" i="2" s="1"/>
  <c r="GT68" i="2" a="1"/>
  <c r="GT68" i="2" s="1"/>
  <c r="GT122" i="2" a="1"/>
  <c r="GT122" i="2" s="1"/>
  <c r="GT133" i="2" a="1"/>
  <c r="GT133" i="2" s="1"/>
  <c r="GT152" i="2" a="1"/>
  <c r="GT152" i="2" s="1"/>
  <c r="GT102" i="2" a="1"/>
  <c r="GT102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15" i="2" a="1"/>
  <c r="DN115" i="2" s="1"/>
  <c r="EI195" i="2" a="1"/>
  <c r="EI195" i="2" s="1"/>
  <c r="AH166" i="2" a="1"/>
  <c r="AH166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7" i="2" a="1"/>
  <c r="BC7" i="2" s="1"/>
  <c r="GT21" i="2" a="1"/>
  <c r="GT21" i="2" s="1"/>
  <c r="GT189" i="2" a="1"/>
  <c r="GT189" i="2" s="1"/>
  <c r="GT74" i="2" a="1"/>
  <c r="GT74" i="2" s="1"/>
  <c r="GT38" i="2" a="1"/>
  <c r="GT38" i="2" s="1"/>
  <c r="GT190" i="2" a="1"/>
  <c r="GT190" i="2" s="1"/>
  <c r="GT107" i="2" a="1"/>
  <c r="GT107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4" i="2" a="1"/>
  <c r="DN164" i="2" s="1"/>
  <c r="DN167" i="2" a="1"/>
  <c r="DN167" i="2" s="1"/>
  <c r="DN65" i="2" a="1"/>
  <c r="DN65" i="2" s="1"/>
  <c r="DN6" i="2" a="1"/>
  <c r="DN6" i="2" s="1"/>
  <c r="DO6" i="2" s="1"/>
  <c r="BX107" i="2" a="1"/>
  <c r="BX107" i="2" s="1"/>
  <c r="FD82" i="2" a="1"/>
  <c r="FD82" i="2" s="1"/>
  <c r="AX200" i="2"/>
  <c r="CS185" i="2" l="1" a="1"/>
  <c r="CS185" i="2" s="1"/>
  <c r="CS134" i="2" a="1"/>
  <c r="CS134" i="2" s="1"/>
  <c r="CS56" i="2" a="1"/>
  <c r="CS56" i="2" s="1"/>
  <c r="CS77" i="2" a="1"/>
  <c r="CS77" i="2" s="1"/>
  <c r="CS24" i="2" a="1"/>
  <c r="CS24" i="2" s="1"/>
  <c r="CS116" i="2" a="1"/>
  <c r="CS116" i="2" s="1"/>
  <c r="CS120" i="2" a="1"/>
  <c r="CS120" i="2" s="1"/>
  <c r="CS129" i="2" a="1"/>
  <c r="CS129" i="2" s="1"/>
  <c r="CS105" i="2" a="1"/>
  <c r="CS105" i="2" s="1"/>
  <c r="CS72" i="2" a="1"/>
  <c r="CS72" i="2" s="1"/>
  <c r="CS114" i="2" a="1"/>
  <c r="CS114" i="2" s="1"/>
  <c r="CS161" i="2" a="1"/>
  <c r="CS161" i="2" s="1"/>
  <c r="HJ202" i="2"/>
  <c r="DN132" i="2" a="1"/>
  <c r="DN132" i="2" s="1"/>
  <c r="DN176" i="2" a="1"/>
  <c r="DN176" i="2" s="1"/>
  <c r="DN70" i="2" a="1"/>
  <c r="DN70" i="2" s="1"/>
  <c r="DN16" i="2" a="1"/>
  <c r="DN16" i="2" s="1"/>
  <c r="DN135" i="2" a="1"/>
  <c r="DN135" i="2" s="1"/>
  <c r="DN80" i="2" a="1"/>
  <c r="DN80" i="2" s="1"/>
  <c r="DN63" i="2" a="1"/>
  <c r="DN63" i="2" s="1"/>
  <c r="BC185" i="2" a="1"/>
  <c r="BC185" i="2" s="1"/>
  <c r="BC130" i="2" a="1"/>
  <c r="BC130" i="2" s="1"/>
  <c r="DN29" i="2" a="1"/>
  <c r="DN29" i="2" s="1"/>
  <c r="BC82" i="2" a="1"/>
  <c r="BC82" i="2" s="1"/>
  <c r="DN187" i="2" a="1"/>
  <c r="DN187" i="2" s="1"/>
  <c r="DN45" i="2" a="1"/>
  <c r="DN45" i="2" s="1"/>
  <c r="DN30" i="2" a="1"/>
  <c r="DN30" i="2" s="1"/>
  <c r="DN190" i="2" a="1"/>
  <c r="DN190" i="2" s="1"/>
  <c r="DN55" i="2" a="1"/>
  <c r="DN55" i="2" s="1"/>
  <c r="DN162" i="2" a="1"/>
  <c r="DN162" i="2" s="1"/>
  <c r="DN38" i="2" a="1"/>
  <c r="DN38" i="2" s="1"/>
  <c r="BC18" i="2" a="1"/>
  <c r="BC18" i="2" s="1"/>
  <c r="BC84" i="2" a="1"/>
  <c r="BC84" i="2" s="1"/>
  <c r="DN41" i="2" a="1"/>
  <c r="DN41" i="2" s="1"/>
  <c r="BC47" i="2" a="1"/>
  <c r="BC47" i="2" s="1"/>
  <c r="EY202" i="2"/>
  <c r="DN46" i="2" a="1"/>
  <c r="DN46" i="2" s="1"/>
  <c r="DN133" i="2" a="1"/>
  <c r="DN133" i="2" s="1"/>
  <c r="DN31" i="2" a="1"/>
  <c r="DN31" i="2" s="1"/>
  <c r="DN49" i="2" a="1"/>
  <c r="DN49" i="2" s="1"/>
  <c r="DN168" i="2" a="1"/>
  <c r="DN168" i="2" s="1"/>
  <c r="BC38" i="2" a="1"/>
  <c r="BC38" i="2" s="1"/>
  <c r="BC32" i="2" a="1"/>
  <c r="BC32" i="2" s="1"/>
  <c r="DN177" i="2" a="1"/>
  <c r="DN177" i="2" s="1"/>
  <c r="BC181" i="2" a="1"/>
  <c r="BC181" i="2" s="1"/>
  <c r="BC34" i="2" a="1"/>
  <c r="BC34" i="2" s="1"/>
  <c r="HG203" i="2"/>
  <c r="BP203" i="2"/>
  <c r="BC83" i="2" a="1"/>
  <c r="BC83" i="2" s="1"/>
  <c r="BC143" i="2" a="1"/>
  <c r="BC143" i="2" s="1"/>
  <c r="BC164" i="2" a="1"/>
  <c r="BC164" i="2" s="1"/>
  <c r="BC114" i="2" a="1"/>
  <c r="BC114" i="2" s="1"/>
  <c r="BC68" i="2" a="1"/>
  <c r="BC68" i="2" s="1"/>
  <c r="BC151" i="2" a="1"/>
  <c r="BC151" i="2" s="1"/>
  <c r="BC31" i="2" a="1"/>
  <c r="BC31" i="2" s="1"/>
  <c r="BC192" i="2" a="1"/>
  <c r="BC192" i="2" s="1"/>
  <c r="BC117" i="2" a="1"/>
  <c r="BC117" i="2" s="1"/>
  <c r="BC126" i="2" a="1"/>
  <c r="BC126" i="2" s="1"/>
  <c r="BC58" i="2" a="1"/>
  <c r="BC58" i="2" s="1"/>
  <c r="AH151" i="2" a="1"/>
  <c r="AH151" i="2" s="1"/>
  <c r="GT138" i="2" a="1"/>
  <c r="GT138" i="2" s="1"/>
  <c r="GT191" i="2" a="1"/>
  <c r="GT191" i="2" s="1"/>
  <c r="GT178" i="2" a="1"/>
  <c r="GT178" i="2" s="1"/>
  <c r="GT12" i="2" a="1"/>
  <c r="GT12" i="2" s="1"/>
  <c r="GT147" i="2" a="1"/>
  <c r="GT147" i="2" s="1"/>
  <c r="GT121" i="2" a="1"/>
  <c r="GT121" i="2" s="1"/>
  <c r="GT181" i="2" a="1"/>
  <c r="GT181" i="2" s="1"/>
  <c r="GT184" i="2" a="1"/>
  <c r="GT184" i="2" s="1"/>
  <c r="GT174" i="2" a="1"/>
  <c r="GT174" i="2" s="1"/>
  <c r="GT126" i="2" a="1"/>
  <c r="GT126" i="2" s="1"/>
  <c r="GT198" i="2" a="1"/>
  <c r="GT198" i="2" s="1"/>
  <c r="GT11" i="2" a="1"/>
  <c r="GT11" i="2" s="1"/>
  <c r="GT33" i="2" a="1"/>
  <c r="GT33" i="2" s="1"/>
  <c r="GT51" i="2" a="1"/>
  <c r="GT51" i="2" s="1"/>
  <c r="GT115" i="2" a="1"/>
  <c r="GT115" i="2" s="1"/>
  <c r="FY79" i="2" a="1"/>
  <c r="FY79" i="2" s="1"/>
  <c r="FY47" i="2" a="1"/>
  <c r="FY47" i="2" s="1"/>
  <c r="CS38" i="2" a="1"/>
  <c r="CS38" i="2" s="1"/>
  <c r="CS137" i="2" a="1"/>
  <c r="CS137" i="2" s="1"/>
  <c r="CS52" i="2" a="1"/>
  <c r="CS52" i="2" s="1"/>
  <c r="CS66" i="2" a="1"/>
  <c r="CS66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EY203" i="2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Z167" i="2" l="1"/>
  <c r="GZ87" i="2"/>
  <c r="GZ102" i="2"/>
  <c r="GZ30" i="2"/>
  <c r="GZ49" i="2"/>
  <c r="GZ96" i="2"/>
  <c r="GZ129" i="2"/>
  <c r="GZ37" i="2"/>
  <c r="GZ64" i="2"/>
  <c r="GZ95" i="2"/>
  <c r="GZ81" i="2"/>
  <c r="GZ153" i="2"/>
  <c r="GZ145" i="2"/>
  <c r="GZ72" i="2"/>
  <c r="GZ143" i="2"/>
  <c r="GZ121" i="2"/>
  <c r="GZ32" i="2"/>
  <c r="GZ105" i="2"/>
  <c r="GZ11" i="2"/>
  <c r="GZ5" i="2"/>
  <c r="GZ65" i="2"/>
  <c r="GZ196" i="2"/>
  <c r="GZ94" i="2"/>
  <c r="GZ160" i="2"/>
  <c r="GZ100" i="2"/>
  <c r="GZ28" i="2"/>
  <c r="GZ201" i="2"/>
  <c r="GZ19" i="2"/>
  <c r="GZ189" i="2"/>
  <c r="GZ78" i="2"/>
  <c r="GZ140" i="2"/>
  <c r="GZ184" i="2"/>
  <c r="GZ159" i="2"/>
  <c r="GZ127" i="2"/>
  <c r="GZ141" i="2"/>
  <c r="GZ90" i="2"/>
  <c r="GZ24" i="2"/>
  <c r="GZ147" i="2"/>
  <c r="GZ175" i="2"/>
  <c r="GZ14" i="2"/>
  <c r="GZ34" i="2"/>
  <c r="GZ178" i="2"/>
  <c r="GZ199" i="2"/>
  <c r="GZ83" i="2"/>
  <c r="GZ51" i="2"/>
  <c r="GZ191" i="2"/>
  <c r="GZ169" i="2"/>
  <c r="GZ9" i="2"/>
  <c r="GZ97" i="2"/>
  <c r="GZ188" i="2"/>
  <c r="GZ194" i="2"/>
  <c r="GZ137" i="2"/>
  <c r="GZ110" i="2"/>
  <c r="GZ56" i="2"/>
  <c r="GZ113" i="2"/>
  <c r="GZ48" i="2"/>
  <c r="GZ91" i="2"/>
  <c r="GZ183" i="2"/>
  <c r="GZ123" i="2"/>
  <c r="GZ27" i="2"/>
  <c r="GZ165" i="2"/>
  <c r="GZ197" i="2"/>
  <c r="GZ40" i="2"/>
  <c r="GZ118" i="2"/>
  <c r="GZ39" i="2"/>
  <c r="GZ161" i="2"/>
  <c r="GZ176" i="2"/>
  <c r="GZ187" i="2"/>
  <c r="GZ13" i="2"/>
  <c r="GZ179" i="2"/>
  <c r="GZ177" i="2"/>
  <c r="GZ111" i="2"/>
  <c r="GZ126" i="2"/>
  <c r="GZ148" i="2"/>
  <c r="GZ180" i="2"/>
  <c r="GZ53" i="2"/>
  <c r="GZ132" i="2"/>
  <c r="GZ88" i="2"/>
  <c r="GZ157" i="2"/>
  <c r="GZ124" i="2"/>
  <c r="GZ67" i="2"/>
  <c r="GZ134" i="2"/>
  <c r="GZ75" i="2"/>
  <c r="GZ84" i="2"/>
  <c r="GZ172" i="2"/>
  <c r="GZ116" i="2"/>
  <c r="GZ71" i="2"/>
  <c r="GZ156" i="2"/>
  <c r="GZ80" i="2"/>
  <c r="GZ144" i="2"/>
  <c r="GZ195" i="2"/>
  <c r="GZ66" i="2"/>
  <c r="GZ103" i="2"/>
  <c r="GZ33" i="2"/>
  <c r="GZ117" i="2"/>
  <c r="GZ22" i="2"/>
  <c r="GZ128" i="2"/>
  <c r="GZ77" i="2"/>
  <c r="GZ150" i="2"/>
  <c r="GZ203" i="2"/>
  <c r="GZ46" i="2"/>
  <c r="GZ73" i="2"/>
  <c r="GZ185" i="2"/>
  <c r="GZ182" i="2"/>
  <c r="GZ59" i="2"/>
  <c r="GZ162" i="2"/>
  <c r="GZ98" i="2"/>
  <c r="GZ135" i="2"/>
  <c r="GZ45" i="2"/>
  <c r="GZ36" i="2"/>
  <c r="GZ50" i="2"/>
  <c r="GZ82" i="2"/>
  <c r="GZ151" i="2"/>
  <c r="GZ152" i="2"/>
  <c r="GZ38" i="2"/>
  <c r="GZ114" i="2"/>
  <c r="GZ62" i="2"/>
  <c r="GZ115" i="2"/>
  <c r="GZ93" i="2"/>
  <c r="GZ139" i="2"/>
  <c r="GZ120" i="2"/>
  <c r="GZ112" i="2"/>
  <c r="GZ170" i="2"/>
  <c r="GZ108" i="2"/>
  <c r="GZ76" i="2"/>
  <c r="GZ130" i="2"/>
  <c r="GZ44" i="2"/>
  <c r="GZ168" i="2"/>
  <c r="GZ174" i="2"/>
  <c r="GZ63" i="2"/>
  <c r="GZ193" i="2"/>
  <c r="GZ55" i="2"/>
  <c r="GZ41" i="2"/>
  <c r="GZ154" i="2"/>
  <c r="GZ69" i="2"/>
  <c r="GZ86" i="2"/>
  <c r="GZ52" i="2"/>
  <c r="GZ104" i="2"/>
  <c r="GZ171" i="2"/>
  <c r="GZ74" i="2"/>
  <c r="GZ58" i="2"/>
  <c r="GZ133" i="2"/>
  <c r="GZ15" i="2"/>
  <c r="GZ17" i="2"/>
  <c r="GZ119" i="2"/>
  <c r="GZ122" i="2"/>
  <c r="GZ23" i="2"/>
  <c r="GZ54" i="2"/>
  <c r="GZ85" i="2"/>
  <c r="GZ89" i="2"/>
  <c r="GZ192" i="2"/>
  <c r="GZ42" i="2"/>
  <c r="GZ10" i="2"/>
  <c r="GZ149" i="2"/>
  <c r="GZ29" i="2"/>
  <c r="GZ163" i="2"/>
  <c r="GZ21" i="2"/>
  <c r="GZ20" i="2"/>
  <c r="GZ202" i="2"/>
  <c r="GZ173" i="2"/>
  <c r="GZ43" i="2"/>
  <c r="GZ31" i="2"/>
  <c r="GZ181" i="2"/>
  <c r="GZ18" i="2"/>
  <c r="GZ106" i="2"/>
  <c r="GZ186" i="2"/>
  <c r="GZ166" i="2"/>
  <c r="GZ131" i="2"/>
  <c r="GZ198" i="2"/>
  <c r="GZ99" i="2"/>
  <c r="GZ70" i="2"/>
  <c r="GZ164" i="2"/>
  <c r="GZ109" i="2"/>
  <c r="GZ68" i="2"/>
  <c r="GZ16" i="2"/>
  <c r="GZ4" i="2"/>
  <c r="GZ61" i="2"/>
  <c r="GZ101" i="2"/>
  <c r="GZ35" i="2"/>
  <c r="GZ79" i="2"/>
  <c r="GZ57" i="2"/>
  <c r="GZ107" i="2"/>
  <c r="GZ47" i="2"/>
  <c r="GZ7" i="2"/>
  <c r="GZ142" i="2"/>
  <c r="GZ200" i="2"/>
  <c r="GZ92" i="2"/>
  <c r="GZ8" i="2"/>
  <c r="GZ12" i="2"/>
  <c r="GZ26" i="2"/>
  <c r="GZ138" i="2"/>
  <c r="GZ136" i="2"/>
  <c r="GZ155" i="2"/>
  <c r="GZ60" i="2"/>
  <c r="GZ6" i="2"/>
  <c r="GZ146" i="2"/>
  <c r="GZ125" i="2"/>
  <c r="GZ25" i="2"/>
  <c r="GZ158" i="2"/>
  <c r="GZ190" i="2"/>
  <c r="GZ3" i="2"/>
  <c r="C15" i="4" s="1"/>
  <c r="E15" i="4" s="1"/>
  <c r="F15" i="4" s="1"/>
  <c r="G15" i="4" s="1"/>
  <c r="L15" i="4" s="1"/>
  <c r="GE11" i="2"/>
  <c r="GE5" i="2"/>
  <c r="GE172" i="2"/>
  <c r="GE8" i="2"/>
  <c r="GE64" i="2"/>
  <c r="GE191" i="2"/>
  <c r="GE188" i="2"/>
  <c r="GE9" i="2"/>
  <c r="GE166" i="2"/>
  <c r="GE36" i="2"/>
  <c r="GE76" i="2"/>
  <c r="GE175" i="2"/>
  <c r="GE184" i="2"/>
  <c r="GE118" i="2"/>
  <c r="GE22" i="2"/>
  <c r="GE92" i="2"/>
  <c r="GE85" i="2"/>
  <c r="GE120" i="2"/>
  <c r="GE128" i="2"/>
  <c r="GE124" i="2"/>
  <c r="GE51" i="2"/>
  <c r="GE73" i="2"/>
  <c r="GE45" i="2"/>
  <c r="GE182" i="2"/>
  <c r="GE112" i="2"/>
  <c r="GE165" i="2"/>
  <c r="GE40" i="2"/>
  <c r="GE97" i="2"/>
  <c r="GE94" i="2"/>
  <c r="GE114" i="2"/>
  <c r="GE194" i="2"/>
  <c r="GE77" i="2"/>
  <c r="GE42" i="2"/>
  <c r="GE4" i="2"/>
  <c r="GE82" i="2"/>
  <c r="GE176" i="2"/>
  <c r="GE30" i="2"/>
  <c r="GE28" i="2"/>
  <c r="GE23" i="2"/>
  <c r="GE101" i="2"/>
  <c r="GE119" i="2"/>
  <c r="GE154" i="2"/>
  <c r="GE147" i="2"/>
  <c r="GE150" i="2"/>
  <c r="GE140" i="2"/>
  <c r="GE137" i="2"/>
  <c r="GE103" i="2"/>
  <c r="GE153" i="2"/>
  <c r="GE18" i="2"/>
  <c r="GE135" i="2"/>
  <c r="GE54" i="2"/>
  <c r="GE46" i="2"/>
  <c r="GE160" i="2"/>
  <c r="GE170" i="2"/>
  <c r="GE81" i="2"/>
  <c r="GE35" i="2"/>
  <c r="GE34" i="2"/>
  <c r="GE44" i="2"/>
  <c r="GE193" i="2"/>
  <c r="GE178" i="2"/>
  <c r="GE141" i="2"/>
  <c r="GE53" i="2"/>
  <c r="GE96" i="2"/>
  <c r="GE14" i="2"/>
  <c r="GE109" i="2"/>
  <c r="GE186" i="2"/>
  <c r="GE58" i="2"/>
  <c r="GE156" i="2"/>
  <c r="GE38" i="2"/>
  <c r="GE108" i="2"/>
  <c r="GE26" i="2"/>
  <c r="GE62" i="2"/>
  <c r="GE125" i="2"/>
  <c r="GE129" i="2"/>
  <c r="GE145" i="2"/>
  <c r="GE104" i="2"/>
  <c r="GE61" i="2"/>
  <c r="GE201" i="2"/>
  <c r="GE190" i="2"/>
  <c r="GE148" i="2"/>
  <c r="GE93" i="2"/>
  <c r="GE117" i="2"/>
  <c r="GE136" i="2"/>
  <c r="GE68" i="2"/>
  <c r="GE143" i="2"/>
  <c r="GE99" i="2"/>
  <c r="GE196" i="2"/>
  <c r="GE198" i="2"/>
  <c r="GE100" i="2"/>
  <c r="GE134" i="2"/>
  <c r="GE59" i="2"/>
  <c r="GE200" i="2"/>
  <c r="GE164" i="2"/>
  <c r="GE32" i="2"/>
  <c r="GE55" i="2"/>
  <c r="GE66" i="2"/>
  <c r="GE74" i="2"/>
  <c r="GE151" i="2"/>
  <c r="GE179" i="2"/>
  <c r="GE12" i="2"/>
  <c r="GE161" i="2"/>
  <c r="GE121" i="2"/>
  <c r="GE33" i="2"/>
  <c r="GE7" i="2"/>
  <c r="GE83" i="2"/>
  <c r="GE19" i="2"/>
  <c r="GE171" i="2"/>
  <c r="GE29" i="2"/>
  <c r="GE152" i="2"/>
  <c r="GE17" i="2"/>
  <c r="GE25" i="2"/>
  <c r="GE67" i="2"/>
  <c r="GE16" i="2"/>
  <c r="GE149" i="2"/>
  <c r="GE105" i="2"/>
  <c r="GE130" i="2"/>
  <c r="GE169" i="2"/>
  <c r="GE75" i="2"/>
  <c r="GE86" i="2"/>
  <c r="GE90" i="2"/>
  <c r="GE69" i="2"/>
  <c r="GE126" i="2"/>
  <c r="GE48" i="2"/>
  <c r="GE63" i="2"/>
  <c r="GE133" i="2"/>
  <c r="GE203" i="2"/>
  <c r="GE157" i="2"/>
  <c r="GE98" i="2"/>
  <c r="GE113" i="2"/>
  <c r="GE168" i="2"/>
  <c r="GE192" i="2"/>
  <c r="GE31" i="2"/>
  <c r="GE60" i="2"/>
  <c r="GE71" i="2"/>
  <c r="GE123" i="2"/>
  <c r="GE177" i="2"/>
  <c r="GE122" i="2"/>
  <c r="GE127" i="2"/>
  <c r="GE56" i="2"/>
  <c r="GE163" i="2"/>
  <c r="GE158" i="2"/>
  <c r="GE107" i="2"/>
  <c r="GE95" i="2"/>
  <c r="GE37" i="2"/>
  <c r="GE185" i="2"/>
  <c r="GE144" i="2"/>
  <c r="GE195" i="2"/>
  <c r="GE138" i="2"/>
  <c r="GE52" i="2"/>
  <c r="GE10" i="2"/>
  <c r="GE41" i="2"/>
  <c r="GE110" i="2"/>
  <c r="GE84" i="2"/>
  <c r="GE79" i="2"/>
  <c r="GE43" i="2"/>
  <c r="GE116" i="2"/>
  <c r="GE27" i="2"/>
  <c r="GE72" i="2"/>
  <c r="GE174" i="2"/>
  <c r="GE80" i="2"/>
  <c r="GE20" i="2"/>
  <c r="GE162" i="2"/>
  <c r="GE65" i="2"/>
  <c r="GE197" i="2"/>
  <c r="GE202" i="2"/>
  <c r="GE57" i="2"/>
  <c r="GE142" i="2"/>
  <c r="GE15" i="2"/>
  <c r="GE87" i="2"/>
  <c r="GE155" i="2"/>
  <c r="GE49" i="2"/>
  <c r="GE13" i="2"/>
  <c r="GE39" i="2"/>
  <c r="GE159" i="2"/>
  <c r="GE199" i="2"/>
  <c r="GE180" i="2"/>
  <c r="GE187" i="2"/>
  <c r="GE3" i="2"/>
  <c r="C14" i="4" s="1"/>
  <c r="E14" i="4" s="1"/>
  <c r="F14" i="4" s="1"/>
  <c r="G14" i="4" s="1"/>
  <c r="L14" i="4" s="1"/>
  <c r="GE146" i="2"/>
  <c r="GE88" i="2"/>
  <c r="GE106" i="2"/>
  <c r="GE132" i="2"/>
  <c r="GE167" i="2"/>
  <c r="GE89" i="2"/>
  <c r="GE183" i="2"/>
  <c r="GE6" i="2"/>
  <c r="GE50" i="2"/>
  <c r="GE181" i="2"/>
  <c r="GE78" i="2"/>
  <c r="GE189" i="2"/>
  <c r="GE102" i="2"/>
  <c r="GE21" i="2"/>
  <c r="GE24" i="2"/>
  <c r="GE47" i="2"/>
  <c r="GE131" i="2"/>
  <c r="GE111" i="2"/>
  <c r="GE70" i="2"/>
  <c r="GE91" i="2"/>
  <c r="GE173" i="2"/>
  <c r="GE115" i="2"/>
  <c r="GE139" i="2"/>
  <c r="FJ112" i="2"/>
  <c r="FJ178" i="2"/>
  <c r="FJ156" i="2"/>
  <c r="FJ107" i="2"/>
  <c r="FJ44" i="2"/>
  <c r="FJ30" i="2"/>
  <c r="FJ89" i="2"/>
  <c r="FJ26" i="2"/>
  <c r="FJ100" i="2"/>
  <c r="FJ194" i="2"/>
  <c r="FJ98" i="2"/>
  <c r="FJ196" i="2"/>
  <c r="FJ201" i="2"/>
  <c r="FJ41" i="2"/>
  <c r="FJ125" i="2"/>
  <c r="FJ82" i="2"/>
  <c r="FJ128" i="2"/>
  <c r="FJ157" i="2"/>
  <c r="FJ33" i="2"/>
  <c r="FJ154" i="2"/>
  <c r="FJ180" i="2"/>
  <c r="FJ111" i="2"/>
  <c r="FJ75" i="2"/>
  <c r="FJ13" i="2"/>
  <c r="FJ163" i="2"/>
  <c r="FJ187" i="2"/>
  <c r="FJ38" i="2"/>
  <c r="FJ61" i="2"/>
  <c r="FJ49" i="2"/>
  <c r="FJ192" i="2"/>
  <c r="FJ132" i="2"/>
  <c r="FJ129" i="2"/>
  <c r="FJ127" i="2"/>
  <c r="FJ42" i="2"/>
  <c r="FJ123" i="2"/>
  <c r="FJ12" i="2"/>
  <c r="FJ165" i="2"/>
  <c r="FJ76" i="2"/>
  <c r="FJ176" i="2"/>
  <c r="FJ147" i="2"/>
  <c r="FJ121" i="2"/>
  <c r="FJ138" i="2"/>
  <c r="FJ93" i="2"/>
  <c r="FJ184" i="2"/>
  <c r="FJ109" i="2"/>
  <c r="FJ92" i="2"/>
  <c r="FJ32" i="2"/>
  <c r="FJ122" i="2"/>
  <c r="FJ22" i="2"/>
  <c r="FJ24" i="2"/>
  <c r="FJ146" i="2"/>
  <c r="FJ7" i="2"/>
  <c r="FJ17" i="2"/>
  <c r="FJ97" i="2"/>
  <c r="FJ114" i="2"/>
  <c r="FJ162" i="2"/>
  <c r="FJ144" i="2"/>
  <c r="FJ152" i="2"/>
  <c r="FJ71" i="2"/>
  <c r="FJ177" i="2"/>
  <c r="FJ137" i="2"/>
  <c r="FJ5" i="2"/>
  <c r="FJ58" i="2"/>
  <c r="FJ195" i="2"/>
  <c r="FJ175" i="2"/>
  <c r="FJ80" i="2"/>
  <c r="FJ6" i="2"/>
  <c r="FJ103" i="2"/>
  <c r="FJ10" i="2"/>
  <c r="FJ27" i="2"/>
  <c r="FJ167" i="2"/>
  <c r="FJ141" i="2"/>
  <c r="FJ45" i="2"/>
  <c r="FJ50" i="2"/>
  <c r="FJ153" i="2"/>
  <c r="FJ73" i="2"/>
  <c r="FJ191" i="2"/>
  <c r="FJ64" i="2"/>
  <c r="FJ182" i="2"/>
  <c r="FJ28" i="2"/>
  <c r="FJ59" i="2"/>
  <c r="FJ135" i="2"/>
  <c r="FJ84" i="2"/>
  <c r="FJ29" i="2"/>
  <c r="FJ130" i="2"/>
  <c r="FJ136" i="2"/>
  <c r="FJ150" i="2"/>
  <c r="FJ18" i="2"/>
  <c r="FJ39" i="2"/>
  <c r="FJ101" i="2"/>
  <c r="FJ190" i="2"/>
  <c r="FJ116" i="2"/>
  <c r="FJ173" i="2"/>
  <c r="FJ77" i="2"/>
  <c r="FJ36" i="2"/>
  <c r="FJ16" i="2"/>
  <c r="FJ142" i="2"/>
  <c r="FJ67" i="2"/>
  <c r="FJ183" i="2"/>
  <c r="FJ4" i="2"/>
  <c r="FJ202" i="2"/>
  <c r="FJ119" i="2"/>
  <c r="FJ95" i="2"/>
  <c r="FJ159" i="2"/>
  <c r="FJ43" i="2"/>
  <c r="FJ134" i="2"/>
  <c r="FJ54" i="2"/>
  <c r="FJ193" i="2"/>
  <c r="FJ155" i="2"/>
  <c r="FJ63" i="2"/>
  <c r="FJ203" i="2"/>
  <c r="FJ106" i="2"/>
  <c r="FJ181" i="2"/>
  <c r="FJ94" i="2"/>
  <c r="FJ88" i="2"/>
  <c r="FJ172" i="2"/>
  <c r="FJ110" i="2"/>
  <c r="FJ65" i="2"/>
  <c r="FJ199" i="2"/>
  <c r="FJ8" i="2"/>
  <c r="FJ113" i="2"/>
  <c r="FJ148" i="2"/>
  <c r="FJ15" i="2"/>
  <c r="FJ51" i="2"/>
  <c r="FJ120" i="2"/>
  <c r="FJ140" i="2"/>
  <c r="FJ70" i="2"/>
  <c r="FJ85" i="2"/>
  <c r="FJ14" i="2"/>
  <c r="FJ55" i="2"/>
  <c r="FJ143" i="2"/>
  <c r="FJ99" i="2"/>
  <c r="FJ31" i="2"/>
  <c r="FJ34" i="2"/>
  <c r="FJ96" i="2"/>
  <c r="FJ21" i="2"/>
  <c r="FJ200" i="2"/>
  <c r="FJ139" i="2"/>
  <c r="FJ166" i="2"/>
  <c r="FJ151" i="2"/>
  <c r="FJ60" i="2"/>
  <c r="FJ81" i="2"/>
  <c r="FJ86" i="2"/>
  <c r="FJ56" i="2"/>
  <c r="FJ133" i="2"/>
  <c r="FJ169" i="2"/>
  <c r="FJ189" i="2"/>
  <c r="FJ102" i="2"/>
  <c r="FJ20" i="2"/>
  <c r="FJ40" i="2"/>
  <c r="FJ48" i="2"/>
  <c r="FJ145" i="2"/>
  <c r="FJ3" i="2"/>
  <c r="C13" i="4" s="1"/>
  <c r="E13" i="4" s="1"/>
  <c r="F13" i="4" s="1"/>
  <c r="G13" i="4" s="1"/>
  <c r="L13" i="4" s="1"/>
  <c r="FJ74" i="2"/>
  <c r="FJ174" i="2"/>
  <c r="FJ68" i="2"/>
  <c r="FJ52" i="2"/>
  <c r="FJ198" i="2"/>
  <c r="FJ23" i="2"/>
  <c r="FJ57" i="2"/>
  <c r="FJ11" i="2"/>
  <c r="FJ186" i="2"/>
  <c r="FJ35" i="2"/>
  <c r="FJ115" i="2"/>
  <c r="FJ87" i="2"/>
  <c r="FJ160" i="2"/>
  <c r="FJ117" i="2"/>
  <c r="FJ62" i="2"/>
  <c r="FJ185" i="2"/>
  <c r="FJ83" i="2"/>
  <c r="FJ158" i="2"/>
  <c r="FJ9" i="2"/>
  <c r="FJ108" i="2"/>
  <c r="FJ179" i="2"/>
  <c r="FJ37" i="2"/>
  <c r="FJ46" i="2"/>
  <c r="FJ90" i="2"/>
  <c r="FJ53" i="2"/>
  <c r="FJ164" i="2"/>
  <c r="FJ170" i="2"/>
  <c r="FJ168" i="2"/>
  <c r="FJ47" i="2"/>
  <c r="FJ161" i="2"/>
  <c r="FJ105" i="2"/>
  <c r="FJ104" i="2"/>
  <c r="FJ19" i="2"/>
  <c r="FJ25" i="2"/>
  <c r="FJ188" i="2"/>
  <c r="FJ66" i="2"/>
  <c r="FJ149" i="2"/>
  <c r="FJ79" i="2"/>
  <c r="FJ118" i="2"/>
  <c r="FJ171" i="2"/>
  <c r="FJ126" i="2"/>
  <c r="FJ131" i="2"/>
  <c r="FJ197" i="2"/>
  <c r="FJ91" i="2"/>
  <c r="FJ78" i="2"/>
  <c r="FJ124" i="2"/>
  <c r="FJ69" i="2"/>
  <c r="FJ72" i="2"/>
  <c r="CY24" i="2"/>
  <c r="CY153" i="2"/>
  <c r="CY117" i="2"/>
  <c r="CY148" i="2"/>
  <c r="CY181" i="2"/>
  <c r="CY149" i="2"/>
  <c r="CY199" i="2"/>
  <c r="CY11" i="2"/>
  <c r="CY105" i="2"/>
  <c r="CY165" i="2"/>
  <c r="CY125" i="2"/>
  <c r="CY76" i="2"/>
  <c r="CY9" i="2"/>
  <c r="CY142" i="2"/>
  <c r="CY120" i="2"/>
  <c r="CY33" i="2"/>
  <c r="CY135" i="2"/>
  <c r="CY121" i="2"/>
  <c r="CY78" i="2"/>
  <c r="CY95" i="2"/>
  <c r="CY190" i="2"/>
  <c r="CY106" i="2"/>
  <c r="CY187" i="2"/>
  <c r="CY60" i="2"/>
  <c r="CY91" i="2"/>
  <c r="CY75" i="2"/>
  <c r="CY133" i="2"/>
  <c r="CY138" i="2"/>
  <c r="CY28" i="2"/>
  <c r="CY31" i="2"/>
  <c r="CY164" i="2"/>
  <c r="CY63" i="2"/>
  <c r="CY171" i="2"/>
  <c r="CY27" i="2"/>
  <c r="CY88" i="2"/>
  <c r="CY186" i="2"/>
  <c r="CY110" i="2"/>
  <c r="CY154" i="2"/>
  <c r="CY49" i="2"/>
  <c r="CY71" i="2"/>
  <c r="CY36" i="2"/>
  <c r="CY72" i="2"/>
  <c r="CY38" i="2"/>
  <c r="CY4" i="2"/>
  <c r="CY168" i="2"/>
  <c r="CY119" i="2"/>
  <c r="CY152" i="2"/>
  <c r="CY114" i="2"/>
  <c r="CY146" i="2"/>
  <c r="CY59" i="2"/>
  <c r="CY40" i="2"/>
  <c r="CY175" i="2"/>
  <c r="CY20" i="2"/>
  <c r="CY178" i="2"/>
  <c r="CY39" i="2"/>
  <c r="CY96" i="2"/>
  <c r="CY107" i="2"/>
  <c r="CY64" i="2"/>
  <c r="CY127" i="2"/>
  <c r="CY176" i="2"/>
  <c r="CY3" i="2"/>
  <c r="C10" i="4" s="1"/>
  <c r="E10" i="4" s="1"/>
  <c r="F10" i="4" s="1"/>
  <c r="G10" i="4" s="1"/>
  <c r="L10" i="4" s="1"/>
  <c r="CY136" i="2"/>
  <c r="CY113" i="2"/>
  <c r="CY128" i="2"/>
  <c r="CY68" i="2"/>
  <c r="CY8" i="2"/>
  <c r="CY158" i="2"/>
  <c r="CY166" i="2"/>
  <c r="CY132" i="2"/>
  <c r="CY94" i="2"/>
  <c r="CY19" i="2"/>
  <c r="CY89" i="2"/>
  <c r="CY109" i="2"/>
  <c r="CY156" i="2"/>
  <c r="CY129" i="2"/>
  <c r="CY137" i="2"/>
  <c r="CY170" i="2"/>
  <c r="CY118" i="2"/>
  <c r="CY82" i="2"/>
  <c r="CY147" i="2"/>
  <c r="CY198" i="2"/>
  <c r="CY25" i="2"/>
  <c r="CY44" i="2"/>
  <c r="CY101" i="2"/>
  <c r="CY32" i="2"/>
  <c r="CY70" i="2"/>
  <c r="CY84" i="2"/>
  <c r="CY134" i="2"/>
  <c r="CY41" i="2"/>
  <c r="CY124" i="2"/>
  <c r="CY92" i="2"/>
  <c r="CY62" i="2"/>
  <c r="CY21" i="2"/>
  <c r="CY130" i="2"/>
  <c r="CY65" i="2"/>
  <c r="CY34" i="2"/>
  <c r="CY162" i="2"/>
  <c r="CY196" i="2"/>
  <c r="CY99" i="2"/>
  <c r="CY180" i="2"/>
  <c r="CY157" i="2"/>
  <c r="CY52" i="2"/>
  <c r="CY173" i="2"/>
  <c r="CY30" i="2"/>
  <c r="CY145" i="2"/>
  <c r="CY53" i="2"/>
  <c r="CY160" i="2"/>
  <c r="CY17" i="2"/>
  <c r="CY54" i="2"/>
  <c r="CY197" i="2"/>
  <c r="CY200" i="2"/>
  <c r="CY195" i="2"/>
  <c r="CY13" i="2"/>
  <c r="CY16" i="2"/>
  <c r="CY108" i="2"/>
  <c r="CY192" i="2"/>
  <c r="CY90" i="2"/>
  <c r="CY150" i="2"/>
  <c r="CY37" i="2"/>
  <c r="CY116" i="2"/>
  <c r="CY203" i="2"/>
  <c r="CY77" i="2"/>
  <c r="CY112" i="2"/>
  <c r="CY79" i="2"/>
  <c r="CY69" i="2"/>
  <c r="CY141" i="2"/>
  <c r="CY111" i="2"/>
  <c r="CY188" i="2"/>
  <c r="CY74" i="2"/>
  <c r="CY43" i="2"/>
  <c r="CY56" i="2"/>
  <c r="CY172" i="2"/>
  <c r="CY46" i="2"/>
  <c r="CY202" i="2"/>
  <c r="CY191" i="2"/>
  <c r="CY122" i="2"/>
  <c r="CY126" i="2"/>
  <c r="CY183" i="2"/>
  <c r="CY80" i="2"/>
  <c r="CY51" i="2"/>
  <c r="CY155" i="2"/>
  <c r="CY201" i="2"/>
  <c r="CY115" i="2"/>
  <c r="CY97" i="2"/>
  <c r="CY144" i="2"/>
  <c r="CY57" i="2"/>
  <c r="CY15" i="2"/>
  <c r="CY10" i="2"/>
  <c r="CY179" i="2"/>
  <c r="CY131" i="2"/>
  <c r="CY86" i="2"/>
  <c r="CY174" i="2"/>
  <c r="CY139" i="2"/>
  <c r="CY98" i="2"/>
  <c r="CY87" i="2"/>
  <c r="CY83" i="2"/>
  <c r="CY66" i="2"/>
  <c r="CY42" i="2"/>
  <c r="CY185" i="2"/>
  <c r="CY67" i="2"/>
  <c r="CY93" i="2"/>
  <c r="CY102" i="2"/>
  <c r="CY45" i="2"/>
  <c r="CY50" i="2"/>
  <c r="CY23" i="2"/>
  <c r="CY35" i="2"/>
  <c r="CY163" i="2"/>
  <c r="CY182" i="2"/>
  <c r="CY73" i="2"/>
  <c r="CY103" i="2"/>
  <c r="CY5" i="2"/>
  <c r="CY22" i="2"/>
  <c r="CY47" i="2"/>
  <c r="CY85" i="2"/>
  <c r="CY193" i="2"/>
  <c r="CY161" i="2"/>
  <c r="CY48" i="2"/>
  <c r="CY26" i="2"/>
  <c r="CY6" i="2"/>
  <c r="CY104" i="2"/>
  <c r="CY18" i="2"/>
  <c r="CY189" i="2"/>
  <c r="CY55" i="2"/>
  <c r="CY194" i="2"/>
  <c r="CY151" i="2"/>
  <c r="CY100" i="2"/>
  <c r="CY167" i="2"/>
  <c r="CY29" i="2"/>
  <c r="CY12" i="2"/>
  <c r="CY123" i="2"/>
  <c r="CY184" i="2"/>
  <c r="CY140" i="2"/>
  <c r="CY143" i="2"/>
  <c r="CY81" i="2"/>
  <c r="CY58" i="2"/>
  <c r="CY159" i="2"/>
  <c r="CY177" i="2"/>
  <c r="CY7" i="2"/>
  <c r="CY169" i="2"/>
  <c r="CY61" i="2"/>
  <c r="CY14" i="2"/>
  <c r="CD48" i="2"/>
  <c r="CD203" i="2"/>
  <c r="CD60" i="2"/>
  <c r="CD197" i="2"/>
  <c r="CD33" i="2"/>
  <c r="CD82" i="2"/>
  <c r="CD70" i="2"/>
  <c r="CD129" i="2"/>
  <c r="CD125" i="2"/>
  <c r="CD193" i="2"/>
  <c r="CD196" i="2"/>
  <c r="CD59" i="2"/>
  <c r="CD68" i="2"/>
  <c r="CD84" i="2"/>
  <c r="CD71" i="2"/>
  <c r="CD99" i="2"/>
  <c r="CD202" i="2"/>
  <c r="CD198" i="2"/>
  <c r="CD17" i="2"/>
  <c r="CD63" i="2"/>
  <c r="CD119" i="2"/>
  <c r="CD92" i="2"/>
  <c r="CD185" i="2"/>
  <c r="CD88" i="2"/>
  <c r="CD23" i="2"/>
  <c r="CD66" i="2"/>
  <c r="CD139" i="2"/>
  <c r="CD67" i="2"/>
  <c r="CD154" i="2"/>
  <c r="CD36" i="2"/>
  <c r="CD127" i="2"/>
  <c r="CD147" i="2"/>
  <c r="CD20" i="2"/>
  <c r="CD3" i="2"/>
  <c r="C9" i="4" s="1"/>
  <c r="E9" i="4" s="1"/>
  <c r="F9" i="4" s="1"/>
  <c r="G9" i="4" s="1"/>
  <c r="L9" i="4" s="1"/>
  <c r="CD58" i="2"/>
  <c r="CD131" i="2"/>
  <c r="CD27" i="2"/>
  <c r="CD112" i="2"/>
  <c r="CD181" i="2"/>
  <c r="CD158" i="2"/>
  <c r="CD157" i="2"/>
  <c r="CD124" i="2"/>
  <c r="CD160" i="2"/>
  <c r="CD10" i="2"/>
  <c r="CD141" i="2"/>
  <c r="CD101" i="2"/>
  <c r="CD115" i="2"/>
  <c r="CD54" i="2"/>
  <c r="CD176" i="2"/>
  <c r="CD9" i="2"/>
  <c r="CD164" i="2"/>
  <c r="CD45" i="2"/>
  <c r="CD149" i="2"/>
  <c r="CD168" i="2"/>
  <c r="CD171" i="2"/>
  <c r="CD87" i="2"/>
  <c r="CD143" i="2"/>
  <c r="CD5" i="2"/>
  <c r="CD14" i="2"/>
  <c r="CD103" i="2"/>
  <c r="CD7" i="2"/>
  <c r="CD134" i="2"/>
  <c r="CD178" i="2"/>
  <c r="CD114" i="2"/>
  <c r="CD105" i="2"/>
  <c r="CD56" i="2"/>
  <c r="CD120" i="2"/>
  <c r="CD39" i="2"/>
  <c r="CD152" i="2"/>
  <c r="CD47" i="2"/>
  <c r="CD61" i="2"/>
  <c r="CD107" i="2"/>
  <c r="CD128" i="2"/>
  <c r="CD138" i="2"/>
  <c r="CD24" i="2"/>
  <c r="CD172" i="2"/>
  <c r="CD65" i="2"/>
  <c r="CD28" i="2"/>
  <c r="CD75" i="2"/>
  <c r="CD8" i="2"/>
  <c r="CD190" i="2"/>
  <c r="CD42" i="2"/>
  <c r="CD13" i="2"/>
  <c r="CD126" i="2"/>
  <c r="CD132" i="2"/>
  <c r="CD51" i="2"/>
  <c r="CD170" i="2"/>
  <c r="CD122" i="2"/>
  <c r="CD35" i="2"/>
  <c r="CD50" i="2"/>
  <c r="CD90" i="2"/>
  <c r="CD4" i="2"/>
  <c r="CD78" i="2"/>
  <c r="CD43" i="2"/>
  <c r="CD69" i="2"/>
  <c r="CD18" i="2"/>
  <c r="CD121" i="2"/>
  <c r="CD194" i="2"/>
  <c r="CD53" i="2"/>
  <c r="CD40" i="2"/>
  <c r="CD183" i="2"/>
  <c r="CD19" i="2"/>
  <c r="CD118" i="2"/>
  <c r="CD41" i="2"/>
  <c r="CD57" i="2"/>
  <c r="CD186" i="2"/>
  <c r="CD86" i="2"/>
  <c r="CD62" i="2"/>
  <c r="CD31" i="2"/>
  <c r="CD159" i="2"/>
  <c r="CD153" i="2"/>
  <c r="CD98" i="2"/>
  <c r="CD173" i="2"/>
  <c r="CD46" i="2"/>
  <c r="CD44" i="2"/>
  <c r="CD145" i="2"/>
  <c r="CD166" i="2"/>
  <c r="CD102" i="2"/>
  <c r="CD95" i="2"/>
  <c r="CD201" i="2"/>
  <c r="CD136" i="2"/>
  <c r="CD142" i="2"/>
  <c r="CD34" i="2"/>
  <c r="CD104" i="2"/>
  <c r="CD106" i="2"/>
  <c r="CD187" i="2"/>
  <c r="CD155" i="2"/>
  <c r="CD199" i="2"/>
  <c r="CD163" i="2"/>
  <c r="CD180" i="2"/>
  <c r="CD200" i="2"/>
  <c r="CD73" i="2"/>
  <c r="CD25" i="2"/>
  <c r="CD30" i="2"/>
  <c r="CD117" i="2"/>
  <c r="CD151" i="2"/>
  <c r="CD150" i="2"/>
  <c r="CD177" i="2"/>
  <c r="CD161" i="2"/>
  <c r="CD109" i="2"/>
  <c r="CD189" i="2"/>
  <c r="CD72" i="2"/>
  <c r="CD162" i="2"/>
  <c r="CD191" i="2"/>
  <c r="CD167" i="2"/>
  <c r="CD37" i="2"/>
  <c r="CD29" i="2"/>
  <c r="CD21" i="2"/>
  <c r="CD184" i="2"/>
  <c r="CD133" i="2"/>
  <c r="CD77" i="2"/>
  <c r="CD97" i="2"/>
  <c r="CD165" i="2"/>
  <c r="CD96" i="2"/>
  <c r="CD52" i="2"/>
  <c r="CD156" i="2"/>
  <c r="CD22" i="2"/>
  <c r="CD32" i="2"/>
  <c r="CD81" i="2"/>
  <c r="CD113" i="2"/>
  <c r="CD16" i="2"/>
  <c r="CD188" i="2"/>
  <c r="CD123" i="2"/>
  <c r="CD148" i="2"/>
  <c r="CD80" i="2"/>
  <c r="CD93" i="2"/>
  <c r="CD144" i="2"/>
  <c r="CD76" i="2"/>
  <c r="CD74" i="2"/>
  <c r="CD111" i="2"/>
  <c r="CD83" i="2"/>
  <c r="CD49" i="2"/>
  <c r="CD116" i="2"/>
  <c r="CD174" i="2"/>
  <c r="CD64" i="2"/>
  <c r="CD140" i="2"/>
  <c r="CD6" i="2"/>
  <c r="CD175" i="2"/>
  <c r="CD94" i="2"/>
  <c r="CD135" i="2"/>
  <c r="CD192" i="2"/>
  <c r="CD11" i="2"/>
  <c r="CD91" i="2"/>
  <c r="CD55" i="2"/>
  <c r="CD79" i="2"/>
  <c r="CD195" i="2"/>
  <c r="CD15" i="2"/>
  <c r="CD85" i="2"/>
  <c r="CD12" i="2"/>
  <c r="CD182" i="2"/>
  <c r="CD169" i="2"/>
  <c r="CD38" i="2"/>
  <c r="CD146" i="2"/>
  <c r="CD137" i="2"/>
  <c r="CD179" i="2"/>
  <c r="CD26" i="2"/>
  <c r="CD108" i="2"/>
  <c r="CD110" i="2"/>
  <c r="CD130" i="2"/>
  <c r="CD100" i="2"/>
  <c r="CD8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<sst xmlns="http://schemas.openxmlformats.org/spreadsheetml/2006/main" count="1209" uniqueCount="333">
  <si>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</si>
  <si>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</si>
  <si>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</si>
  <si>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</si>
  <si>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</si>
  <si>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</si>
  <si>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</si>
  <si>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</si>
  <si>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</si>
  <si>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</si>
  <si>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</si>
  <si>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</si>
  <si>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</si>
  <si>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</si>
  <si>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</si>
  <si>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</si>
  <si>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</si>
  <si>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</si>
  <si>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</si>
  <si>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</si>
  <si>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</si>
  <si>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</si>
  <si>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</si>
  <si>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</si>
  <si>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</si>
  <si>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</si>
  <si>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</si>
  <si>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</si>
  <si>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</si>
  <si>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</si>
  <si>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</si>
  <si>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</si>
  <si>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</si>
  <si>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</si>
  <si>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</si>
  <si>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</si>
  <si>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</si>
  <si>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</si>
  <si>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</si>
  <si>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</si>
  <si>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</si>
  <si>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</si>
  <si>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</si>
  <si>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</si>
  <si>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</si>
  <si>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</si>
  <si>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</si>
  <si>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</si>
  <si>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</si>
  <si>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</si>
  <si>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</si>
  <si>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</si>
  <si>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</si>
  <si>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</si>
  <si>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</si>
  <si>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</si>
  <si>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</si>
  <si>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</si>
  <si>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</si>
  <si>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</si>
  <si>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</si>
  <si>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</si>
  <si>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</si>
  <si>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</si>
  <si>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</si>
  <si>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</si>
  <si>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</si>
  <si>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</si>
  <si>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</si>
  <si>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</si>
  <si>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</si>
  <si>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</si>
  <si>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</si>
  <si>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</si>
  <si>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</si>
  <si>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</si>
  <si>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</si>
  <si>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</si>
  <si>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</si>
  <si>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</si>
  <si>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</si>
  <si>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</si>
  <si>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</si>
  <si>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</si>
  <si>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</si>
  <si>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</si>
  <si>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</si>
  <si>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</si>
  <si>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</si>
  <si>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</si>
  <si>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</si>
  <si>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</si>
  <si>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</si>
  <si>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</si>
  <si>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</si>
  <si>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</si>
  <si>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</si>
  <si>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</si>
  <si>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</si>
  <si>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</si>
  <si>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</si>
  <si>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</si>
  <si>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</si>
  <si>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</si>
  <si>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</si>
  <si>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</si>
  <si>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</si>
  <si>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</si>
  <si>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</si>
  <si>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</si>
  <si>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</si>
  <si>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</si>
  <si>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</si>
  <si>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</si>
  <si>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</si>
  <si>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</si>
  <si>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</si>
  <si>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</si>
  <si>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</si>
  <si>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</si>
  <si>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</si>
  <si>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</si>
  <si>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</si>
  <si>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</si>
  <si>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</si>
  <si>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</si>
  <si>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</si>
  <si>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</si>
  <si>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</si>
  <si>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</si>
  <si>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</si>
  <si>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</si>
  <si>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</si>
  <si>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</si>
  <si>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</si>
  <si>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</si>
  <si>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</si>
  <si>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</si>
  <si>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</si>
  <si>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</si>
  <si>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</si>
  <si>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</si>
  <si>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</si>
  <si>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</si>
  <si>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</si>
  <si>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</si>
  <si>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</si>
  <si>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</si>
  <si>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</si>
  <si>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</si>
  <si>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</si>
  <si>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</si>
  <si>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</si>
  <si>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</si>
  <si>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</si>
  <si>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</si>
  <si>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</si>
  <si>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</si>
  <si>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</si>
  <si>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</si>
  <si>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</si>
  <si>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</si>
  <si>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</si>
  <si>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</si>
  <si>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</si>
  <si>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</si>
  <si>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</si>
  <si>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</si>
  <si>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</si>
  <si>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</si>
  <si>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</si>
  <si>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</si>
  <si>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</si>
  <si>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</si>
  <si>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</si>
  <si>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</si>
  <si>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</si>
  <si>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</si>
  <si>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</si>
  <si>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</si>
  <si>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</si>
  <si>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</si>
  <si>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</si>
  <si>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</si>
  <si>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</si>
  <si>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</si>
  <si>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</si>
  <si>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</si>
  <si>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</si>
  <si>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</si>
  <si>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</si>
  <si>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</si>
  <si>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</si>
  <si>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</si>
  <si>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</si>
  <si>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</si>
  <si>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</si>
  <si>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</si>
  <si>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</si>
  <si>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</si>
  <si>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</si>
  <si>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</si>
  <si>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</si>
  <si>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</si>
  <si>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</si>
  <si>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</si>
  <si>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</si>
  <si>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</si>
  <si>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</si>
  <si>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</si>
  <si>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</si>
  <si>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</si>
  <si>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</si>
  <si>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</si>
  <si>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</si>
  <si>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</si>
  <si>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</si>
  <si>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</si>
  <si>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</si>
  <si>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</si>
  <si>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</si>
  <si>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</si>
  <si>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</si>
  <si>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</si>
  <si>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</si>
  <si>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</si>
  <si>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</si>
  <si>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</si>
  <si>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</si>
  <si>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</si>
  <si>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</si>
  <si>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</si>
  <si>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</si>
  <si>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</si>
  <si>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</si>
  <si>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</si>
  <si>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</si>
  <si>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</si>
  <si>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</si>
  <si>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</si>
  <si>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</si>
  <si>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</si>
  <si>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</si>
  <si>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</si>
  <si>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</si>
  <si>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</si>
  <si>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</si>
  <si>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</si>
  <si>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</si>
  <si>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</si>
  <si>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</si>
  <si>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</si>
  <si>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</si>
  <si>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</si>
  <si>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</si>
  <si>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</si>
  <si>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</si>
  <si>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</si>
  <si>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</si>
  <si>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</si>
  <si>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</si>
  <si>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</si>
  <si>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</si>
  <si>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</si>
  <si>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</si>
  <si>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</si>
  <si>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</si>
  <si>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</si>
  <si>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</si>
  <si>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</si>
  <si>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</si>
  <si>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</si>
  <si>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</si>
  <si>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</si>
  <si>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</si>
  <si>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</si>
  <si>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</si>
  <si>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</si>
  <si>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</si>
  <si>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</si>
  <si>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</si>
  <si>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</si>
  <si>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</si>
  <si>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</si>
  <si>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</si>
  <si>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</si>
  <si>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</si>
  <si>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</si>
  <si>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</si>
  <si>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</si>
  <si>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</si>
  <si>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</si>
  <si>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</si>
  <si>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</si>
  <si>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</si>
  <si>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</si>
  <si>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</si>
  <si>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</si>
  <si>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</si>
  <si>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</si>
  <si>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</si>
  <si>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</si>
  <si>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</si>
  <si>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</si>
  <si>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</si>
  <si>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</si>
  <si>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</si>
  <si>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</si>
  <si>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</si>
  <si>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</si>
  <si>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</si>
  <si>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</si>
  <si>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</si>
  <si>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</si>
  <si>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</si>
  <si>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</si>
  <si>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</si>
  <si>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</si>
  <si>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</si>
  <si>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</si>
  <si>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</si>
  <si>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</si>
  <si>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</si>
  <si>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</si>
  <si>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4</t>
  </si>
  <si>
    <t>SAB</t>
  </si>
  <si>
    <t>Class moy</t>
  </si>
  <si>
    <t>chêne</t>
  </si>
  <si>
    <t>classe 8</t>
  </si>
  <si>
    <t>classe 6</t>
  </si>
  <si>
    <t>x</t>
  </si>
  <si>
    <t>Classe 10</t>
  </si>
  <si>
    <t>Erable SAB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</si>
</sst>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159.39654402501074</c:v>
                </c:pt>
                <c:pt idx="22">
                  <c:v>171.18397278750874</c:v>
                </c:pt>
                <c:pt idx="23">
                  <c:v>182.95230030612535</c:v>
                </c:pt>
                <c:pt idx="24">
                  <c:v>194.7029293179402</c:v>
                </c:pt>
                <c:pt idx="25">
                  <c:v>206.43707921846078</c:v>
                </c:pt>
                <c:pt idx="26">
                  <c:v>213.47010944722004</c:v>
                </c:pt>
                <c:pt idx="27">
                  <c:v>220.49780325501729</c:v>
                </c:pt>
                <c:pt idx="28">
                  <c:v>227.5203549639734</c:v>
                </c:pt>
                <c:pt idx="29">
                  <c:v>234.5379459034672</c:v>
                </c:pt>
                <c:pt idx="30">
                  <c:v>241.55074565033257</c:v>
                </c:pt>
                <c:pt idx="31">
                  <c:v>208.00044644770722</c:v>
                </c:pt>
                <c:pt idx="32">
                  <c:v>229.08024217931521</c:v>
                </c:pt>
                <c:pt idx="33">
                  <c:v>250.11566977871595</c:v>
                </c:pt>
                <c:pt idx="34">
                  <c:v>271.11098488765975</c:v>
                </c:pt>
                <c:pt idx="35">
                  <c:v>292.06972985560304</c:v>
                </c:pt>
                <c:pt idx="36">
                  <c:v>259.45164815796983</c:v>
                </c:pt>
                <c:pt idx="37">
                  <c:v>281.2066016742919</c:v>
                </c:pt>
                <c:pt idx="38">
                  <c:v>302.92383728372153</c:v>
                </c:pt>
                <c:pt idx="39">
                  <c:v>324.60643807826494</c:v>
                </c:pt>
                <c:pt idx="40">
                  <c:v>346.2570416653702</c:v>
                </c:pt>
                <c:pt idx="41">
                  <c:v>314.15647495690456</c:v>
                </c:pt>
                <c:pt idx="42">
                  <c:v>336.20880231759605</c:v>
                </c:pt>
                <c:pt idx="43">
                  <c:v>358.22928558083078</c:v>
                </c:pt>
                <c:pt idx="44">
                  <c:v>380.22015624917958</c:v>
                </c:pt>
                <c:pt idx="45">
                  <c:v>402.18336673633206</c:v>
                </c:pt>
                <c:pt idx="46">
                  <c:v>369.42119511414552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432.96552861089225</c:v>
                </c:pt>
                <c:pt idx="50">
                  <c:v>454.10078588624361</c:v>
                </c:pt>
                <c:pt idx="51">
                  <c:v>419.88907590240768</c:v>
                </c:pt>
                <c:pt idx="52">
                  <c:v>439.50055712660463</c:v>
                </c:pt>
                <c:pt idx="53">
                  <c:v>459.0932798580705</c:v>
                </c:pt>
                <c:pt idx="54">
                  <c:v>478.66815678776123</c:v>
                </c:pt>
                <c:pt idx="55">
                  <c:v>498.22601991660628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583.94370486394712</c:v>
                </c:pt>
                <c:pt idx="82">
                  <c:v>596.93039273337797</c:v>
                </c:pt>
                <c:pt idx="83">
                  <c:v>609.91120610652638</c:v>
                </c:pt>
                <c:pt idx="84">
                  <c:v>622.88628757946469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606.85741792448346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643.4823213641663</c:v>
                </c:pt>
                <c:pt idx="91">
                  <c:v>601.8943306586167</c:v>
                </c:pt>
                <c:pt idx="92">
                  <c:v>613.72799533010152</c:v>
                </c:pt>
                <c:pt idx="93">
                  <c:v>625.55692889431907</c:v>
                </c:pt>
                <c:pt idx="94">
                  <c:v>637.38123339273818</c:v>
                </c:pt>
                <c:pt idx="95">
                  <c:v>649.20100677344146</c:v>
                </c:pt>
                <c:pt idx="96">
                  <c:v>606.47567200029607</c:v>
                </c:pt>
                <c:pt idx="97">
                  <c:v>617.16268463508504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649.20100677344169</c:v>
                </c:pt>
                <c:pt idx="101">
                  <c:v>600.9397935234764</c:v>
                </c:pt>
                <c:pt idx="102">
                  <c:v>606.09392108609279</c:v>
                </c:pt>
                <c:pt idx="103">
                  <c:v>611.24713855049686</c:v>
                </c:pt>
                <c:pt idx="104">
                  <c:v>616.39945467421899</c:v>
                </c:pt>
                <c:pt idx="105">
                  <c:v>621.55087805639846</c:v>
                </c:pt>
                <c:pt idx="106">
                  <c:v>626.70141714196586</c:v>
                </c:pt>
                <c:pt idx="107">
                  <c:v>631.85108022568124</c:v>
                </c:pt>
                <c:pt idx="108">
                  <c:v>636.99987545603392</c:v>
                </c:pt>
                <c:pt idx="109">
                  <c:v>642.14781083900823</c:v>
                </c:pt>
                <c:pt idx="110">
                  <c:v>647.29489424172436</c:v>
                </c:pt>
                <c:pt idx="111">
                  <c:v>569.03978265954674</c:v>
                </c:pt>
                <c:pt idx="112">
                  <c:v>588.14593218796961</c:v>
                </c:pt>
                <c:pt idx="113">
                  <c:v>607.23915886223847</c:v>
                </c:pt>
                <c:pt idx="114">
                  <c:v>626.3199258704044</c:v>
                </c:pt>
                <c:pt idx="115">
                  <c:v>645.38866590218845</c:v>
                </c:pt>
                <c:pt idx="116">
                  <c:v>607.62089481714145</c:v>
                </c:pt>
                <c:pt idx="117">
                  <c:v>615.63620511984993</c:v>
                </c:pt>
                <c:pt idx="118">
                  <c:v>623.64935210528427</c:v>
                </c:pt>
                <c:pt idx="119">
                  <c:v>631.66036748923898</c:v>
                </c:pt>
                <c:pt idx="120">
                  <c:v>639.66928211743868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2.9040762087142453</c:v>
                </c:pt>
                <c:pt idx="2">
                  <c:v>3.4773202748427425</c:v>
                </c:pt>
                <c:pt idx="3">
                  <c:v>4.1641381375843167</c:v>
                </c:pt>
                <c:pt idx="4">
                  <c:v>4.9871099734380619</c:v>
                </c:pt>
                <c:pt idx="5">
                  <c:v>5.9733198374868941</c:v>
                </c:pt>
                <c:pt idx="6">
                  <c:v>7.1552567237350262</c:v>
                </c:pt>
                <c:pt idx="7">
                  <c:v>8.5718963956172569</c:v>
                </c:pt>
                <c:pt idx="8">
                  <c:v>10.27000034510241</c:v>
                </c:pt>
                <c:pt idx="9">
                  <c:v>12.305675568602934</c:v>
                </c:pt>
                <c:pt idx="10">
                  <c:v>14.746247658482027</c:v>
                </c:pt>
                <c:pt idx="11">
                  <c:v>17.672510300043498</c:v>
                </c:pt>
                <c:pt idx="12">
                  <c:v>21.181426995993817</c:v>
                </c:pt>
                <c:pt idx="13">
                  <c:v>25.389376147088512</c:v>
                </c:pt>
                <c:pt idx="14">
                  <c:v>30.436049020586243</c:v>
                </c:pt>
                <c:pt idx="15">
                  <c:v>36.489132264635835</c:v>
                </c:pt>
                <c:pt idx="16">
                  <c:v>43.749933231556859</c:v>
                </c:pt>
                <c:pt idx="17">
                  <c:v>52.46013836410372</c:v>
                </c:pt>
                <c:pt idx="18">
                  <c:v>62.909933368561269</c:v>
                </c:pt>
                <c:pt idx="19">
                  <c:v>75.447760161097548</c:v>
                </c:pt>
                <c:pt idx="20">
                  <c:v>90.49204121037269</c:v>
                </c:pt>
                <c:pt idx="21">
                  <c:v>102.21534438484889</c:v>
                </c:pt>
                <c:pt idx="22">
                  <c:v>113.90535303981146</c:v>
                </c:pt>
                <c:pt idx="23">
                  <c:v>125.56597116596221</c:v>
                </c:pt>
                <c:pt idx="24">
                  <c:v>137.20031631600065</c:v>
                </c:pt>
                <c:pt idx="25">
                  <c:v>148.81093286135922</c:v>
                </c:pt>
                <c:pt idx="26">
                  <c:v>163.29402328311821</c:v>
                </c:pt>
                <c:pt idx="27">
                  <c:v>177.74673882318049</c:v>
                </c:pt>
                <c:pt idx="28">
                  <c:v>192.17189850121227</c:v>
                </c:pt>
                <c:pt idx="29">
                  <c:v>206.57186300486069</c:v>
                </c:pt>
                <c:pt idx="30">
                  <c:v>220.94863667100969</c:v>
                </c:pt>
                <c:pt idx="31">
                  <c:v>177.74673882318049</c:v>
                </c:pt>
                <c:pt idx="32">
                  <c:v>194.23052863625435</c:v>
                </c:pt>
                <c:pt idx="33">
                  <c:v>210.68179897079304</c:v>
                </c:pt>
                <c:pt idx="34">
                  <c:v>227.10344715858119</c:v>
                </c:pt>
                <c:pt idx="35">
                  <c:v>243.49791694752579</c:v>
                </c:pt>
                <c:pt idx="36">
                  <c:v>217.66446793584763</c:v>
                </c:pt>
                <c:pt idx="37">
                  <c:v>234.89407374203219</c:v>
                </c:pt>
                <c:pt idx="38">
                  <c:v>252.09484919970498</c:v>
                </c:pt>
                <c:pt idx="39">
                  <c:v>269.26903825113033</c:v>
                </c:pt>
                <c:pt idx="40">
                  <c:v>286.4185751166749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329.19511576502646</c:v>
                </c:pt>
                <c:pt idx="46">
                  <c:v>303.13762323931286</c:v>
                </c:pt>
                <c:pt idx="47">
                  <c:v>319.83616118961032</c:v>
                </c:pt>
                <c:pt idx="48">
                  <c:v>336.51541035034978</c:v>
                </c:pt>
                <c:pt idx="49">
                  <c:v>353.17646115055004</c:v>
                </c:pt>
                <c:pt idx="50">
                  <c:v>369.82029275047876</c:v>
                </c:pt>
                <c:pt idx="51">
                  <c:v>343.42580104652302</c:v>
                </c:pt>
                <c:pt idx="52">
                  <c:v>359.67361293503609</c:v>
                </c:pt>
                <c:pt idx="53">
                  <c:v>375.9053740333265</c:v>
                </c:pt>
                <c:pt idx="54">
                  <c:v>392.12187483767121</c:v>
                </c:pt>
                <c:pt idx="55">
                  <c:v>408.32383513861078</c:v>
                </c:pt>
                <c:pt idx="56">
                  <c:v>381.17737444442338</c:v>
                </c:pt>
                <c:pt idx="57">
                  <c:v>396.57883448700221</c:v>
                </c:pt>
                <c:pt idx="58">
                  <c:v>411.96734072289183</c:v>
                </c:pt>
                <c:pt idx="59">
                  <c:v>427.34344505663171</c:v>
                </c:pt>
                <c:pt idx="60">
                  <c:v>442.70765644555928</c:v>
                </c:pt>
                <c:pt idx="61">
                  <c:v>414.80069721135334</c:v>
                </c:pt>
                <c:pt idx="62">
                  <c:v>429.36572078685384</c:v>
                </c:pt>
                <c:pt idx="63">
                  <c:v>443.9201281174773</c:v>
                </c:pt>
                <c:pt idx="64">
                  <c:v>458.46431622225504</c:v>
                </c:pt>
                <c:pt idx="65">
                  <c:v>472.99865488119258</c:v>
                </c:pt>
                <c:pt idx="66">
                  <c:v>444.32426956358057</c:v>
                </c:pt>
                <c:pt idx="67">
                  <c:v>458.06044564731332</c:v>
                </c:pt>
                <c:pt idx="68">
                  <c:v>471.78782761031488</c:v>
                </c:pt>
                <c:pt idx="69">
                  <c:v>485.50670733159899</c:v>
                </c:pt>
                <c:pt idx="70">
                  <c:v>499.2173588530552</c:v>
                </c:pt>
                <c:pt idx="71">
                  <c:v>469.36597432654622</c:v>
                </c:pt>
                <c:pt idx="72">
                  <c:v>481.87605086617651</c:v>
                </c:pt>
                <c:pt idx="73">
                  <c:v>494.37922843874412</c:v>
                </c:pt>
                <c:pt idx="74">
                  <c:v>506.87570609003552</c:v>
                </c:pt>
                <c:pt idx="75">
                  <c:v>519.36567225225349</c:v>
                </c:pt>
                <c:pt idx="76">
                  <c:v>489.13678734186618</c:v>
                </c:pt>
                <c:pt idx="77">
                  <c:v>501.23295290548805</c:v>
                </c:pt>
                <c:pt idx="78">
                  <c:v>513.32294183422573</c:v>
                </c:pt>
                <c:pt idx="79">
                  <c:v>525.40692008667054</c:v>
                </c:pt>
                <c:pt idx="80">
                  <c:v>537.48504536607982</c:v>
                </c:pt>
                <c:pt idx="81">
                  <c:v>506.87570609003546</c:v>
                </c:pt>
                <c:pt idx="82">
                  <c:v>518.56006095402688</c:v>
                </c:pt>
                <c:pt idx="83">
                  <c:v>530.23886398734817</c:v>
                </c:pt>
                <c:pt idx="84">
                  <c:v>541.91225469196922</c:v>
                </c:pt>
                <c:pt idx="85">
                  <c:v>553.58036607052361</c:v>
                </c:pt>
                <c:pt idx="86">
                  <c:v>522.18510454563477</c:v>
                </c:pt>
                <c:pt idx="87">
                  <c:v>533.05706938142669</c:v>
                </c:pt>
                <c:pt idx="88">
                  <c:v>543.92437106523562</c:v>
                </c:pt>
                <c:pt idx="89">
                  <c:v>554.78711589011334</c:v>
                </c:pt>
                <c:pt idx="90">
                  <c:v>565.64540564760955</c:v>
                </c:pt>
                <c:pt idx="91">
                  <c:v>537.48504536607982</c:v>
                </c:pt>
                <c:pt idx="92">
                  <c:v>551.5689937843739</c:v>
                </c:pt>
                <c:pt idx="93">
                  <c:v>565.64540564760955</c:v>
                </c:pt>
                <c:pt idx="94">
                  <c:v>579.71449485526693</c:v>
                </c:pt>
                <c:pt idx="95">
                  <c:v>593.77646408241492</c:v>
                </c:pt>
                <c:pt idx="96">
                  <c:v>557.20045067599381</c:v>
                </c:pt>
                <c:pt idx="97">
                  <c:v>562.83071576489795</c:v>
                </c:pt>
                <c:pt idx="98">
                  <c:v>568.45980265997684</c:v>
                </c:pt>
                <c:pt idx="99">
                  <c:v>574.08772467850861</c:v>
                </c:pt>
                <c:pt idx="100">
                  <c:v>579.71449485526716</c:v>
                </c:pt>
                <c:pt idx="101">
                  <c:v>546.33870450994345</c:v>
                </c:pt>
                <c:pt idx="102">
                  <c:v>555.18935360177807</c:v>
                </c:pt>
                <c:pt idx="103">
                  <c:v>564.03704739751959</c:v>
                </c:pt>
                <c:pt idx="104">
                  <c:v>572.88183879502401</c:v>
                </c:pt>
                <c:pt idx="105">
                  <c:v>581.72377892544966</c:v>
                </c:pt>
                <c:pt idx="106">
                  <c:v>590.5629172387961</c:v>
                </c:pt>
                <c:pt idx="107">
                  <c:v>599.39930158405298</c:v>
                </c:pt>
                <c:pt idx="108">
                  <c:v>608.23297828438172</c:v>
                </c:pt>
                <c:pt idx="109">
                  <c:v>617.06399220769856</c:v>
                </c:pt>
                <c:pt idx="110">
                  <c:v>625.89238683301198</c:v>
                </c:pt>
                <c:pt idx="111">
                  <c:v>555.18935360177773</c:v>
                </c:pt>
                <c:pt idx="112">
                  <c:v>562.8307157648976</c:v>
                </c:pt>
                <c:pt idx="113">
                  <c:v>570.46990784967375</c:v>
                </c:pt>
                <c:pt idx="114">
                  <c:v>578.10696301908422</c:v>
                </c:pt>
                <c:pt idx="115">
                  <c:v>585.74191348830391</c:v>
                </c:pt>
                <c:pt idx="116">
                  <c:v>556.79824344224119</c:v>
                </c:pt>
                <c:pt idx="117">
                  <c:v>564.03704739751936</c:v>
                </c:pt>
                <c:pt idx="118">
                  <c:v>571.27390845762045</c:v>
                </c:pt>
                <c:pt idx="119">
                  <c:v>578.50885471155243</c:v>
                </c:pt>
                <c:pt idx="120">
                  <c:v>585.74191348830436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2.0736705930416708</c:v>
                </c:pt>
                <c:pt idx="2">
                  <c:v>2.4825249280482562</c:v>
                </c:pt>
                <c:pt idx="3">
                  <c:v>2.9722948868888355</c:v>
                </c:pt>
                <c:pt idx="4">
                  <c:v>3.5590512286161178</c:v>
                </c:pt>
                <c:pt idx="5">
                  <c:v>4.2620671532813672</c:v>
                </c:pt>
                <c:pt idx="6">
                  <c:v>5.104458426753971</c:v>
                </c:pt>
                <c:pt idx="7">
                  <c:v>6.1139518226557783</c:v>
                </c:pt>
                <c:pt idx="8">
                  <c:v>7.3238076707277555</c:v>
                </c:pt>
                <c:pt idx="9">
                  <c:v>8.773927496504955</c:v>
                </c:pt>
                <c:pt idx="10">
                  <c:v>10.512183981714756</c:v>
                </c:pt>
                <c:pt idx="11">
                  <c:v>12.59601798053852</c:v>
                </c:pt>
                <c:pt idx="12">
                  <c:v>15.094356348997385</c:v>
                </c:pt>
                <c:pt idx="13">
                  <c:v>18.089915190183103</c:v>
                </c:pt>
                <c:pt idx="14">
                  <c:v>21.681966156034065</c:v>
                </c:pt>
                <c:pt idx="15">
                  <c:v>25.989659120911373</c:v>
                </c:pt>
                <c:pt idx="16">
                  <c:v>31.156013387500014</c:v>
                </c:pt>
                <c:pt idx="17">
                  <c:v>37.352712244073444</c:v>
                </c:pt>
                <c:pt idx="18">
                  <c:v>44.785862936855693</c:v>
                </c:pt>
                <c:pt idx="19">
                  <c:v>53.702916881953875</c:v>
                </c:pt>
                <c:pt idx="20">
                  <c:v>64.400984336797691</c:v>
                </c:pt>
                <c:pt idx="21">
                  <c:v>72.736463361162052</c:v>
                </c:pt>
                <c:pt idx="22">
                  <c:v>81.047497498362148</c:v>
                </c:pt>
                <c:pt idx="23">
                  <c:v>89.336953064344087</c:v>
                </c:pt>
                <c:pt idx="24">
                  <c:v>97.607118971069283</c:v>
                </c:pt>
                <c:pt idx="25">
                  <c:v>105.85986329993615</c:v>
                </c:pt>
                <c:pt idx="26">
                  <c:v>116.15363531799953</c:v>
                </c:pt>
                <c:pt idx="27">
                  <c:v>126.42510605145075</c:v>
                </c:pt>
                <c:pt idx="28">
                  <c:v>136.67634522884143</c:v>
                </c:pt>
                <c:pt idx="29">
                  <c:v>146.90908607065367</c:v>
                </c:pt>
                <c:pt idx="30">
                  <c:v>157.12480016409424</c:v>
                </c:pt>
                <c:pt idx="31">
                  <c:v>126.42510605145075</c:v>
                </c:pt>
                <c:pt idx="32">
                  <c:v>138.13926103387723</c:v>
                </c:pt>
                <c:pt idx="33">
                  <c:v>149.82954016541169</c:v>
                </c:pt>
                <c:pt idx="34">
                  <c:v>161.49807067148291</c:v>
                </c:pt>
                <c:pt idx="35">
                  <c:v>173.14664675554297</c:v>
                </c:pt>
                <c:pt idx="36">
                  <c:v>154.791212197665</c:v>
                </c:pt>
                <c:pt idx="37">
                  <c:v>167.03353298741314</c:v>
                </c:pt>
                <c:pt idx="38">
                  <c:v>179.25468649117639</c:v>
                </c:pt>
                <c:pt idx="39">
                  <c:v>191.45632021479813</c:v>
                </c:pt>
                <c:pt idx="40">
                  <c:v>203.63985426583091</c:v>
                </c:pt>
                <c:pt idx="41">
                  <c:v>185.3578498069385</c:v>
                </c:pt>
                <c:pt idx="42">
                  <c:v>197.5502685595452</c:v>
                </c:pt>
                <c:pt idx="43">
                  <c:v>209.72522642799001</c:v>
                </c:pt>
                <c:pt idx="44">
                  <c:v>221.88388047112767</c:v>
                </c:pt>
                <c:pt idx="45">
                  <c:v>234.02725047186388</c:v>
                </c:pt>
                <c:pt idx="46">
                  <c:v>215.5170295411389</c:v>
                </c:pt>
                <c:pt idx="47">
                  <c:v>227.37914621653621</c:v>
                </c:pt>
                <c:pt idx="48">
                  <c:v>239.2271010331298</c:v>
                </c:pt>
                <c:pt idx="49">
                  <c:v>251.06169458557397</c:v>
                </c:pt>
                <c:pt idx="50">
                  <c:v>262.8836457748352</c:v>
                </c:pt>
                <c:pt idx="51">
                  <c:v>244.13570624979195</c:v>
                </c:pt>
                <c:pt idx="52">
                  <c:v>255.67660587898322</c:v>
                </c:pt>
                <c:pt idx="53">
                  <c:v>267.20572099343701</c:v>
                </c:pt>
                <c:pt idx="54">
                  <c:v>278.723631976729</c:v>
                </c:pt>
                <c:pt idx="55">
                  <c:v>290.23086730017536</c:v>
                </c:pt>
                <c:pt idx="56">
                  <c:v>270.95024442791089</c:v>
                </c:pt>
                <c:pt idx="57">
                  <c:v>281.88916467282769</c:v>
                </c:pt>
                <c:pt idx="58">
                  <c:v>292.81857421305534</c:v>
                </c:pt>
                <c:pt idx="59">
                  <c:v>303.73887825775086</c:v>
                </c:pt>
                <c:pt idx="60">
                  <c:v>314.65045048417016</c:v>
                </c:pt>
                <c:pt idx="61">
                  <c:v>294.83088185618146</c:v>
                </c:pt>
                <c:pt idx="62">
                  <c:v>305.17510260314924</c:v>
                </c:pt>
                <c:pt idx="63">
                  <c:v>315.51152888688659</c:v>
                </c:pt>
                <c:pt idx="64">
                  <c:v>325.8404521993736</c:v>
                </c:pt>
                <c:pt idx="65">
                  <c:v>336.16214403365615</c:v>
                </c:pt>
                <c:pt idx="66">
                  <c:v>315.79854343698958</c:v>
                </c:pt>
                <c:pt idx="67">
                  <c:v>325.55363652329186</c:v>
                </c:pt>
                <c:pt idx="68">
                  <c:v>335.30227295269918</c:v>
                </c:pt>
                <c:pt idx="69">
                  <c:v>345.04466702322998</c:v>
                </c:pt>
                <c:pt idx="70">
                  <c:v>354.78101993685891</c:v>
                </c:pt>
                <c:pt idx="71">
                  <c:v>333.58238487409534</c:v>
                </c:pt>
                <c:pt idx="72">
                  <c:v>342.46639395307403</c:v>
                </c:pt>
                <c:pt idx="73">
                  <c:v>351.34533779988072</c:v>
                </c:pt>
                <c:pt idx="74">
                  <c:v>360.21936255423617</c:v>
                </c:pt>
                <c:pt idx="75">
                  <c:v>369.08860656335196</c:v>
                </c:pt>
                <c:pt idx="76">
                  <c:v>347.62251685912901</c:v>
                </c:pt>
                <c:pt idx="77">
                  <c:v>356.21233858420209</c:v>
                </c:pt>
                <c:pt idx="78">
                  <c:v>364.7976254144935</c:v>
                </c:pt>
                <c:pt idx="79">
                  <c:v>373.37849919705491</c:v>
                </c:pt>
                <c:pt idx="80">
                  <c:v>381.95507571785947</c:v>
                </c:pt>
                <c:pt idx="81">
                  <c:v>360.21936255423617</c:v>
                </c:pt>
                <c:pt idx="82">
                  <c:v>368.51653895153339</c:v>
                </c:pt>
                <c:pt idx="83">
                  <c:v>376.80963918625883</c:v>
                </c:pt>
                <c:pt idx="84">
                  <c:v>385.09876568097229</c:v>
                </c:pt>
                <c:pt idx="85">
                  <c:v>393.38401608641078</c:v>
                </c:pt>
                <c:pt idx="86">
                  <c:v>371.09069104114747</c:v>
                </c:pt>
                <c:pt idx="87">
                  <c:v>378.81082287270925</c:v>
                </c:pt>
                <c:pt idx="88">
                  <c:v>386.5275310109509</c:v>
                </c:pt>
                <c:pt idx="89">
                  <c:v>394.24089349639394</c:v>
                </c:pt>
                <c:pt idx="90">
                  <c:v>401.95098506454946</c:v>
                </c:pt>
                <c:pt idx="91">
                  <c:v>381.95507571785942</c:v>
                </c:pt>
                <c:pt idx="92">
                  <c:v>391.95579706633157</c:v>
                </c:pt>
                <c:pt idx="93">
                  <c:v>401.95098506454946</c:v>
                </c:pt>
                <c:pt idx="94">
                  <c:v>411.940796757839</c:v>
                </c:pt>
                <c:pt idx="95">
                  <c:v>421.92538095054562</c:v>
                </c:pt>
                <c:pt idx="96">
                  <c:v>395.95452728081585</c:v>
                </c:pt>
                <c:pt idx="97">
                  <c:v>399.95238247192287</c:v>
                </c:pt>
                <c:pt idx="98">
                  <c:v>403.94937263132101</c:v>
                </c:pt>
                <c:pt idx="99">
                  <c:v>407.94550753657609</c:v>
                </c:pt>
                <c:pt idx="100">
                  <c:v>411.94079675783911</c:v>
                </c:pt>
                <c:pt idx="101">
                  <c:v>388.24189801221178</c:v>
                </c:pt>
                <c:pt idx="102">
                  <c:v>394.52651032175959</c:v>
                </c:pt>
                <c:pt idx="103">
                  <c:v>400.80895284839431</c:v>
                </c:pt>
                <c:pt idx="104">
                  <c:v>407.08926442980305</c:v>
                </c:pt>
                <c:pt idx="105">
                  <c:v>413.3674826065606</c:v>
                </c:pt>
                <c:pt idx="106">
                  <c:v>419.64364368493187</c:v>
                </c:pt>
                <c:pt idx="107">
                  <c:v>425.91778279571855</c:v>
                </c:pt>
                <c:pt idx="108">
                  <c:v>432.18993394945642</c:v>
                </c:pt>
                <c:pt idx="109">
                  <c:v>438.46013008823849</c:v>
                </c:pt>
                <c:pt idx="110">
                  <c:v>444.72840313441935</c:v>
                </c:pt>
                <c:pt idx="111">
                  <c:v>394.5265103217593</c:v>
                </c:pt>
                <c:pt idx="112">
                  <c:v>399.9523824719227</c:v>
                </c:pt>
                <c:pt idx="113">
                  <c:v>405.37666134724623</c:v>
                </c:pt>
                <c:pt idx="114">
                  <c:v>410.79937129603883</c:v>
                </c:pt>
                <c:pt idx="115">
                  <c:v>416.22053597073165</c:v>
                </c:pt>
                <c:pt idx="116">
                  <c:v>395.66893283237999</c:v>
                </c:pt>
                <c:pt idx="117">
                  <c:v>400.80895284839431</c:v>
                </c:pt>
                <c:pt idx="118">
                  <c:v>405.9475463877971</c:v>
                </c:pt>
                <c:pt idx="119">
                  <c:v>411.08473407358116</c:v>
                </c:pt>
                <c:pt idx="120">
                  <c:v>416.22053597073187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62.361466590328156</c:v>
                </c:pt>
                <c:pt idx="17">
                  <c:v>83.211344052224646</c:v>
                </c:pt>
                <c:pt idx="18">
                  <c:v>103.92838758980967</c:v>
                </c:pt>
                <c:pt idx="19">
                  <c:v>124.54300535423552</c:v>
                </c:pt>
                <c:pt idx="20">
                  <c:v>145.07460486529598</c:v>
                </c:pt>
                <c:pt idx="21">
                  <c:v>117.79987679600281</c:v>
                </c:pt>
                <c:pt idx="22">
                  <c:v>140.12550916282296</c:v>
                </c:pt>
                <c:pt idx="23">
                  <c:v>162.36560837552486</c:v>
                </c:pt>
                <c:pt idx="24">
                  <c:v>184.5335587844996</c:v>
                </c:pt>
                <c:pt idx="25">
                  <c:v>206.63925413557965</c:v>
                </c:pt>
                <c:pt idx="26">
                  <c:v>178.2065931117728</c:v>
                </c:pt>
                <c:pt idx="27">
                  <c:v>198.92636489646625</c:v>
                </c:pt>
                <c:pt idx="28">
                  <c:v>219.5960728520653</c:v>
                </c:pt>
                <c:pt idx="29">
                  <c:v>240.22109256685007</c:v>
                </c:pt>
                <c:pt idx="30">
                  <c:v>260.80580020638388</c:v>
                </c:pt>
                <c:pt idx="31">
                  <c:v>230.78777111964931</c:v>
                </c:pt>
                <c:pt idx="32">
                  <c:v>249.64598194061804</c:v>
                </c:pt>
                <c:pt idx="33">
                  <c:v>268.47188986404808</c:v>
                </c:pt>
                <c:pt idx="34">
                  <c:v>287.26807832489447</c:v>
                </c:pt>
                <c:pt idx="35">
                  <c:v>306.03676500452588</c:v>
                </c:pt>
                <c:pt idx="36">
                  <c:v>274.04412300873832</c:v>
                </c:pt>
                <c:pt idx="37">
                  <c:v>290.74577498968887</c:v>
                </c:pt>
                <c:pt idx="38">
                  <c:v>307.42599859997205</c:v>
                </c:pt>
                <c:pt idx="39">
                  <c:v>324.0861199880448</c:v>
                </c:pt>
                <c:pt idx="40">
                  <c:v>340.72731782352463</c:v>
                </c:pt>
                <c:pt idx="41">
                  <c:v>306.38408652237484</c:v>
                </c:pt>
                <c:pt idx="42">
                  <c:v>320.6168590632679</c:v>
                </c:pt>
                <c:pt idx="43">
                  <c:v>334.83565591359422</c:v>
                </c:pt>
                <c:pt idx="44">
                  <c:v>349.04115416302778</c:v>
                </c:pt>
                <c:pt idx="45">
                  <c:v>363.23397128485459</c:v>
                </c:pt>
                <c:pt idx="46">
                  <c:v>337.6084846109411</c:v>
                </c:pt>
                <c:pt idx="47">
                  <c:v>350.08007582809643</c:v>
                </c:pt>
                <c:pt idx="48">
                  <c:v>362.54192422951866</c:v>
                </c:pt>
                <c:pt idx="49">
                  <c:v>374.99441195677679</c:v>
                </c:pt>
                <c:pt idx="50">
                  <c:v>387.43789369626387</c:v>
                </c:pt>
                <c:pt idx="51">
                  <c:v>368.42340983207049</c:v>
                </c:pt>
                <c:pt idx="52">
                  <c:v>378.79752673207048</c:v>
                </c:pt>
                <c:pt idx="53">
                  <c:v>389.16546165993583</c:v>
                </c:pt>
                <c:pt idx="54">
                  <c:v>399.52740258860331</c:v>
                </c:pt>
                <c:pt idx="55">
                  <c:v>409.88352694182026</c:v>
                </c:pt>
                <c:pt idx="56">
                  <c:v>396.41943892845512</c:v>
                </c:pt>
                <c:pt idx="57">
                  <c:v>405.39657623414723</c:v>
                </c:pt>
                <c:pt idx="58">
                  <c:v>414.36941703418364</c:v>
                </c:pt>
                <c:pt idx="59">
                  <c:v>423.33806752801564</c:v>
                </c:pt>
                <c:pt idx="60">
                  <c:v>432.30262904622094</c:v>
                </c:pt>
                <c:pt idx="61">
                  <c:v>419.19920449941787</c:v>
                </c:pt>
                <c:pt idx="62">
                  <c:v>426.78645432329751</c:v>
                </c:pt>
                <c:pt idx="63">
                  <c:v>434.37080363760282</c:v>
                </c:pt>
                <c:pt idx="64">
                  <c:v>441.95231025909084</c:v>
                </c:pt>
                <c:pt idx="65">
                  <c:v>449.53102985794345</c:v>
                </c:pt>
                <c:pt idx="66">
                  <c:v>437.12804107015171</c:v>
                </c:pt>
                <c:pt idx="67">
                  <c:v>443.67498930140238</c:v>
                </c:pt>
                <c:pt idx="68">
                  <c:v>450.21986803667011</c:v>
                </c:pt>
                <c:pt idx="69">
                  <c:v>456.7627116241062</c:v>
                </c:pt>
                <c:pt idx="70">
                  <c:v>463.30355334692064</c:v>
                </c:pt>
                <c:pt idx="71">
                  <c:v>451.94186491705608</c:v>
                </c:pt>
                <c:pt idx="72">
                  <c:v>457.79560835488581</c:v>
                </c:pt>
                <c:pt idx="73">
                  <c:v>463.64775333711032</c:v>
                </c:pt>
                <c:pt idx="74">
                  <c:v>469.49832289995226</c:v>
                </c:pt>
                <c:pt idx="75">
                  <c:v>475.34733945827821</c:v>
                </c:pt>
                <c:pt idx="76">
                  <c:v>464.68032061955677</c:v>
                </c:pt>
                <c:pt idx="77">
                  <c:v>469.49832289995226</c:v>
                </c:pt>
                <c:pt idx="78">
                  <c:v>474.31527194246542</c:v>
                </c:pt>
                <c:pt idx="79">
                  <c:v>479.13117996114801</c:v>
                </c:pt>
                <c:pt idx="80">
                  <c:v>483.94605890429216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201.83298159430865</c:v>
                </c:pt>
                <c:pt idx="42">
                  <c:v>214.85048322218776</c:v>
                </c:pt>
                <c:pt idx="43">
                  <c:v>227.84983423962134</c:v>
                </c:pt>
                <c:pt idx="44">
                  <c:v>240.83221650658706</c:v>
                </c:pt>
                <c:pt idx="45">
                  <c:v>253.79867396956936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266.75013513037203</c:v>
                </c:pt>
                <c:pt idx="52">
                  <c:v>279.68743091813337</c:v>
                </c:pt>
                <c:pt idx="53">
                  <c:v>292.61130907849321</c:v>
                </c:pt>
                <c:pt idx="54">
                  <c:v>305.52244588564616</c:v>
                </c:pt>
                <c:pt idx="55">
                  <c:v>318.42145576976316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328.54825156463437</c:v>
                </c:pt>
                <c:pt idx="62">
                  <c:v>340.96720197828142</c:v>
                </c:pt>
                <c:pt idx="63">
                  <c:v>353.37620745071621</c:v>
                </c:pt>
                <c:pt idx="64">
                  <c:v>365.77566648144415</c:v>
                </c:pt>
                <c:pt idx="65">
                  <c:v>378.1659483420201</c:v>
                </c:pt>
                <c:pt idx="66">
                  <c:v>357.51040237087665</c:v>
                </c:pt>
                <c:pt idx="67">
                  <c:v>368.98882872292899</c:v>
                </c:pt>
                <c:pt idx="68">
                  <c:v>380.45946570848531</c:v>
                </c:pt>
                <c:pt idx="69">
                  <c:v>391.92258132889066</c:v>
                </c:pt>
                <c:pt idx="70">
                  <c:v>403.3784266253918</c:v>
                </c:pt>
                <c:pt idx="71">
                  <c:v>382.75268227452915</c:v>
                </c:pt>
                <c:pt idx="72">
                  <c:v>394.21432426135442</c:v>
                </c:pt>
                <c:pt idx="73">
                  <c:v>405.66874423568089</c:v>
                </c:pt>
                <c:pt idx="74">
                  <c:v>417.1161748963454</c:v>
                </c:pt>
                <c:pt idx="75">
                  <c:v>428.55683512546557</c:v>
                </c:pt>
                <c:pt idx="76">
                  <c:v>407.04280051298912</c:v>
                </c:pt>
                <c:pt idx="77">
                  <c:v>417.57392988530063</c:v>
                </c:pt>
                <c:pt idx="78">
                  <c:v>428.09933608237338</c:v>
                </c:pt>
                <c:pt idx="79">
                  <c:v>438.61917968565263</c:v>
                </c:pt>
                <c:pt idx="80">
                  <c:v>449.1336129437538</c:v>
                </c:pt>
                <c:pt idx="81">
                  <c:v>427.18430644135782</c:v>
                </c:pt>
                <c:pt idx="82">
                  <c:v>437.24733617095717</c:v>
                </c:pt>
                <c:pt idx="83">
                  <c:v>447.30539808561917</c:v>
                </c:pt>
                <c:pt idx="84">
                  <c:v>457.35861966649367</c:v>
                </c:pt>
                <c:pt idx="85">
                  <c:v>467.40712233198587</c:v>
                </c:pt>
                <c:pt idx="86">
                  <c:v>445.01990443229971</c:v>
                </c:pt>
                <c:pt idx="87">
                  <c:v>454.61730495685168</c:v>
                </c:pt>
                <c:pt idx="88">
                  <c:v>464.21037620075805</c:v>
                </c:pt>
                <c:pt idx="89">
                  <c:v>473.79922026656277</c:v>
                </c:pt>
                <c:pt idx="90">
                  <c:v>483.38393478600671</c:v>
                </c:pt>
                <c:pt idx="91">
                  <c:v>460.09958341480302</c:v>
                </c:pt>
                <c:pt idx="92">
                  <c:v>468.77701352901096</c:v>
                </c:pt>
                <c:pt idx="93">
                  <c:v>477.45102185302648</c:v>
                </c:pt>
                <c:pt idx="94">
                  <c:v>486.12167933752761</c:v>
                </c:pt>
                <c:pt idx="95">
                  <c:v>494.78905419497386</c:v>
                </c:pt>
                <c:pt idx="96">
                  <c:v>471.05997610454193</c:v>
                </c:pt>
                <c:pt idx="97">
                  <c:v>479.27669956446061</c:v>
                </c:pt>
                <c:pt idx="98">
                  <c:v>487.49042873157458</c:v>
                </c:pt>
                <c:pt idx="99">
                  <c:v>495.70122118881324</c:v>
                </c:pt>
                <c:pt idx="100">
                  <c:v>503.90913245527832</c:v>
                </c:pt>
                <c:pt idx="101">
                  <c:v>479.27669956446061</c:v>
                </c:pt>
                <c:pt idx="102">
                  <c:v>486.57793821511638</c:v>
                </c:pt>
                <c:pt idx="103">
                  <c:v>493.87685155793497</c:v>
                </c:pt>
                <c:pt idx="104">
                  <c:v>501.17347881997517</c:v>
                </c:pt>
                <c:pt idx="105">
                  <c:v>508.46785799243185</c:v>
                </c:pt>
                <c:pt idx="106">
                  <c:v>483.38393478600648</c:v>
                </c:pt>
                <c:pt idx="107">
                  <c:v>490.22768306866232</c:v>
                </c:pt>
                <c:pt idx="108">
                  <c:v>497.06940501240166</c:v>
                </c:pt>
                <c:pt idx="109">
                  <c:v>503.90913245527832</c:v>
                </c:pt>
                <c:pt idx="110">
                  <c:v>510.74689630015126</c:v>
                </c:pt>
                <c:pt idx="111">
                  <c:v>487.03418800989147</c:v>
                </c:pt>
                <c:pt idx="112">
                  <c:v>492.96461320246772</c:v>
                </c:pt>
                <c:pt idx="113">
                  <c:v>498.89352605617364</c:v>
                </c:pt>
                <c:pt idx="114">
                  <c:v>504.82094708965923</c:v>
                </c:pt>
                <c:pt idx="115">
                  <c:v>510.74689630015109</c:v>
                </c:pt>
                <c:pt idx="116">
                  <c:v>487.94666038986696</c:v>
                </c:pt>
                <c:pt idx="117">
                  <c:v>494.78905419497352</c:v>
                </c:pt>
                <c:pt idx="118">
                  <c:v>501.62944299248062</c:v>
                </c:pt>
                <c:pt idx="119">
                  <c:v>508.46785799243179</c:v>
                </c:pt>
                <c:pt idx="120">
                  <c:v>515.30432949652698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2.8142206316632006</c:v>
                </c:pt>
                <c:pt idx="2">
                  <c:v>3.546022447534257</c:v>
                </c:pt>
                <c:pt idx="3">
                  <c:v>4.4688603344852975</c:v>
                </c:pt>
                <c:pt idx="4">
                  <c:v>5.632786147567022</c:v>
                </c:pt>
                <c:pt idx="5">
                  <c:v>7.1010100430012626</c:v>
                </c:pt>
                <c:pt idx="6">
                  <c:v>8.9533705968532473</c:v>
                </c:pt>
                <c:pt idx="7">
                  <c:v>11.290722715130457</c:v>
                </c:pt>
                <c:pt idx="8">
                  <c:v>14.240486718899339</c:v>
                </c:pt>
                <c:pt idx="9">
                  <c:v>17.963666684746272</c:v>
                </c:pt>
                <c:pt idx="10">
                  <c:v>22.663728052918533</c:v>
                </c:pt>
                <c:pt idx="11">
                  <c:v>44.016422187733419</c:v>
                </c:pt>
                <c:pt idx="12">
                  <c:v>65.080449062797712</c:v>
                </c:pt>
                <c:pt idx="13">
                  <c:v>85.965783832884156</c:v>
                </c:pt>
                <c:pt idx="14">
                  <c:v>106.72258095191415</c:v>
                </c:pt>
                <c:pt idx="15">
                  <c:v>127.37953432582198</c:v>
                </c:pt>
                <c:pt idx="16">
                  <c:v>92.512559752041952</c:v>
                </c:pt>
                <c:pt idx="17">
                  <c:v>118.97444364040366</c:v>
                </c:pt>
                <c:pt idx="18">
                  <c:v>145.29205371594367</c:v>
                </c:pt>
                <c:pt idx="19">
                  <c:v>171.49532867914351</c:v>
                </c:pt>
                <c:pt idx="20">
                  <c:v>197.6042373039995</c:v>
                </c:pt>
                <c:pt idx="21">
                  <c:v>159.35586286360191</c:v>
                </c:pt>
                <c:pt idx="22">
                  <c:v>187.39794043392263</c:v>
                </c:pt>
                <c:pt idx="23">
                  <c:v>215.34198157425362</c:v>
                </c:pt>
                <c:pt idx="24">
                  <c:v>243.20250692836802</c:v>
                </c:pt>
                <c:pt idx="25">
                  <c:v>270.99042974399345</c:v>
                </c:pt>
                <c:pt idx="26">
                  <c:v>231.91700149088217</c:v>
                </c:pt>
                <c:pt idx="27">
                  <c:v>258.60689820869135</c:v>
                </c:pt>
                <c:pt idx="28">
                  <c:v>285.23452771013774</c:v>
                </c:pt>
                <c:pt idx="29">
                  <c:v>311.80651713592084</c:v>
                </c:pt>
                <c:pt idx="30">
                  <c:v>338.32827143043039</c:v>
                </c:pt>
                <c:pt idx="31">
                  <c:v>296.842883014341</c:v>
                </c:pt>
                <c:pt idx="32">
                  <c:v>320.77699701276748</c:v>
                </c:pt>
                <c:pt idx="33">
                  <c:v>344.67160985755481</c:v>
                </c:pt>
                <c:pt idx="34">
                  <c:v>368.52984306951663</c:v>
                </c:pt>
                <c:pt idx="35">
                  <c:v>392.35438115419714</c:v>
                </c:pt>
                <c:pt idx="36">
                  <c:v>348.40178403373949</c:v>
                </c:pt>
                <c:pt idx="37">
                  <c:v>369.64735159591169</c:v>
                </c:pt>
                <c:pt idx="38">
                  <c:v>390.86628899650526</c:v>
                </c:pt>
                <c:pt idx="39">
                  <c:v>412.06024430985258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422.83402201018424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430.63202519963079</c:v>
                </c:pt>
                <c:pt idx="47">
                  <c:v>446.58996615169781</c:v>
                </c:pt>
                <c:pt idx="48">
                  <c:v>462.53570293273191</c:v>
                </c:pt>
                <c:pt idx="49">
                  <c:v>478.46971536977009</c:v>
                </c:pt>
                <c:pt idx="50">
                  <c:v>494.3924487367965</c:v>
                </c:pt>
                <c:pt idx="51">
                  <c:v>472.91264200880101</c:v>
                </c:pt>
                <c:pt idx="52">
                  <c:v>486.61761247073986</c:v>
                </c:pt>
                <c:pt idx="53">
                  <c:v>500.3143920215611</c:v>
                </c:pt>
                <c:pt idx="54">
                  <c:v>514.00323643635181</c:v>
                </c:pt>
                <c:pt idx="55">
                  <c:v>527.68438675921152</c:v>
                </c:pt>
                <c:pt idx="56">
                  <c:v>509.56446562910031</c:v>
                </c:pt>
                <c:pt idx="57">
                  <c:v>521.02963842518261</c:v>
                </c:pt>
                <c:pt idx="58">
                  <c:v>532.48949356066385</c:v>
                </c:pt>
                <c:pt idx="59">
                  <c:v>543.94416159669981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548.74621845390379</c:v>
                </c:pt>
                <c:pt idx="63">
                  <c:v>558.34769693411636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562.03964926820083</c:v>
                </c:pt>
                <c:pt idx="67">
                  <c:v>570.52922017836795</c:v>
                </c:pt>
                <c:pt idx="68">
                  <c:v>579.01615230132256</c:v>
                </c:pt>
                <c:pt idx="69">
                  <c:v>587.50048977179972</c:v>
                </c:pt>
                <c:pt idx="70">
                  <c:v>595.98227534576563</c:v>
                </c:pt>
                <c:pt idx="71">
                  <c:v>579.75402315407757</c:v>
                </c:pt>
                <c:pt idx="72">
                  <c:v>587.50048977179972</c:v>
                </c:pt>
                <c:pt idx="73">
                  <c:v>595.24482902030275</c:v>
                </c:pt>
                <c:pt idx="74">
                  <c:v>602.98707248339201</c:v>
                </c:pt>
                <c:pt idx="75">
                  <c:v>610.72725086759363</c:v>
                </c:pt>
                <c:pt idx="76">
                  <c:v>595.24482902030275</c:v>
                </c:pt>
                <c:pt idx="77">
                  <c:v>601.88116484326292</c:v>
                </c:pt>
                <c:pt idx="78">
                  <c:v>608.51598029477634</c:v>
                </c:pt>
                <c:pt idx="79">
                  <c:v>615.14929429282256</c:v>
                </c:pt>
                <c:pt idx="80">
                  <c:v>621.78112531404156</c:v>
                </c:pt>
                <c:pt idx="81">
                  <c:v>601.51251958281728</c:v>
                </c:pt>
                <c:pt idx="82">
                  <c:v>601.51251958281728</c:v>
                </c:pt>
                <c:pt idx="83">
                  <c:v>601.51251958281728</c:v>
                </c:pt>
                <c:pt idx="84">
                  <c:v>601.51251958281728</c:v>
                </c:pt>
                <c:pt idx="85">
                  <c:v>601.51251958281728</c:v>
                </c:pt>
                <c:pt idx="86">
                  <c:v>601.51251958281728</c:v>
                </c:pt>
                <c:pt idx="87">
                  <c:v>601.51251958281728</c:v>
                </c:pt>
                <c:pt idx="88">
                  <c:v>601.51251958281728</c:v>
                </c:pt>
                <c:pt idx="89">
                  <c:v>601.51251958281728</c:v>
                </c:pt>
                <c:pt idx="90">
                  <c:v>601.51251958281728</c:v>
                </c:pt>
                <c:pt idx="91">
                  <c:v>601.51251958281728</c:v>
                </c:pt>
                <c:pt idx="92">
                  <c:v>601.51251958281728</c:v>
                </c:pt>
                <c:pt idx="93">
                  <c:v>601.51251958281728</c:v>
                </c:pt>
                <c:pt idx="94">
                  <c:v>601.51251958281728</c:v>
                </c:pt>
                <c:pt idx="95">
                  <c:v>601.51251958281728</c:v>
                </c:pt>
                <c:pt idx="96">
                  <c:v>601.51251958281728</c:v>
                </c:pt>
                <c:pt idx="97">
                  <c:v>601.51251958281728</c:v>
                </c:pt>
                <c:pt idx="98">
                  <c:v>601.51251958281728</c:v>
                </c:pt>
                <c:pt idx="99">
                  <c:v>601.51251958281728</c:v>
                </c:pt>
                <c:pt idx="100">
                  <c:v>601.51251958281728</c:v>
                </c:pt>
                <c:pt idx="101">
                  <c:v>601.51251958281728</c:v>
                </c:pt>
                <c:pt idx="102">
                  <c:v>601.51251958281728</c:v>
                </c:pt>
                <c:pt idx="103">
                  <c:v>601.51251958281728</c:v>
                </c:pt>
                <c:pt idx="104">
                  <c:v>601.51251958281728</c:v>
                </c:pt>
                <c:pt idx="105">
                  <c:v>601.51251958281728</c:v>
                </c:pt>
                <c:pt idx="106">
                  <c:v>601.51251958281728</c:v>
                </c:pt>
                <c:pt idx="107">
                  <c:v>601.51251958281728</c:v>
                </c:pt>
                <c:pt idx="108">
                  <c:v>601.51251958281728</c:v>
                </c:pt>
                <c:pt idx="109">
                  <c:v>601.51251958281728</c:v>
                </c:pt>
                <c:pt idx="110">
                  <c:v>601.51251958281728</c:v>
                </c:pt>
                <c:pt idx="111">
                  <c:v>601.51251958281728</c:v>
                </c:pt>
                <c:pt idx="112">
                  <c:v>601.51251958281728</c:v>
                </c:pt>
                <c:pt idx="113">
                  <c:v>601.51251958281728</c:v>
                </c:pt>
                <c:pt idx="114">
                  <c:v>601.51251958281728</c:v>
                </c:pt>
                <c:pt idx="115">
                  <c:v>601.51251958281728</c:v>
                </c:pt>
                <c:pt idx="116">
                  <c:v>601.51251958281728</c:v>
                </c:pt>
                <c:pt idx="117">
                  <c:v>601.51251958281728</c:v>
                </c:pt>
                <c:pt idx="118">
                  <c:v>601.51251958281728</c:v>
                </c:pt>
                <c:pt idx="119">
                  <c:v>601.51251958281728</c:v>
                </c:pt>
                <c:pt idx="120">
                  <c:v>601.51251958281728</c:v>
                </c:pt>
                <c:pt idx="121">
                  <c:v>601.51251958281728</c:v>
                </c:pt>
                <c:pt idx="122">
                  <c:v>601.51251958281728</c:v>
                </c:pt>
                <c:pt idx="123">
                  <c:v>601.51251958281728</c:v>
                </c:pt>
                <c:pt idx="124">
                  <c:v>601.51251958281728</c:v>
                </c:pt>
                <c:pt idx="125">
                  <c:v>601.51251958281728</c:v>
                </c:pt>
                <c:pt idx="126">
                  <c:v>601.51251958281728</c:v>
                </c:pt>
                <c:pt idx="127">
                  <c:v>601.51251958281728</c:v>
                </c:pt>
                <c:pt idx="128">
                  <c:v>601.51251958281728</c:v>
                </c:pt>
                <c:pt idx="129">
                  <c:v>601.51251958281728</c:v>
                </c:pt>
                <c:pt idx="130">
                  <c:v>601.51251958281728</c:v>
                </c:pt>
                <c:pt idx="131">
                  <c:v>601.51251958281728</c:v>
                </c:pt>
                <c:pt idx="132">
                  <c:v>601.51251958281728</c:v>
                </c:pt>
                <c:pt idx="133">
                  <c:v>601.51251958281728</c:v>
                </c:pt>
                <c:pt idx="134">
                  <c:v>601.51251958281728</c:v>
                </c:pt>
                <c:pt idx="135">
                  <c:v>601.51251958281728</c:v>
                </c:pt>
                <c:pt idx="136">
                  <c:v>601.51251958281728</c:v>
                </c:pt>
                <c:pt idx="137">
                  <c:v>601.51251958281728</c:v>
                </c:pt>
                <c:pt idx="138">
                  <c:v>601.51251958281728</c:v>
                </c:pt>
                <c:pt idx="139">
                  <c:v>601.51251958281728</c:v>
                </c:pt>
                <c:pt idx="140">
                  <c:v>601.51251958281728</c:v>
                </c:pt>
                <c:pt idx="141">
                  <c:v>601.51251958281728</c:v>
                </c:pt>
                <c:pt idx="142">
                  <c:v>601.51251958281728</c:v>
                </c:pt>
                <c:pt idx="143">
                  <c:v>601.51251958281728</c:v>
                </c:pt>
                <c:pt idx="144">
                  <c:v>601.51251958281728</c:v>
                </c:pt>
                <c:pt idx="145">
                  <c:v>601.51251958281728</c:v>
                </c:pt>
                <c:pt idx="146">
                  <c:v>601.51251958281728</c:v>
                </c:pt>
                <c:pt idx="147">
                  <c:v>601.51251958281728</c:v>
                </c:pt>
                <c:pt idx="148">
                  <c:v>601.51251958281728</c:v>
                </c:pt>
                <c:pt idx="149">
                  <c:v>601.51251958281728</c:v>
                </c:pt>
                <c:pt idx="150">
                  <c:v>601.51251958281728</c:v>
                </c:pt>
                <c:pt idx="151">
                  <c:v>601.51251958281728</c:v>
                </c:pt>
                <c:pt idx="152">
                  <c:v>601.51251958281728</c:v>
                </c:pt>
                <c:pt idx="153">
                  <c:v>601.51251958281728</c:v>
                </c:pt>
                <c:pt idx="154">
                  <c:v>601.51251958281728</c:v>
                </c:pt>
                <c:pt idx="155">
                  <c:v>601.51251958281728</c:v>
                </c:pt>
                <c:pt idx="156">
                  <c:v>601.51251958281728</c:v>
                </c:pt>
                <c:pt idx="157">
                  <c:v>601.51251958281728</c:v>
                </c:pt>
                <c:pt idx="158">
                  <c:v>601.51251958281728</c:v>
                </c:pt>
                <c:pt idx="159">
                  <c:v>601.51251958281728</c:v>
                </c:pt>
                <c:pt idx="160">
                  <c:v>601.51251958281728</c:v>
                </c:pt>
                <c:pt idx="161">
                  <c:v>601.51251958281728</c:v>
                </c:pt>
                <c:pt idx="162">
                  <c:v>601.51251958281728</c:v>
                </c:pt>
                <c:pt idx="163">
                  <c:v>601.51251958281728</c:v>
                </c:pt>
                <c:pt idx="164">
                  <c:v>601.51251958281728</c:v>
                </c:pt>
                <c:pt idx="165">
                  <c:v>601.51251958281728</c:v>
                </c:pt>
                <c:pt idx="166">
                  <c:v>601.51251958281728</c:v>
                </c:pt>
                <c:pt idx="167">
                  <c:v>601.51251958281728</c:v>
                </c:pt>
                <c:pt idx="168">
                  <c:v>601.51251958281728</c:v>
                </c:pt>
                <c:pt idx="169">
                  <c:v>601.51251958281728</c:v>
                </c:pt>
                <c:pt idx="170">
                  <c:v>601.51251958281728</c:v>
                </c:pt>
                <c:pt idx="171">
                  <c:v>601.51251958281728</c:v>
                </c:pt>
                <c:pt idx="172">
                  <c:v>601.51251958281728</c:v>
                </c:pt>
                <c:pt idx="173">
                  <c:v>601.51251958281728</c:v>
                </c:pt>
                <c:pt idx="174">
                  <c:v>601.51251958281728</c:v>
                </c:pt>
                <c:pt idx="175">
                  <c:v>601.51251958281728</c:v>
                </c:pt>
                <c:pt idx="176">
                  <c:v>601.51251958281728</c:v>
                </c:pt>
                <c:pt idx="177">
                  <c:v>601.51251958281728</c:v>
                </c:pt>
                <c:pt idx="178">
                  <c:v>601.51251958281728</c:v>
                </c:pt>
                <c:pt idx="179">
                  <c:v>601.51251958281728</c:v>
                </c:pt>
                <c:pt idx="180">
                  <c:v>601.51251958281728</c:v>
                </c:pt>
                <c:pt idx="181">
                  <c:v>601.51251958281728</c:v>
                </c:pt>
                <c:pt idx="182">
                  <c:v>601.51251958281728</c:v>
                </c:pt>
                <c:pt idx="183">
                  <c:v>601.51251958281728</c:v>
                </c:pt>
                <c:pt idx="184">
                  <c:v>601.51251958281728</c:v>
                </c:pt>
                <c:pt idx="185">
                  <c:v>601.51251958281728</c:v>
                </c:pt>
                <c:pt idx="186">
                  <c:v>601.51251958281728</c:v>
                </c:pt>
                <c:pt idx="187">
                  <c:v>601.51251958281728</c:v>
                </c:pt>
                <c:pt idx="188">
                  <c:v>601.51251958281728</c:v>
                </c:pt>
                <c:pt idx="189">
                  <c:v>601.51251958281728</c:v>
                </c:pt>
                <c:pt idx="190">
                  <c:v>601.51251958281728</c:v>
                </c:pt>
                <c:pt idx="191">
                  <c:v>601.51251958281728</c:v>
                </c:pt>
                <c:pt idx="192">
                  <c:v>601.51251958281728</c:v>
                </c:pt>
                <c:pt idx="193">
                  <c:v>601.51251958281728</c:v>
                </c:pt>
                <c:pt idx="194">
                  <c:v>601.51251958281728</c:v>
                </c:pt>
                <c:pt idx="195">
                  <c:v>601.51251958281728</c:v>
                </c:pt>
                <c:pt idx="196">
                  <c:v>601.51251958281728</c:v>
                </c:pt>
                <c:pt idx="197">
                  <c:v>601.51251958281728</c:v>
                </c:pt>
                <c:pt idx="198">
                  <c:v>601.51251958281728</c:v>
                </c:pt>
                <c:pt idx="199">
                  <c:v>601.51251958281728</c:v>
                </c:pt>
                <c:pt idx="200">
                  <c:v>601.51251958281728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162.54181354343532</c:v>
                </c:pt>
                <c:pt idx="27">
                  <c:v>173.87743954337375</c:v>
                </c:pt>
                <c:pt idx="28">
                  <c:v>185.19570097643805</c:v>
                </c:pt>
                <c:pt idx="29">
                  <c:v>196.49780948344781</c:v>
                </c:pt>
                <c:pt idx="30">
                  <c:v>207.78482577779437</c:v>
                </c:pt>
                <c:pt idx="31">
                  <c:v>180.58657218998465</c:v>
                </c:pt>
                <c:pt idx="32">
                  <c:v>197.33439015717349</c:v>
                </c:pt>
                <c:pt idx="33">
                  <c:v>214.04921803989637</c:v>
                </c:pt>
                <c:pt idx="34">
                  <c:v>230.73399509870123</c:v>
                </c:pt>
                <c:pt idx="35">
                  <c:v>247.39120044621515</c:v>
                </c:pt>
                <c:pt idx="36">
                  <c:v>221.14376696934895</c:v>
                </c:pt>
                <c:pt idx="37">
                  <c:v>238.64946815456824</c:v>
                </c:pt>
                <c:pt idx="38">
                  <c:v>256.12592177262371</c:v>
                </c:pt>
                <c:pt idx="39">
                  <c:v>273.57540423901071</c:v>
                </c:pt>
                <c:pt idx="40">
                  <c:v>290.99987776518367</c:v>
                </c:pt>
                <c:pt idx="41">
                  <c:v>264.85390518195578</c:v>
                </c:pt>
                <c:pt idx="42">
                  <c:v>282.29065500591184</c:v>
                </c:pt>
                <c:pt idx="43">
                  <c:v>299.70327852559706</c:v>
                </c:pt>
                <c:pt idx="44">
                  <c:v>317.09337448903159</c:v>
                </c:pt>
                <c:pt idx="45">
                  <c:v>334.46235196533513</c:v>
                </c:pt>
                <c:pt idx="46">
                  <c:v>307.98699565569297</c:v>
                </c:pt>
                <c:pt idx="47">
                  <c:v>324.95330656071559</c:v>
                </c:pt>
                <c:pt idx="48">
                  <c:v>341.90004953828543</c:v>
                </c:pt>
                <c:pt idx="49">
                  <c:v>358.82833079757546</c:v>
                </c:pt>
                <c:pt idx="50">
                  <c:v>375.73914366877966</c:v>
                </c:pt>
                <c:pt idx="51">
                  <c:v>348.92127422322795</c:v>
                </c:pt>
                <c:pt idx="52">
                  <c:v>365.42969930916394</c:v>
                </c:pt>
                <c:pt idx="53">
                  <c:v>381.92184132571987</c:v>
                </c:pt>
                <c:pt idx="54">
                  <c:v>398.39850220884659</c:v>
                </c:pt>
                <c:pt idx="55">
                  <c:v>414.86041216554025</c:v>
                </c:pt>
                <c:pt idx="56">
                  <c:v>387.27841746168315</c:v>
                </c:pt>
                <c:pt idx="57">
                  <c:v>402.92696857125219</c:v>
                </c:pt>
                <c:pt idx="58">
                  <c:v>418.56237841299998</c:v>
                </c:pt>
                <c:pt idx="59">
                  <c:v>434.18520687835775</c:v>
                </c:pt>
                <c:pt idx="60">
                  <c:v>449.79597029004367</c:v>
                </c:pt>
                <c:pt idx="61">
                  <c:v>421.44119734263649</c:v>
                </c:pt>
                <c:pt idx="62">
                  <c:v>436.23993334519008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480.57310550984772</c:v>
                </c:pt>
                <c:pt idx="66">
                  <c:v>451.43852652349545</c:v>
                </c:pt>
                <c:pt idx="67">
                  <c:v>465.39514621826993</c:v>
                </c:pt>
                <c:pt idx="68">
                  <c:v>479.34284452811448</c:v>
                </c:pt>
                <c:pt idx="69">
                  <c:v>493.28191755597277</c:v>
                </c:pt>
                <c:pt idx="70">
                  <c:v>507.21264330953454</c:v>
                </c:pt>
                <c:pt idx="71">
                  <c:v>476.88212094653824</c:v>
                </c:pt>
                <c:pt idx="72">
                  <c:v>489.59298637351304</c:v>
                </c:pt>
                <c:pt idx="73">
                  <c:v>502.29685299496037</c:v>
                </c:pt>
                <c:pt idx="74">
                  <c:v>514.99392273715944</c:v>
                </c:pt>
                <c:pt idx="75">
                  <c:v>527.68438675921141</c:v>
                </c:pt>
                <c:pt idx="76">
                  <c:v>496.97026394110162</c:v>
                </c:pt>
                <c:pt idx="77">
                  <c:v>509.26059140461638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514.99392273715944</c:v>
                </c:pt>
                <c:pt idx="82">
                  <c:v>526.86584290776068</c:v>
                </c:pt>
                <c:pt idx="83">
                  <c:v>538.73213090432375</c:v>
                </c:pt>
                <c:pt idx="84">
                  <c:v>550.5929282476219</c:v>
                </c:pt>
                <c:pt idx="85">
                  <c:v>562.44836986503822</c:v>
                </c:pt>
                <c:pt idx="86">
                  <c:v>530.54907998965132</c:v>
                </c:pt>
                <c:pt idx="87">
                  <c:v>541.59557948037605</c:v>
                </c:pt>
                <c:pt idx="88">
                  <c:v>552.63734833627143</c:v>
                </c:pt>
                <c:pt idx="89">
                  <c:v>563.67449438860956</c:v>
                </c:pt>
                <c:pt idx="90">
                  <c:v>574.70712090201835</c:v>
                </c:pt>
                <c:pt idx="91">
                  <c:v>546.09464274073559</c:v>
                </c:pt>
                <c:pt idx="92">
                  <c:v>560.40470463156896</c:v>
                </c:pt>
                <c:pt idx="93">
                  <c:v>574.70712090201835</c:v>
                </c:pt>
                <c:pt idx="94">
                  <c:v>589.00210854701243</c:v>
                </c:pt>
                <c:pt idx="95">
                  <c:v>603.28987317463395</c:v>
                </c:pt>
                <c:pt idx="96">
                  <c:v>566.12657619677782</c:v>
                </c:pt>
                <c:pt idx="97">
                  <c:v>571.84723871208746</c:v>
                </c:pt>
                <c:pt idx="98">
                  <c:v>577.56670598332892</c:v>
                </c:pt>
                <c:pt idx="99">
                  <c:v>583.28499152050165</c:v>
                </c:pt>
                <c:pt idx="100">
                  <c:v>589.00210854701254</c:v>
                </c:pt>
                <c:pt idx="101">
                  <c:v>551.00182497913659</c:v>
                </c:pt>
                <c:pt idx="102">
                  <c:v>555.90809103476602</c:v>
                </c:pt>
                <c:pt idx="103">
                  <c:v>560.81345013847704</c:v>
                </c:pt>
                <c:pt idx="104">
                  <c:v>565.71791134638681</c:v>
                </c:pt>
                <c:pt idx="105">
                  <c:v>570.62148354470389</c:v>
                </c:pt>
                <c:pt idx="106">
                  <c:v>575.52417545438061</c:v>
                </c:pt>
                <c:pt idx="107">
                  <c:v>580.42599563559941</c:v>
                </c:pt>
                <c:pt idx="108">
                  <c:v>585.32695249209905</c:v>
                </c:pt>
                <c:pt idx="109">
                  <c:v>590.22705427534913</c:v>
                </c:pt>
                <c:pt idx="110">
                  <c:v>595.12630908857784</c:v>
                </c:pt>
                <c:pt idx="111">
                  <c:v>531.36750389275528</c:v>
                </c:pt>
                <c:pt idx="112">
                  <c:v>547.32152470399262</c:v>
                </c:pt>
                <c:pt idx="113">
                  <c:v>563.26579242009177</c:v>
                </c:pt>
                <c:pt idx="114">
                  <c:v>579.20062185262441</c:v>
                </c:pt>
                <c:pt idx="115">
                  <c:v>595.12630908857807</c:v>
                </c:pt>
                <c:pt idx="116">
                  <c:v>565.71791134638659</c:v>
                </c:pt>
                <c:pt idx="117">
                  <c:v>573.07293899689409</c:v>
                </c:pt>
                <c:pt idx="118">
                  <c:v>580.42599563559952</c:v>
                </c:pt>
                <c:pt idx="119">
                  <c:v>587.77710975800062</c:v>
                </c:pt>
                <c:pt idx="120">
                  <c:v>595.1263090885783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150.06719138513347</c:v>
                </c:pt>
                <c:pt idx="32">
                  <c:v>162.44693439980156</c:v>
                </c:pt>
                <c:pt idx="33">
                  <c:v>174.80435986940384</c:v>
                </c:pt>
                <c:pt idx="34">
                  <c:v>187.14126892541751</c:v>
                </c:pt>
                <c:pt idx="35">
                  <c:v>199.45920552954112</c:v>
                </c:pt>
                <c:pt idx="36">
                  <c:v>180.72853624887799</c:v>
                </c:pt>
                <c:pt idx="37">
                  <c:v>194.04156088484288</c:v>
                </c:pt>
                <c:pt idx="38">
                  <c:v>207.33335324915291</c:v>
                </c:pt>
                <c:pt idx="39">
                  <c:v>220.60546688889869</c:v>
                </c:pt>
                <c:pt idx="40">
                  <c:v>233.85925299408595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247.58582789971763</c:v>
                </c:pt>
                <c:pt idx="47">
                  <c:v>261.29513286819559</c:v>
                </c:pt>
                <c:pt idx="48">
                  <c:v>274.98820185643041</c:v>
                </c:pt>
                <c:pt idx="49">
                  <c:v>288.66595739666019</c:v>
                </c:pt>
                <c:pt idx="50">
                  <c:v>302.32922742731336</c:v>
                </c:pt>
                <c:pt idx="51">
                  <c:v>281.82894001768091</c:v>
                </c:pt>
                <c:pt idx="52">
                  <c:v>295.49935465856674</c:v>
                </c:pt>
                <c:pt idx="53">
                  <c:v>309.15566664872</c:v>
                </c:pt>
                <c:pt idx="54">
                  <c:v>322.79858678882687</c:v>
                </c:pt>
                <c:pt idx="55">
                  <c:v>336.42876087816643</c:v>
                </c:pt>
                <c:pt idx="56">
                  <c:v>315.49150440002353</c:v>
                </c:pt>
                <c:pt idx="57">
                  <c:v>328.64161514294386</c:v>
                </c:pt>
                <c:pt idx="58">
                  <c:v>341.7801151340143</c:v>
                </c:pt>
                <c:pt idx="59">
                  <c:v>354.90751364999682</c:v>
                </c:pt>
                <c:pt idx="60">
                  <c:v>368.02427921214581</c:v>
                </c:pt>
                <c:pt idx="61">
                  <c:v>347.12962722715201</c:v>
                </c:pt>
                <c:pt idx="62">
                  <c:v>360.25263938461012</c:v>
                </c:pt>
                <c:pt idx="63">
                  <c:v>373.36519887198909</c:v>
                </c:pt>
                <c:pt idx="64">
                  <c:v>386.46772453378168</c:v>
                </c:pt>
                <c:pt idx="65">
                  <c:v>399.56060449432636</c:v>
                </c:pt>
                <c:pt idx="66">
                  <c:v>377.73380252948976</c:v>
                </c:pt>
                <c:pt idx="67">
                  <c:v>389.86308609918143</c:v>
                </c:pt>
                <c:pt idx="68">
                  <c:v>401.98418262418681</c:v>
                </c:pt>
                <c:pt idx="69">
                  <c:v>414.09737378838713</c:v>
                </c:pt>
                <c:pt idx="70">
                  <c:v>426.20292344968493</c:v>
                </c:pt>
                <c:pt idx="71">
                  <c:v>404.40744459656599</c:v>
                </c:pt>
                <c:pt idx="72">
                  <c:v>416.51908689232135</c:v>
                </c:pt>
                <c:pt idx="73">
                  <c:v>428.62313846306932</c:v>
                </c:pt>
                <c:pt idx="74">
                  <c:v>440.71984388784927</c:v>
                </c:pt>
                <c:pt idx="75">
                  <c:v>452.80943322358308</c:v>
                </c:pt>
                <c:pt idx="76">
                  <c:v>430.07512632625327</c:v>
                </c:pt>
                <c:pt idx="77">
                  <c:v>441.20356260557975</c:v>
                </c:pt>
                <c:pt idx="78">
                  <c:v>452.32598351877181</c:v>
                </c:pt>
                <c:pt idx="79">
                  <c:v>463.44255784559732</c:v>
                </c:pt>
                <c:pt idx="80">
                  <c:v>474.55344560757021</c:v>
                </c:pt>
                <c:pt idx="81">
                  <c:v>451.35905094331798</c:v>
                </c:pt>
                <c:pt idx="82">
                  <c:v>461.99289571537264</c:v>
                </c:pt>
                <c:pt idx="83">
                  <c:v>472.62151904574694</c:v>
                </c:pt>
                <c:pt idx="84">
                  <c:v>483.24505492401107</c:v>
                </c:pt>
                <c:pt idx="85">
                  <c:v>493.86363096746396</c:v>
                </c:pt>
                <c:pt idx="86">
                  <c:v>470.20637427155265</c:v>
                </c:pt>
                <c:pt idx="87">
                  <c:v>480.3482240996845</c:v>
                </c:pt>
                <c:pt idx="88">
                  <c:v>490.48552362014703</c:v>
                </c:pt>
                <c:pt idx="89">
                  <c:v>500.6183801482257</c:v>
                </c:pt>
                <c:pt idx="90">
                  <c:v>510.74689630015132</c:v>
                </c:pt>
                <c:pt idx="91">
                  <c:v>486.14151686903097</c:v>
                </c:pt>
                <c:pt idx="92">
                  <c:v>495.31124110642372</c:v>
                </c:pt>
                <c:pt idx="93">
                  <c:v>504.47736885760304</c:v>
                </c:pt>
                <c:pt idx="94">
                  <c:v>513.63997469556205</c:v>
                </c:pt>
                <c:pt idx="95">
                  <c:v>522.79913031527781</c:v>
                </c:pt>
                <c:pt idx="96">
                  <c:v>497.72372558122532</c:v>
                </c:pt>
                <c:pt idx="97">
                  <c:v>506.40662874127952</c:v>
                </c:pt>
                <c:pt idx="98">
                  <c:v>515.08638473795315</c:v>
                </c:pt>
                <c:pt idx="99">
                  <c:v>523.76305409401311</c:v>
                </c:pt>
                <c:pt idx="100">
                  <c:v>532.43669516303305</c:v>
                </c:pt>
                <c:pt idx="101">
                  <c:v>506.40662874127946</c:v>
                </c:pt>
                <c:pt idx="102">
                  <c:v>514.12212091948061</c:v>
                </c:pt>
                <c:pt idx="103">
                  <c:v>521.83516907361616</c:v>
                </c:pt>
                <c:pt idx="104">
                  <c:v>529.54581443344239</c:v>
                </c:pt>
                <c:pt idx="105">
                  <c:v>537.25409692975597</c:v>
                </c:pt>
                <c:pt idx="106">
                  <c:v>510.74689630015126</c:v>
                </c:pt>
                <c:pt idx="107">
                  <c:v>517.97894789153111</c:v>
                </c:pt>
                <c:pt idx="108">
                  <c:v>525.20886969132039</c:v>
                </c:pt>
                <c:pt idx="109">
                  <c:v>532.43669516303271</c:v>
                </c:pt>
                <c:pt idx="110">
                  <c:v>539.66245678724079</c:v>
                </c:pt>
                <c:pt idx="111">
                  <c:v>514.60425759687166</c:v>
                </c:pt>
                <c:pt idx="112">
                  <c:v>520.8711702899576</c:v>
                </c:pt>
                <c:pt idx="113">
                  <c:v>527.13649343324948</c:v>
                </c:pt>
                <c:pt idx="114">
                  <c:v>533.40024859295556</c:v>
                </c:pt>
                <c:pt idx="115">
                  <c:v>539.66245678724056</c:v>
                </c:pt>
                <c:pt idx="116">
                  <c:v>515.56850235292166</c:v>
                </c:pt>
                <c:pt idx="117">
                  <c:v>522.79913031527758</c:v>
                </c:pt>
                <c:pt idx="118">
                  <c:v>530.02765090640901</c:v>
                </c:pt>
                <c:pt idx="119">
                  <c:v>537.25409692975586</c:v>
                </c:pt>
                <c:pt idx="120">
                  <c:v>544.47850023404089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3.1574352117632487</c:v>
                </c:pt>
                <c:pt idx="2">
                  <c:v>3.5999782306865691</c:v>
                </c:pt>
                <c:pt idx="3">
                  <c:v>4.1047664343620669</c:v>
                </c:pt>
                <c:pt idx="4">
                  <c:v>4.6805838797664601</c:v>
                </c:pt>
                <c:pt idx="5">
                  <c:v>5.3374580784151151</c:v>
                </c:pt>
                <c:pt idx="6">
                  <c:v>6.0868365247961362</c:v>
                </c:pt>
                <c:pt idx="7">
                  <c:v>6.9417883525842585</c:v>
                </c:pt>
                <c:pt idx="8">
                  <c:v>7.9172347041745645</c:v>
                </c:pt>
                <c:pt idx="9">
                  <c:v>9.0302119118489568</c:v>
                </c:pt>
                <c:pt idx="10">
                  <c:v>10.30017217514315</c:v>
                </c:pt>
                <c:pt idx="11">
                  <c:v>11.749327089267696</c:v>
                </c:pt>
                <c:pt idx="12">
                  <c:v>13.403040145820308</c:v>
                </c:pt>
                <c:pt idx="13">
                  <c:v>15.290275203310477</c:v>
                </c:pt>
                <c:pt idx="14">
                  <c:v>17.444108926988743</c:v>
                </c:pt>
                <c:pt idx="15">
                  <c:v>19.902316343192009</c:v>
                </c:pt>
                <c:pt idx="16">
                  <c:v>22.708039963540383</c:v>
                </c:pt>
                <c:pt idx="17">
                  <c:v>25.910554432483483</c:v>
                </c:pt>
                <c:pt idx="18">
                  <c:v>29.566140364927794</c:v>
                </c:pt>
                <c:pt idx="19">
                  <c:v>33.739082999908902</c:v>
                </c:pt>
                <c:pt idx="20">
                  <c:v>38.502813536884425</c:v>
                </c:pt>
                <c:pt idx="21">
                  <c:v>43.941213583690264</c:v>
                </c:pt>
                <c:pt idx="22">
                  <c:v>50.150106075834543</c:v>
                </c:pt>
                <c:pt idx="23">
                  <c:v>57.238959378578983</c:v>
                </c:pt>
                <c:pt idx="24">
                  <c:v>65.332835116792566</c:v>
                </c:pt>
                <c:pt idx="25">
                  <c:v>74.574614662209299</c:v>
                </c:pt>
                <c:pt idx="26">
                  <c:v>86.158510470515964</c:v>
                </c:pt>
                <c:pt idx="27">
                  <c:v>97.703177946167614</c:v>
                </c:pt>
                <c:pt idx="28">
                  <c:v>109.21391592938788</c:v>
                </c:pt>
                <c:pt idx="29">
                  <c:v>120.69481062217777</c:v>
                </c:pt>
                <c:pt idx="30">
                  <c:v>132.14910489975802</c:v>
                </c:pt>
                <c:pt idx="31">
                  <c:v>144.05520916362818</c:v>
                </c:pt>
                <c:pt idx="32">
                  <c:v>155.93775882820455</c:v>
                </c:pt>
                <c:pt idx="33">
                  <c:v>167.79880331835713</c:v>
                </c:pt>
                <c:pt idx="34">
                  <c:v>179.64007820340888</c:v>
                </c:pt>
                <c:pt idx="35">
                  <c:v>191.46307124402202</c:v>
                </c:pt>
                <c:pt idx="36">
                  <c:v>173.48498574926043</c:v>
                </c:pt>
                <c:pt idx="37">
                  <c:v>186.26311995847519</c:v>
                </c:pt>
                <c:pt idx="38">
                  <c:v>199.02079476214126</c:v>
                </c:pt>
                <c:pt idx="39">
                  <c:v>211.75950715739978</c:v>
                </c:pt>
                <c:pt idx="40">
                  <c:v>224.48055915021379</c:v>
                </c:pt>
                <c:pt idx="41">
                  <c:v>204.68470429512658</c:v>
                </c:pt>
                <c:pt idx="42">
                  <c:v>217.88658883714629</c:v>
                </c:pt>
                <c:pt idx="43">
                  <c:v>231.07009053068865</c:v>
                </c:pt>
                <c:pt idx="44">
                  <c:v>244.23640635769303</c:v>
                </c:pt>
                <c:pt idx="45">
                  <c:v>257.3865936219953</c:v>
                </c:pt>
                <c:pt idx="46">
                  <c:v>237.6553276150083</c:v>
                </c:pt>
                <c:pt idx="47">
                  <c:v>250.81345477764856</c:v>
                </c:pt>
                <c:pt idx="48">
                  <c:v>263.9559369584577</c:v>
                </c:pt>
                <c:pt idx="49">
                  <c:v>277.08366310900448</c:v>
                </c:pt>
                <c:pt idx="50">
                  <c:v>290.19743103031283</c:v>
                </c:pt>
                <c:pt idx="51">
                  <c:v>270.5215927056289</c:v>
                </c:pt>
                <c:pt idx="52">
                  <c:v>283.64224516951543</c:v>
                </c:pt>
                <c:pt idx="53">
                  <c:v>296.74930832673988</c:v>
                </c:pt>
                <c:pt idx="54">
                  <c:v>309.84346710446152</c:v>
                </c:pt>
                <c:pt idx="55">
                  <c:v>322.92534379451814</c:v>
                </c:pt>
                <c:pt idx="56">
                  <c:v>302.83030487228262</c:v>
                </c:pt>
                <c:pt idx="57">
                  <c:v>315.45145534176953</c:v>
                </c:pt>
                <c:pt idx="58">
                  <c:v>328.06141769701776</c:v>
                </c:pt>
                <c:pt idx="59">
                  <c:v>340.66068267684113</c:v>
                </c:pt>
                <c:pt idx="60">
                  <c:v>353.24970174806896</c:v>
                </c:pt>
                <c:pt idx="61">
                  <c:v>333.19571649252038</c:v>
                </c:pt>
                <c:pt idx="62">
                  <c:v>345.79075477962851</c:v>
                </c:pt>
                <c:pt idx="63">
                  <c:v>358.37572087946961</c:v>
                </c:pt>
                <c:pt idx="64">
                  <c:v>370.95101839037164</c:v>
                </c:pt>
                <c:pt idx="65">
                  <c:v>383.51702130873826</c:v>
                </c:pt>
                <c:pt idx="66">
                  <c:v>362.56854195764782</c:v>
                </c:pt>
                <c:pt idx="67">
                  <c:v>374.20974903573409</c:v>
                </c:pt>
                <c:pt idx="68">
                  <c:v>385.84306708196328</c:v>
                </c:pt>
                <c:pt idx="69">
                  <c:v>397.46876752677196</c:v>
                </c:pt>
                <c:pt idx="70">
                  <c:v>409.08710462349319</c:v>
                </c:pt>
                <c:pt idx="71">
                  <c:v>388.16880820600954</c:v>
                </c:pt>
                <c:pt idx="72">
                  <c:v>399.79301616201764</c:v>
                </c:pt>
                <c:pt idx="73">
                  <c:v>411.40990969949058</c:v>
                </c:pt>
                <c:pt idx="74">
                  <c:v>423.01972449465933</c:v>
                </c:pt>
                <c:pt idx="75">
                  <c:v>434.62268223024995</c:v>
                </c:pt>
                <c:pt idx="76">
                  <c:v>412.80345673799064</c:v>
                </c:pt>
                <c:pt idx="77">
                  <c:v>423.48397302905875</c:v>
                </c:pt>
                <c:pt idx="78">
                  <c:v>434.15869291655468</c:v>
                </c:pt>
                <c:pt idx="79">
                  <c:v>444.82777903657205</c:v>
                </c:pt>
                <c:pt idx="80">
                  <c:v>455.49138558575515</c:v>
                </c:pt>
                <c:pt idx="81">
                  <c:v>433.23068233058711</c:v>
                </c:pt>
                <c:pt idx="82">
                  <c:v>443.43647307310084</c:v>
                </c:pt>
                <c:pt idx="83">
                  <c:v>453.63723243721915</c:v>
                </c:pt>
                <c:pt idx="84">
                  <c:v>463.83308953522004</c:v>
                </c:pt>
                <c:pt idx="85">
                  <c:v>474.02416733906404</c:v>
                </c:pt>
                <c:pt idx="86">
                  <c:v>451.31931304097878</c:v>
                </c:pt>
                <c:pt idx="87">
                  <c:v>461.05288028198476</c:v>
                </c:pt>
                <c:pt idx="88">
                  <c:v>470.78206284896743</c:v>
                </c:pt>
                <c:pt idx="89">
                  <c:v>480.50696415087856</c:v>
                </c:pt>
                <c:pt idx="90">
                  <c:v>490.22768306866232</c:v>
                </c:pt>
                <c:pt idx="91">
                  <c:v>466.612943336554</c:v>
                </c:pt>
                <c:pt idx="92">
                  <c:v>475.41349600485597</c:v>
                </c:pt>
                <c:pt idx="93">
                  <c:v>484.21058310097686</c:v>
                </c:pt>
                <c:pt idx="94">
                  <c:v>493.00427648341247</c:v>
                </c:pt>
                <c:pt idx="95">
                  <c:v>501.79464523740444</c:v>
                </c:pt>
                <c:pt idx="96">
                  <c:v>477.72885193803205</c:v>
                </c:pt>
                <c:pt idx="97">
                  <c:v>486.06216663988477</c:v>
                </c:pt>
                <c:pt idx="98">
                  <c:v>494.3924487367961</c:v>
                </c:pt>
                <c:pt idx="99">
                  <c:v>502.71975654847216</c:v>
                </c:pt>
                <c:pt idx="100">
                  <c:v>511.04414630438487</c:v>
                </c:pt>
                <c:pt idx="101">
                  <c:v>486.06216663988454</c:v>
                </c:pt>
                <c:pt idx="102">
                  <c:v>493.46700976362052</c:v>
                </c:pt>
                <c:pt idx="103">
                  <c:v>500.86949782708098</c:v>
                </c:pt>
                <c:pt idx="104">
                  <c:v>508.26967055923711</c:v>
                </c:pt>
                <c:pt idx="105">
                  <c:v>515.66756643738336</c:v>
                </c:pt>
                <c:pt idx="106">
                  <c:v>490.22768306866232</c:v>
                </c:pt>
                <c:pt idx="107">
                  <c:v>497.16854566479333</c:v>
                </c:pt>
                <c:pt idx="108">
                  <c:v>504.10735599489294</c:v>
                </c:pt>
                <c:pt idx="109">
                  <c:v>511.04414630438481</c:v>
                </c:pt>
                <c:pt idx="110">
                  <c:v>517.97894789153111</c:v>
                </c:pt>
                <c:pt idx="111">
                  <c:v>493.92973384479973</c:v>
                </c:pt>
                <c:pt idx="112">
                  <c:v>499.94431424130948</c:v>
                </c:pt>
                <c:pt idx="113">
                  <c:v>505.95736294849252</c:v>
                </c:pt>
                <c:pt idx="114">
                  <c:v>511.96890074753566</c:v>
                </c:pt>
                <c:pt idx="115">
                  <c:v>517.97894789153111</c:v>
                </c:pt>
                <c:pt idx="116">
                  <c:v>494.85515444943525</c:v>
                </c:pt>
                <c:pt idx="117">
                  <c:v>501.79464523740421</c:v>
                </c:pt>
                <c:pt idx="118">
                  <c:v>508.73210536359448</c:v>
                </c:pt>
                <c:pt idx="119">
                  <c:v>515.66756643738324</c:v>
                </c:pt>
                <c:pt idx="120">
                  <c:v>522.60105914818246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178.11868194628323</c:v>
                </c:pt>
                <c:pt idx="22">
                  <c:v>191.29429384952866</c:v>
                </c:pt>
                <c:pt idx="23">
                  <c:v>204.4487812295192</c:v>
                </c:pt>
                <c:pt idx="24">
                  <c:v>217.58369540679928</c:v>
                </c:pt>
                <c:pt idx="25">
                  <c:v>230.70038494007625</c:v>
                </c:pt>
                <c:pt idx="26">
                  <c:v>238.56214878630877</c:v>
                </c:pt>
                <c:pt idx="27">
                  <c:v>246.4180109567441</c:v>
                </c:pt>
                <c:pt idx="28">
                  <c:v>254.26818635687155</c:v>
                </c:pt>
                <c:pt idx="29">
                  <c:v>262.11287552319567</c:v>
                </c:pt>
                <c:pt idx="30">
                  <c:v>269.95226599479992</c:v>
                </c:pt>
                <c:pt idx="31">
                  <c:v>232.44796515158791</c:v>
                </c:pt>
                <c:pt idx="32">
                  <c:v>256.01191793762843</c:v>
                </c:pt>
                <c:pt idx="33">
                  <c:v>279.52680294324551</c:v>
                </c:pt>
                <c:pt idx="34">
                  <c:v>302.9973265846117</c:v>
                </c:pt>
                <c:pt idx="35">
                  <c:v>326.42740643086165</c:v>
                </c:pt>
                <c:pt idx="36">
                  <c:v>289.96337472940411</c:v>
                </c:pt>
                <c:pt idx="37">
                  <c:v>314.28330815365291</c:v>
                </c:pt>
                <c:pt idx="38">
                  <c:v>338.56152844098648</c:v>
                </c:pt>
                <c:pt idx="39">
                  <c:v>362.80144525672222</c:v>
                </c:pt>
                <c:pt idx="40">
                  <c:v>387.00597559413154</c:v>
                </c:pt>
                <c:pt idx="41">
                  <c:v>351.11892985232754</c:v>
                </c:pt>
                <c:pt idx="42">
                  <c:v>375.77238986983872</c:v>
                </c:pt>
                <c:pt idx="43">
                  <c:v>400.39063273702004</c:v>
                </c:pt>
                <c:pt idx="44">
                  <c:v>424.97612632602932</c:v>
                </c:pt>
                <c:pt idx="45">
                  <c:v>449.53102985794368</c:v>
                </c:pt>
                <c:pt idx="46">
                  <c:v>412.90299192267588</c:v>
                </c:pt>
                <c:pt idx="47">
                  <c:v>436.61108755732994</c:v>
                </c:pt>
                <c:pt idx="48">
                  <c:v>460.29157019967289</c:v>
                </c:pt>
                <c:pt idx="49">
                  <c:v>483.94605890429244</c:v>
                </c:pt>
                <c:pt idx="50">
                  <c:v>507.5760016743593</c:v>
                </c:pt>
                <c:pt idx="51">
                  <c:v>469.32626959947999</c:v>
                </c:pt>
                <c:pt idx="52">
                  <c:v>491.25241699045142</c:v>
                </c:pt>
                <c:pt idx="53">
                  <c:v>513.15781891487734</c:v>
                </c:pt>
                <c:pt idx="54">
                  <c:v>535.04348473955281</c:v>
                </c:pt>
                <c:pt idx="55">
                  <c:v>556.91033459423932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577.47446592353504</c:v>
                </c:pt>
                <c:pt idx="60">
                  <c:v>597.59537304263756</c:v>
                </c:pt>
                <c:pt idx="61">
                  <c:v>556.48174822611566</c:v>
                </c:pt>
                <c:pt idx="62">
                  <c:v>575.333092286274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631.81162251582634</c:v>
                </c:pt>
                <c:pt idx="66">
                  <c:v>589.46311584770126</c:v>
                </c:pt>
                <c:pt idx="67">
                  <c:v>607.00879854794744</c:v>
                </c:pt>
                <c:pt idx="68">
                  <c:v>624.54395486132705</c:v>
                </c:pt>
                <c:pt idx="69">
                  <c:v>642.06892172602966</c:v>
                </c:pt>
                <c:pt idx="70">
                  <c:v>659.58401620212533</c:v>
                </c:pt>
                <c:pt idx="71">
                  <c:v>615.99151338618651</c:v>
                </c:pt>
                <c:pt idx="72">
                  <c:v>632.23907832556165</c:v>
                </c:pt>
                <c:pt idx="73">
                  <c:v>648.47801217956487</c:v>
                </c:pt>
                <c:pt idx="74">
                  <c:v>664.70856137271744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651.89565867529109</c:v>
                </c:pt>
                <c:pt idx="78">
                  <c:v>667.27052872062904</c:v>
                </c:pt>
                <c:pt idx="79">
                  <c:v>682.63811513058749</c:v>
                </c:pt>
                <c:pt idx="80">
                  <c:v>697.99860485695478</c:v>
                </c:pt>
                <c:pt idx="81">
                  <c:v>652.75001250200091</c:v>
                </c:pt>
                <c:pt idx="82">
                  <c:v>667.27052872062904</c:v>
                </c:pt>
                <c:pt idx="83">
                  <c:v>681.78454819307171</c:v>
                </c:pt>
                <c:pt idx="84">
                  <c:v>696.29222861974165</c:v>
                </c:pt>
                <c:pt idx="85">
                  <c:v>710.79372059813102</c:v>
                </c:pt>
                <c:pt idx="86">
                  <c:v>664.70856137271744</c:v>
                </c:pt>
                <c:pt idx="87">
                  <c:v>678.37006080489357</c:v>
                </c:pt>
                <c:pt idx="88">
                  <c:v>692.02591280075649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699.27833097368693</c:v>
                </c:pt>
                <c:pt idx="94">
                  <c:v>712.49937837079085</c:v>
                </c:pt>
                <c:pt idx="95">
                  <c:v>725.71541469625163</c:v>
                </c:pt>
                <c:pt idx="96">
                  <c:v>677.94322510709105</c:v>
                </c:pt>
                <c:pt idx="97">
                  <c:v>689.89255298185071</c:v>
                </c:pt>
                <c:pt idx="98">
                  <c:v>701.8376394844596</c:v>
                </c:pt>
                <c:pt idx="99">
                  <c:v>713.77856694008221</c:v>
                </c:pt>
                <c:pt idx="100">
                  <c:v>725.71541469625197</c:v>
                </c:pt>
                <c:pt idx="101">
                  <c:v>671.75348532256157</c:v>
                </c:pt>
                <c:pt idx="102">
                  <c:v>677.51638389071013</c:v>
                </c:pt>
                <c:pt idx="103">
                  <c:v>683.27827595944052</c:v>
                </c:pt>
                <c:pt idx="104">
                  <c:v>689.03917121391578</c:v>
                </c:pt>
                <c:pt idx="105">
                  <c:v>694.79907916412947</c:v>
                </c:pt>
                <c:pt idx="106">
                  <c:v>700.55800914953318</c:v>
                </c:pt>
                <c:pt idx="107">
                  <c:v>706.31597034350079</c:v>
                </c:pt>
                <c:pt idx="108">
                  <c:v>712.07297175764143</c:v>
                </c:pt>
                <c:pt idx="109">
                  <c:v>717.82902224596546</c:v>
                </c:pt>
                <c:pt idx="110">
                  <c:v>723.58413050890931</c:v>
                </c:pt>
                <c:pt idx="111">
                  <c:v>636.08591222734594</c:v>
                </c:pt>
                <c:pt idx="112">
                  <c:v>657.44854745472742</c:v>
                </c:pt>
                <c:pt idx="113">
                  <c:v>678.79689098808092</c:v>
                </c:pt>
                <c:pt idx="114">
                  <c:v>700.13145507817069</c:v>
                </c:pt>
                <c:pt idx="115">
                  <c:v>721.45271824692554</c:v>
                </c:pt>
                <c:pt idx="116">
                  <c:v>679.22371566061338</c:v>
                </c:pt>
                <c:pt idx="117">
                  <c:v>688.1857677770563</c:v>
                </c:pt>
                <c:pt idx="118">
                  <c:v>697.14542742909487</c:v>
                </c:pt>
                <c:pt idx="119">
                  <c:v>706.10272969198604</c:v>
                </c:pt>
                <c:pt idx="120">
                  <c:v>715.05770867875606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57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112" zoomScaleNormal="80" workbookViewId="0">
      <selection activeCell="J15" sqref="J15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11.377000000000001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14</v>
      </c>
      <c r="C9" s="32">
        <v>0.398476</v>
      </c>
      <c r="D9" s="33">
        <f t="shared" ref="D9:D18" si="0">C9*$C$5</f>
        <v>4.5334614520000001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H9" s="23" t="s">
        <v>328</v>
      </c>
      <c r="I9" s="225" t="s">
        <v>327</v>
      </c>
      <c r="J9" s="23" t="s">
        <v>330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50</v>
      </c>
      <c r="C10" s="32">
        <v>7.9108999999999999E-2</v>
      </c>
      <c r="D10" s="33">
        <f t="shared" si="0"/>
        <v>0.90002309300000005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H10" s="23" t="s">
        <v>329</v>
      </c>
      <c r="I10" s="225" t="s">
        <v>327</v>
      </c>
      <c r="J10" s="23" t="s">
        <v>330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30</v>
      </c>
      <c r="C11" s="32">
        <v>2.5637E-2</v>
      </c>
      <c r="D11" s="33">
        <f t="shared" si="0"/>
        <v>0.29167214899999999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H11" s="23" t="s">
        <v>326</v>
      </c>
      <c r="I11" s="225" t="s">
        <v>325</v>
      </c>
      <c r="J11" s="23" t="s">
        <v>330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52</v>
      </c>
      <c r="C12" s="32">
        <v>2.4905E-2</v>
      </c>
      <c r="D12" s="33">
        <f t="shared" si="0"/>
        <v>0.28334418500000003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H12" s="23" t="s">
        <v>324</v>
      </c>
      <c r="I12" s="225" t="s">
        <v>327</v>
      </c>
      <c r="J12" s="23" t="s">
        <v>330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21</v>
      </c>
      <c r="C13" s="32">
        <v>3.6619999999999999E-3</v>
      </c>
      <c r="D13" s="33">
        <f t="shared" si="0"/>
        <v>4.1662574000000001E-2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H13" s="23" t="s">
        <v>331</v>
      </c>
      <c r="I13" s="225" t="s">
        <v>332</v>
      </c>
      <c r="J13" s="23" t="s">
        <v>330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1</v>
      </c>
      <c r="C14" s="32">
        <v>2.3733000000000001E-2</v>
      </c>
      <c r="D14" s="33">
        <f t="shared" si="0"/>
        <v>0.27001034100000004</v>
      </c>
      <c r="E14" s="34">
        <v>120</v>
      </c>
      <c r="F14" s="35" t="str">
        <f t="array" ref="F14">IF(E14="","",IF(INDEX(A:A,MAX(IF(ISNUMBER($A$166:$A$185),ROW($A$166:$A$185),"")))&lt;&gt;E14,"Corrigez : révolution incorrecte","OK"))</f>
        <v>OK</v>
      </c>
      <c r="H14" s="23" t="s">
        <v>329</v>
      </c>
      <c r="I14" s="225" t="s">
        <v>327</v>
      </c>
      <c r="J14" s="23" t="s">
        <v>330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16</v>
      </c>
      <c r="C15" s="32">
        <v>4.981E-2</v>
      </c>
      <c r="D15" s="33">
        <f t="shared" si="0"/>
        <v>0.56668837000000005</v>
      </c>
      <c r="E15" s="34">
        <v>120</v>
      </c>
      <c r="F15" s="35" t="str">
        <f t="array" ref="F15">IF(E15="","",IF(INDEX(A:A,MAX(IF(ISNUMBER($A$192:$A$211),ROW($A$192:$A$211),"")))&lt;&gt;E15,"Corrigez : révolution incorrecte","OK"))</f>
        <v>OK</v>
      </c>
      <c r="H15" s="23" t="s">
        <v>324</v>
      </c>
      <c r="I15" s="225" t="s">
        <v>327</v>
      </c>
      <c r="J15" s="23" t="s">
        <v>330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10</v>
      </c>
      <c r="C16" s="32">
        <v>4.981E-2</v>
      </c>
      <c r="D16" s="33">
        <f t="shared" si="0"/>
        <v>0.56668837000000005</v>
      </c>
      <c r="E16" s="34">
        <v>120</v>
      </c>
      <c r="F16" s="35" t="str">
        <f t="array" ref="F16">IF(E16="","",IF(INDEX(A:A,MAX(IF(ISNUMBER($A$218:$A$237),ROW($A$218:$A$237),"")))&lt;&gt;E16,"Corrigez : révolution incorrecte","OK"))</f>
        <v>OK</v>
      </c>
      <c r="H16" s="23" t="s">
        <v>324</v>
      </c>
      <c r="I16" s="225" t="s">
        <v>327</v>
      </c>
      <c r="J16" s="23" t="s">
        <v>330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 t="s">
        <v>12</v>
      </c>
      <c r="C17" s="32">
        <v>0.199238</v>
      </c>
      <c r="D17" s="33">
        <f t="shared" si="0"/>
        <v>2.266730726</v>
      </c>
      <c r="E17" s="34">
        <v>120</v>
      </c>
      <c r="F17" s="35" t="str">
        <f t="array" ref="F17">IF(E17="","",IF(INDEX(A:A,MAX(IF(ISNUMBER($A$244:$A$263),ROW($A$244:$A$263),"")))&lt;&gt;E17,"Corrigez : révolution incorrecte","OK"))</f>
        <v>OK</v>
      </c>
      <c r="H17" s="23" t="s">
        <v>328</v>
      </c>
      <c r="I17" s="225" t="s">
        <v>327</v>
      </c>
      <c r="J17" s="23" t="s">
        <v>330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 t="s">
        <v>6</v>
      </c>
      <c r="C18" s="32">
        <v>4.981E-2</v>
      </c>
      <c r="D18" s="33">
        <f t="shared" si="0"/>
        <v>0.56668837000000005</v>
      </c>
      <c r="E18" s="34">
        <v>120</v>
      </c>
      <c r="F18" s="35" t="str">
        <f t="array" ref="F18">IF(E18="","",IF(INDEX(A:A,MAX(IF(ISNUMBER($A$270:$A$289),ROW($A$270:$A$289),"")))&lt;&gt;E18,"Corrigez : révolution incorrecte","OK"))</f>
        <v>OK</v>
      </c>
      <c r="H18" s="23" t="s">
        <v>329</v>
      </c>
      <c r="I18" s="225" t="s">
        <v>327</v>
      </c>
      <c r="J18" s="23" t="s">
        <v>330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0.90419000000000005</v>
      </c>
      <c r="D19" s="38">
        <f>SUM(D9:D18)</f>
        <v>10.28696963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60">
        <v>73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103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121</v>
      </c>
      <c r="C38" s="60">
        <v>3</v>
      </c>
      <c r="D38" s="60">
        <v>28</v>
      </c>
      <c r="E38" s="51">
        <v>0</v>
      </c>
      <c r="F38" s="51"/>
      <c r="G38" s="51"/>
      <c r="H38" s="51">
        <v>1</v>
      </c>
      <c r="I38" s="53">
        <f t="shared" si="1"/>
        <v>3.6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147</v>
      </c>
      <c r="C39" s="60">
        <v>4</v>
      </c>
      <c r="D39" s="60">
        <v>28</v>
      </c>
      <c r="E39" s="51">
        <v>0</v>
      </c>
      <c r="F39" s="51"/>
      <c r="G39" s="51"/>
      <c r="H39" s="51">
        <v>1</v>
      </c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v>175</v>
      </c>
      <c r="C40" s="60">
        <v>5</v>
      </c>
      <c r="D40" s="60">
        <v>28</v>
      </c>
      <c r="E40" s="51">
        <v>0.2</v>
      </c>
      <c r="F40" s="51"/>
      <c r="G40" s="51"/>
      <c r="H40" s="51">
        <v>0.8</v>
      </c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v>204</v>
      </c>
      <c r="C41" s="60">
        <v>6</v>
      </c>
      <c r="D41" s="60">
        <v>28</v>
      </c>
      <c r="E41" s="51">
        <v>0.2</v>
      </c>
      <c r="F41" s="51"/>
      <c r="G41" s="51"/>
      <c r="H41" s="51">
        <v>0.8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60">
        <v>231</v>
      </c>
      <c r="C42" s="60">
        <v>7</v>
      </c>
      <c r="D42" s="60">
        <v>28</v>
      </c>
      <c r="E42" s="51">
        <v>0.3</v>
      </c>
      <c r="F42" s="51"/>
      <c r="G42" s="51"/>
      <c r="H42" s="51">
        <v>0.7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60">
        <v>254</v>
      </c>
      <c r="C43" s="60">
        <v>8</v>
      </c>
      <c r="D43" s="60">
        <v>28</v>
      </c>
      <c r="E43" s="51">
        <v>0.3</v>
      </c>
      <c r="F43" s="51"/>
      <c r="G43" s="51"/>
      <c r="H43" s="51">
        <v>0.7</v>
      </c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60">
        <v>273</v>
      </c>
      <c r="C44" s="60">
        <v>9</v>
      </c>
      <c r="D44" s="60">
        <v>28</v>
      </c>
      <c r="E44" s="51">
        <v>0.4</v>
      </c>
      <c r="F44" s="51"/>
      <c r="G44" s="51"/>
      <c r="H44" s="51">
        <v>0.6</v>
      </c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65</v>
      </c>
      <c r="B45" s="60">
        <v>289</v>
      </c>
      <c r="C45" s="60">
        <v>10</v>
      </c>
      <c r="D45" s="60">
        <v>28</v>
      </c>
      <c r="E45" s="51">
        <v>0.4</v>
      </c>
      <c r="F45" s="51"/>
      <c r="G45" s="51"/>
      <c r="H45" s="51">
        <v>0.6</v>
      </c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70</v>
      </c>
      <c r="B46" s="60">
        <v>302</v>
      </c>
      <c r="C46" s="60">
        <v>11</v>
      </c>
      <c r="D46" s="60">
        <v>28</v>
      </c>
      <c r="E46" s="51">
        <v>0.5</v>
      </c>
      <c r="F46" s="51"/>
      <c r="G46" s="51"/>
      <c r="H46" s="51">
        <v>0.5</v>
      </c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75</v>
      </c>
      <c r="B47" s="60">
        <v>312</v>
      </c>
      <c r="C47" s="60">
        <v>12</v>
      </c>
      <c r="D47" s="60">
        <v>28</v>
      </c>
      <c r="E47" s="51">
        <v>0.5</v>
      </c>
      <c r="F47" s="51"/>
      <c r="G47" s="51"/>
      <c r="H47" s="51">
        <v>0.5</v>
      </c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80</v>
      </c>
      <c r="B48" s="60">
        <v>320</v>
      </c>
      <c r="C48" s="60">
        <v>13</v>
      </c>
      <c r="D48" s="60">
        <v>28</v>
      </c>
      <c r="E48" s="51">
        <v>0.6</v>
      </c>
      <c r="F48" s="51"/>
      <c r="G48" s="51"/>
      <c r="H48" s="51">
        <v>0.4</v>
      </c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85</v>
      </c>
      <c r="B49" s="60">
        <v>326</v>
      </c>
      <c r="C49" s="60">
        <v>14</v>
      </c>
      <c r="D49" s="60">
        <v>28</v>
      </c>
      <c r="E49" s="51">
        <v>0.6</v>
      </c>
      <c r="F49" s="51"/>
      <c r="G49" s="51"/>
      <c r="H49" s="51">
        <v>0.4</v>
      </c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90</v>
      </c>
      <c r="B50" s="50">
        <v>330</v>
      </c>
      <c r="C50" s="50">
        <v>15</v>
      </c>
      <c r="D50" s="50">
        <v>28</v>
      </c>
      <c r="E50" s="51">
        <v>0.7</v>
      </c>
      <c r="F50" s="51"/>
      <c r="G50" s="51"/>
      <c r="H50" s="51">
        <v>0.3</v>
      </c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95</v>
      </c>
      <c r="B51" s="50">
        <v>333</v>
      </c>
      <c r="C51" s="50">
        <v>16</v>
      </c>
      <c r="D51" s="50">
        <v>28</v>
      </c>
      <c r="E51" s="51">
        <v>0.7</v>
      </c>
      <c r="F51" s="51"/>
      <c r="G51" s="51"/>
      <c r="H51" s="51">
        <v>0.3</v>
      </c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100</v>
      </c>
      <c r="B52" s="50">
        <v>333</v>
      </c>
      <c r="C52" s="50">
        <v>17</v>
      </c>
      <c r="D52" s="50">
        <v>28</v>
      </c>
      <c r="E52" s="51">
        <v>0.8</v>
      </c>
      <c r="F52" s="51"/>
      <c r="G52" s="51"/>
      <c r="H52" s="51">
        <v>0.2</v>
      </c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>
        <v>110</v>
      </c>
      <c r="B53" s="50">
        <v>332</v>
      </c>
      <c r="C53" s="50">
        <v>19</v>
      </c>
      <c r="D53" s="50">
        <v>51</v>
      </c>
      <c r="E53" s="51">
        <v>0.8</v>
      </c>
      <c r="F53" s="51"/>
      <c r="G53" s="51"/>
      <c r="H53" s="51">
        <v>0.2</v>
      </c>
      <c r="I53" s="49">
        <f t="shared" si="1"/>
        <v>2.7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>
        <v>115</v>
      </c>
      <c r="B54" s="50">
        <v>331</v>
      </c>
      <c r="C54" s="50">
        <v>20</v>
      </c>
      <c r="D54" s="50">
        <v>24</v>
      </c>
      <c r="E54" s="51">
        <v>0.8</v>
      </c>
      <c r="F54" s="51"/>
      <c r="G54" s="51"/>
      <c r="H54" s="51">
        <v>0.2</v>
      </c>
      <c r="I54" s="49">
        <f t="shared" si="1"/>
        <v>10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>
        <v>120</v>
      </c>
      <c r="B55" s="50">
        <v>328</v>
      </c>
      <c r="C55" s="50">
        <v>21</v>
      </c>
      <c r="D55" s="50">
        <v>328</v>
      </c>
      <c r="E55" s="51">
        <v>0.9</v>
      </c>
      <c r="F55" s="51"/>
      <c r="G55" s="51"/>
      <c r="H55" s="51">
        <v>0.1</v>
      </c>
      <c r="I55" s="49">
        <f t="shared" si="1"/>
        <v>4.2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Tilleul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60">
        <v>42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60">
        <v>70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60">
        <v>105</v>
      </c>
      <c r="C64" s="60">
        <v>3</v>
      </c>
      <c r="D64" s="60">
        <v>29</v>
      </c>
      <c r="E64" s="51">
        <v>0</v>
      </c>
      <c r="F64" s="51"/>
      <c r="G64" s="51"/>
      <c r="H64" s="51">
        <v>1</v>
      </c>
      <c r="I64" s="49">
        <f>IF(A64&lt;&gt;0,(B64-(B63-D63))/(A64-A63),"")</f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60">
        <v>116</v>
      </c>
      <c r="C65" s="60">
        <v>4</v>
      </c>
      <c r="D65" s="60">
        <v>21</v>
      </c>
      <c r="E65" s="51">
        <v>0</v>
      </c>
      <c r="F65" s="51"/>
      <c r="G65" s="51"/>
      <c r="H65" s="51">
        <v>1</v>
      </c>
      <c r="I65" s="49">
        <f>IF(A65&lt;&gt;0,(B65-(B64-D64))/(A65-A64),"")</f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60">
        <v>137</v>
      </c>
      <c r="C66" s="60">
        <v>5</v>
      </c>
      <c r="D66" s="60">
        <v>21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60">
        <v>158</v>
      </c>
      <c r="C67" s="60">
        <v>6</v>
      </c>
      <c r="D67" s="60">
        <v>21</v>
      </c>
      <c r="E67" s="51">
        <v>0.2</v>
      </c>
      <c r="F67" s="51"/>
      <c r="G67" s="51"/>
      <c r="H67" s="51">
        <v>0.8</v>
      </c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50</v>
      </c>
      <c r="B68" s="60">
        <v>178</v>
      </c>
      <c r="C68" s="60">
        <v>7</v>
      </c>
      <c r="D68" s="60">
        <v>21</v>
      </c>
      <c r="E68" s="51">
        <v>0.3</v>
      </c>
      <c r="F68" s="51"/>
      <c r="G68" s="51"/>
      <c r="H68" s="51">
        <v>0.7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55</v>
      </c>
      <c r="B69" s="50">
        <v>197</v>
      </c>
      <c r="C69" s="50">
        <v>8</v>
      </c>
      <c r="D69" s="50">
        <v>21</v>
      </c>
      <c r="E69" s="51">
        <v>0.3</v>
      </c>
      <c r="F69" s="51"/>
      <c r="G69" s="51"/>
      <c r="H69" s="51">
        <v>0.7</v>
      </c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60</v>
      </c>
      <c r="B70" s="50">
        <v>214</v>
      </c>
      <c r="C70" s="50">
        <v>9</v>
      </c>
      <c r="D70" s="50">
        <v>21</v>
      </c>
      <c r="E70" s="51">
        <v>0.4</v>
      </c>
      <c r="F70" s="51"/>
      <c r="G70" s="51"/>
      <c r="H70" s="51">
        <v>0.6</v>
      </c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65</v>
      </c>
      <c r="B71" s="50">
        <v>229</v>
      </c>
      <c r="C71" s="50">
        <v>10</v>
      </c>
      <c r="D71" s="50">
        <v>21</v>
      </c>
      <c r="E71" s="51">
        <v>0.4</v>
      </c>
      <c r="F71" s="51"/>
      <c r="G71" s="51"/>
      <c r="H71" s="51">
        <v>0.6</v>
      </c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70</v>
      </c>
      <c r="B72" s="50">
        <v>242</v>
      </c>
      <c r="C72" s="50">
        <v>11</v>
      </c>
      <c r="D72" s="50">
        <v>21</v>
      </c>
      <c r="E72" s="51">
        <v>0.5</v>
      </c>
      <c r="F72" s="51"/>
      <c r="G72" s="51"/>
      <c r="H72" s="51">
        <v>0.5</v>
      </c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75</v>
      </c>
      <c r="B73" s="50">
        <v>252</v>
      </c>
      <c r="C73" s="50">
        <v>12</v>
      </c>
      <c r="D73" s="50">
        <v>21</v>
      </c>
      <c r="E73" s="51">
        <v>0.5</v>
      </c>
      <c r="F73" s="51"/>
      <c r="G73" s="51"/>
      <c r="H73" s="51">
        <v>0.5</v>
      </c>
      <c r="I73" s="49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80</v>
      </c>
      <c r="B74" s="50">
        <v>261</v>
      </c>
      <c r="C74" s="50">
        <v>13</v>
      </c>
      <c r="D74" s="50">
        <v>21</v>
      </c>
      <c r="E74" s="51">
        <v>0.6</v>
      </c>
      <c r="F74" s="51"/>
      <c r="G74" s="51"/>
      <c r="H74" s="51">
        <v>0.4</v>
      </c>
      <c r="I74" s="49">
        <f t="shared" si="2"/>
        <v>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85</v>
      </c>
      <c r="B75" s="50">
        <v>269</v>
      </c>
      <c r="C75" s="50">
        <v>14</v>
      </c>
      <c r="D75" s="50">
        <v>21</v>
      </c>
      <c r="E75" s="51">
        <v>0.6</v>
      </c>
      <c r="F75" s="51"/>
      <c r="G75" s="51"/>
      <c r="H75" s="51">
        <v>0.4</v>
      </c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90</v>
      </c>
      <c r="B76" s="50">
        <v>275</v>
      </c>
      <c r="C76" s="50">
        <v>15</v>
      </c>
      <c r="D76" s="50">
        <v>21</v>
      </c>
      <c r="E76" s="51">
        <v>0.7</v>
      </c>
      <c r="F76" s="51"/>
      <c r="G76" s="51"/>
      <c r="H76" s="51">
        <v>0.3</v>
      </c>
      <c r="I76" s="49">
        <f t="shared" si="2"/>
        <v>5.4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95</v>
      </c>
      <c r="B77" s="50">
        <v>289</v>
      </c>
      <c r="C77" s="50">
        <v>16</v>
      </c>
      <c r="D77" s="50">
        <v>21</v>
      </c>
      <c r="E77" s="51">
        <v>0.7</v>
      </c>
      <c r="F77" s="51"/>
      <c r="G77" s="51"/>
      <c r="H77" s="51">
        <v>0.3</v>
      </c>
      <c r="I77" s="49">
        <f t="shared" si="2"/>
        <v>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100</v>
      </c>
      <c r="B78" s="50">
        <v>282</v>
      </c>
      <c r="C78" s="50">
        <v>17</v>
      </c>
      <c r="D78" s="50">
        <v>21</v>
      </c>
      <c r="E78" s="51">
        <v>0.7</v>
      </c>
      <c r="F78" s="51"/>
      <c r="G78" s="51"/>
      <c r="H78" s="51">
        <v>0.3</v>
      </c>
      <c r="I78" s="49">
        <f t="shared" si="2"/>
        <v>2.8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>
        <v>110</v>
      </c>
      <c r="B79" s="50">
        <v>305</v>
      </c>
      <c r="C79" s="50">
        <v>19</v>
      </c>
      <c r="D79" s="50">
        <v>39</v>
      </c>
      <c r="E79" s="51">
        <v>0.8</v>
      </c>
      <c r="F79" s="51"/>
      <c r="G79" s="51"/>
      <c r="H79" s="51">
        <v>0.2</v>
      </c>
      <c r="I79" s="49">
        <f t="shared" si="2"/>
        <v>4.4000000000000004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>
        <v>115</v>
      </c>
      <c r="B80" s="50">
        <v>285</v>
      </c>
      <c r="C80" s="50">
        <v>20</v>
      </c>
      <c r="D80" s="50">
        <v>18</v>
      </c>
      <c r="E80" s="51">
        <v>0.8</v>
      </c>
      <c r="F80" s="51"/>
      <c r="G80" s="51"/>
      <c r="H80" s="51">
        <v>0.2</v>
      </c>
      <c r="I80" s="49">
        <f t="shared" si="2"/>
        <v>3.8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>
        <v>120</v>
      </c>
      <c r="B81" s="50">
        <v>285</v>
      </c>
      <c r="C81" s="50">
        <v>21</v>
      </c>
      <c r="D81" s="50">
        <v>285</v>
      </c>
      <c r="E81" s="51">
        <v>0.8</v>
      </c>
      <c r="F81" s="51"/>
      <c r="G81" s="51"/>
      <c r="H81" s="51">
        <v>0.2</v>
      </c>
      <c r="I81" s="49">
        <f t="shared" si="2"/>
        <v>3.6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Noyer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15</v>
      </c>
      <c r="B88" s="60">
        <v>37</v>
      </c>
      <c r="C88" s="60">
        <v>1</v>
      </c>
      <c r="D88" s="60">
        <v>15</v>
      </c>
      <c r="E88" s="51">
        <v>0</v>
      </c>
      <c r="F88" s="51"/>
      <c r="G88" s="51"/>
      <c r="H88" s="87">
        <v>1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20</v>
      </c>
      <c r="B89" s="60">
        <v>80</v>
      </c>
      <c r="C89" s="60">
        <v>2</v>
      </c>
      <c r="D89" s="60">
        <v>28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25</v>
      </c>
      <c r="B90" s="60">
        <v>115</v>
      </c>
      <c r="C90" s="60">
        <v>3</v>
      </c>
      <c r="D90" s="60">
        <v>28</v>
      </c>
      <c r="E90" s="87">
        <v>0</v>
      </c>
      <c r="F90" s="87"/>
      <c r="G90" s="87"/>
      <c r="H90" s="87">
        <v>1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30</v>
      </c>
      <c r="B91" s="60">
        <v>146</v>
      </c>
      <c r="C91" s="60">
        <v>4</v>
      </c>
      <c r="D91" s="60">
        <v>28</v>
      </c>
      <c r="E91" s="87">
        <v>0.2</v>
      </c>
      <c r="F91" s="87"/>
      <c r="G91" s="87"/>
      <c r="H91" s="87">
        <v>0.8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35</v>
      </c>
      <c r="B92" s="60">
        <v>172</v>
      </c>
      <c r="C92" s="60">
        <v>5</v>
      </c>
      <c r="D92" s="60">
        <v>28</v>
      </c>
      <c r="E92" s="87">
        <v>0.2</v>
      </c>
      <c r="F92" s="87"/>
      <c r="G92" s="87"/>
      <c r="H92" s="87">
        <v>0.8</v>
      </c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40</v>
      </c>
      <c r="B93" s="60">
        <v>192</v>
      </c>
      <c r="C93" s="60">
        <v>6</v>
      </c>
      <c r="D93" s="60">
        <v>28</v>
      </c>
      <c r="E93" s="87">
        <v>0.2</v>
      </c>
      <c r="F93" s="87"/>
      <c r="G93" s="87"/>
      <c r="H93" s="87">
        <v>0.8</v>
      </c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45</v>
      </c>
      <c r="B94" s="60">
        <v>205</v>
      </c>
      <c r="C94" s="60">
        <v>7</v>
      </c>
      <c r="D94" s="60">
        <v>22</v>
      </c>
      <c r="E94" s="87">
        <v>0.3</v>
      </c>
      <c r="F94" s="87"/>
      <c r="G94" s="87"/>
      <c r="H94" s="87">
        <v>0.7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50</v>
      </c>
      <c r="B95" s="60">
        <v>219</v>
      </c>
      <c r="C95" s="60">
        <v>8</v>
      </c>
      <c r="D95" s="60">
        <v>17</v>
      </c>
      <c r="E95" s="87">
        <v>0.3</v>
      </c>
      <c r="F95" s="87"/>
      <c r="G95" s="87"/>
      <c r="H95" s="87">
        <v>0.7</v>
      </c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55</v>
      </c>
      <c r="B96" s="60">
        <v>232</v>
      </c>
      <c r="C96" s="60">
        <v>9</v>
      </c>
      <c r="D96" s="60">
        <v>13</v>
      </c>
      <c r="E96" s="87">
        <v>0.4</v>
      </c>
      <c r="F96" s="87"/>
      <c r="G96" s="87"/>
      <c r="H96" s="87">
        <v>0.6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60</v>
      </c>
      <c r="B97" s="60">
        <v>245</v>
      </c>
      <c r="C97" s="60">
        <v>10</v>
      </c>
      <c r="D97" s="60">
        <v>12</v>
      </c>
      <c r="E97" s="87">
        <v>0.4</v>
      </c>
      <c r="F97" s="87"/>
      <c r="G97" s="87"/>
      <c r="H97" s="87">
        <v>0.6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>
        <v>65</v>
      </c>
      <c r="B98" s="60">
        <v>255</v>
      </c>
      <c r="C98" s="60">
        <v>11</v>
      </c>
      <c r="D98" s="60">
        <v>11</v>
      </c>
      <c r="E98" s="87">
        <v>0.5</v>
      </c>
      <c r="F98" s="87"/>
      <c r="G98" s="87"/>
      <c r="H98" s="87">
        <v>0.5</v>
      </c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>
        <v>70</v>
      </c>
      <c r="B99" s="60">
        <v>263</v>
      </c>
      <c r="C99" s="60">
        <v>12</v>
      </c>
      <c r="D99" s="60">
        <v>10</v>
      </c>
      <c r="E99" s="87">
        <v>0.5</v>
      </c>
      <c r="F99" s="87"/>
      <c r="G99" s="87"/>
      <c r="H99" s="87">
        <v>0.5</v>
      </c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>
        <v>75</v>
      </c>
      <c r="B100" s="60">
        <v>270</v>
      </c>
      <c r="C100" s="60">
        <v>13</v>
      </c>
      <c r="D100" s="60">
        <v>9</v>
      </c>
      <c r="E100" s="65">
        <v>0.6</v>
      </c>
      <c r="F100" s="65"/>
      <c r="G100" s="65"/>
      <c r="H100" s="65">
        <v>0.4</v>
      </c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>
        <v>80</v>
      </c>
      <c r="B101" s="60">
        <v>275</v>
      </c>
      <c r="C101" s="60">
        <v>14</v>
      </c>
      <c r="D101" s="60">
        <v>275</v>
      </c>
      <c r="E101" s="65">
        <v>0.6</v>
      </c>
      <c r="F101" s="65"/>
      <c r="G101" s="65"/>
      <c r="H101" s="65">
        <v>0.4</v>
      </c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Cormier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25</v>
      </c>
      <c r="B114" s="60">
        <v>30</v>
      </c>
      <c r="C114" s="5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30</v>
      </c>
      <c r="B115" s="60">
        <v>54</v>
      </c>
      <c r="C115" s="5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35</v>
      </c>
      <c r="B116" s="60">
        <v>79</v>
      </c>
      <c r="C116" s="50">
        <v>3</v>
      </c>
      <c r="D116" s="60">
        <v>13</v>
      </c>
      <c r="E116" s="51">
        <v>0</v>
      </c>
      <c r="F116" s="51"/>
      <c r="G116" s="51"/>
      <c r="H116" s="51">
        <v>1</v>
      </c>
      <c r="I116" s="53">
        <f t="shared" si="4"/>
        <v>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40</v>
      </c>
      <c r="B117" s="60">
        <v>93</v>
      </c>
      <c r="C117" s="50">
        <v>4</v>
      </c>
      <c r="D117" s="60">
        <v>14</v>
      </c>
      <c r="E117" s="51">
        <v>0.2</v>
      </c>
      <c r="F117" s="51"/>
      <c r="G117" s="51"/>
      <c r="H117" s="51">
        <v>0.8</v>
      </c>
      <c r="I117" s="53">
        <f t="shared" si="4"/>
        <v>5.4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45</v>
      </c>
      <c r="B118" s="60">
        <v>107</v>
      </c>
      <c r="C118" s="50">
        <v>5</v>
      </c>
      <c r="D118" s="60">
        <v>14</v>
      </c>
      <c r="E118" s="51">
        <v>0.2</v>
      </c>
      <c r="F118" s="51"/>
      <c r="G118" s="51"/>
      <c r="H118" s="51">
        <v>0.8</v>
      </c>
      <c r="I118" s="53">
        <f t="shared" si="4"/>
        <v>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50</v>
      </c>
      <c r="B119" s="60">
        <v>121</v>
      </c>
      <c r="C119" s="50">
        <v>6</v>
      </c>
      <c r="D119" s="60">
        <v>14</v>
      </c>
      <c r="E119" s="51">
        <v>0.2</v>
      </c>
      <c r="F119" s="51"/>
      <c r="G119" s="51"/>
      <c r="H119" s="51">
        <v>0.8</v>
      </c>
      <c r="I119" s="53">
        <f t="shared" si="4"/>
        <v>5.6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55</v>
      </c>
      <c r="B120" s="60">
        <v>135</v>
      </c>
      <c r="C120" s="60">
        <v>7</v>
      </c>
      <c r="D120" s="60">
        <v>14</v>
      </c>
      <c r="E120" s="87">
        <v>0.3</v>
      </c>
      <c r="F120" s="87"/>
      <c r="G120" s="87"/>
      <c r="H120" s="87">
        <v>0.7</v>
      </c>
      <c r="I120" s="53">
        <f t="shared" si="4"/>
        <v>5.6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60</v>
      </c>
      <c r="B121" s="60">
        <v>148</v>
      </c>
      <c r="C121" s="60">
        <v>8</v>
      </c>
      <c r="D121" s="60">
        <v>14</v>
      </c>
      <c r="E121" s="87">
        <v>0.3</v>
      </c>
      <c r="F121" s="87"/>
      <c r="G121" s="87"/>
      <c r="H121" s="87">
        <v>0.7</v>
      </c>
      <c r="I121" s="53">
        <f t="shared" si="4"/>
        <v>5.4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65</v>
      </c>
      <c r="B122" s="60">
        <v>161</v>
      </c>
      <c r="C122" s="60">
        <v>9</v>
      </c>
      <c r="D122" s="60">
        <v>14</v>
      </c>
      <c r="E122" s="87">
        <v>0.4</v>
      </c>
      <c r="F122" s="87"/>
      <c r="G122" s="87"/>
      <c r="H122" s="87">
        <v>0.6</v>
      </c>
      <c r="I122" s="53">
        <f t="shared" si="4"/>
        <v>5.4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70</v>
      </c>
      <c r="B123" s="60">
        <v>172</v>
      </c>
      <c r="C123" s="60">
        <v>10</v>
      </c>
      <c r="D123" s="60">
        <v>14</v>
      </c>
      <c r="E123" s="87">
        <v>0.4</v>
      </c>
      <c r="F123" s="87"/>
      <c r="G123" s="87"/>
      <c r="H123" s="87">
        <v>0.6</v>
      </c>
      <c r="I123" s="53">
        <f t="shared" si="4"/>
        <v>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75</v>
      </c>
      <c r="B124" s="60">
        <v>183</v>
      </c>
      <c r="C124" s="60">
        <v>11</v>
      </c>
      <c r="D124" s="60">
        <v>14</v>
      </c>
      <c r="E124" s="87">
        <v>0.5</v>
      </c>
      <c r="F124" s="87"/>
      <c r="G124" s="87"/>
      <c r="H124" s="87">
        <v>0.5</v>
      </c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>
        <v>80</v>
      </c>
      <c r="B125" s="60">
        <v>192</v>
      </c>
      <c r="C125" s="60">
        <v>12</v>
      </c>
      <c r="D125" s="60">
        <v>14</v>
      </c>
      <c r="E125" s="87">
        <v>0.5</v>
      </c>
      <c r="F125" s="87"/>
      <c r="G125" s="87"/>
      <c r="H125" s="87">
        <v>0.5</v>
      </c>
      <c r="I125" s="53">
        <f t="shared" si="4"/>
        <v>4.5999999999999996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>
        <v>85</v>
      </c>
      <c r="B126" s="60">
        <v>200</v>
      </c>
      <c r="C126" s="60">
        <v>13</v>
      </c>
      <c r="D126" s="60">
        <v>14</v>
      </c>
      <c r="E126" s="65">
        <v>0.6</v>
      </c>
      <c r="F126" s="65"/>
      <c r="G126" s="65"/>
      <c r="H126" s="65">
        <v>0.4</v>
      </c>
      <c r="I126" s="53">
        <f t="shared" si="4"/>
        <v>4.4000000000000004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>
        <v>90</v>
      </c>
      <c r="B127" s="60">
        <v>207</v>
      </c>
      <c r="C127" s="60">
        <v>14</v>
      </c>
      <c r="D127" s="60">
        <v>14</v>
      </c>
      <c r="E127" s="65">
        <v>0.6</v>
      </c>
      <c r="F127" s="65"/>
      <c r="G127" s="65"/>
      <c r="H127" s="65">
        <v>0.4</v>
      </c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>
        <v>95</v>
      </c>
      <c r="B128" s="50">
        <v>212</v>
      </c>
      <c r="C128" s="50">
        <v>15</v>
      </c>
      <c r="D128" s="50">
        <v>14</v>
      </c>
      <c r="E128" s="54">
        <v>0.7</v>
      </c>
      <c r="F128" s="54"/>
      <c r="G128" s="54"/>
      <c r="H128" s="54">
        <v>0.3</v>
      </c>
      <c r="I128" s="53">
        <f t="shared" si="4"/>
        <v>3.8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>
        <v>100</v>
      </c>
      <c r="B129" s="50">
        <v>216</v>
      </c>
      <c r="C129" s="50">
        <v>16</v>
      </c>
      <c r="D129" s="50">
        <v>14</v>
      </c>
      <c r="E129" s="54">
        <v>0.7</v>
      </c>
      <c r="F129" s="54"/>
      <c r="G129" s="54"/>
      <c r="H129" s="54">
        <v>0.3</v>
      </c>
      <c r="I129" s="53">
        <f t="shared" si="4"/>
        <v>3.6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>
        <v>105</v>
      </c>
      <c r="B130" s="50">
        <v>218</v>
      </c>
      <c r="C130" s="50">
        <v>17</v>
      </c>
      <c r="D130" s="50">
        <v>14</v>
      </c>
      <c r="E130" s="54">
        <v>0.7</v>
      </c>
      <c r="F130" s="54"/>
      <c r="G130" s="54"/>
      <c r="H130" s="54">
        <v>0.3</v>
      </c>
      <c r="I130" s="53">
        <f t="shared" si="4"/>
        <v>3.2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>
        <v>110</v>
      </c>
      <c r="B131" s="50">
        <v>219</v>
      </c>
      <c r="C131" s="50">
        <v>18</v>
      </c>
      <c r="D131" s="50">
        <v>13</v>
      </c>
      <c r="E131" s="54">
        <v>0.7</v>
      </c>
      <c r="F131" s="54"/>
      <c r="G131" s="54"/>
      <c r="H131" s="54">
        <v>0.3</v>
      </c>
      <c r="I131" s="53">
        <f t="shared" si="4"/>
        <v>3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>
        <v>115</v>
      </c>
      <c r="B132" s="50">
        <v>219</v>
      </c>
      <c r="C132" s="50">
        <v>19</v>
      </c>
      <c r="D132" s="50">
        <v>13</v>
      </c>
      <c r="E132" s="54">
        <v>0.7</v>
      </c>
      <c r="F132" s="54"/>
      <c r="G132" s="54"/>
      <c r="H132" s="54">
        <v>0.3</v>
      </c>
      <c r="I132" s="53">
        <f t="shared" si="4"/>
        <v>2.6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>
        <v>120</v>
      </c>
      <c r="B133" s="50">
        <v>221</v>
      </c>
      <c r="C133" s="50">
        <v>20</v>
      </c>
      <c r="D133" s="50">
        <v>221</v>
      </c>
      <c r="E133" s="54">
        <v>0.8</v>
      </c>
      <c r="F133" s="54"/>
      <c r="G133" s="54"/>
      <c r="H133" s="54">
        <v>0.2</v>
      </c>
      <c r="I133" s="53">
        <f t="shared" si="4"/>
        <v>3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Erable champêtre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10</v>
      </c>
      <c r="B140" s="60">
        <v>11</v>
      </c>
      <c r="C140" s="50">
        <v>1</v>
      </c>
      <c r="D140" s="60">
        <v>0</v>
      </c>
      <c r="E140" s="51">
        <v>0</v>
      </c>
      <c r="F140" s="51"/>
      <c r="G140" s="51"/>
      <c r="H140" s="51">
        <v>1</v>
      </c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15</v>
      </c>
      <c r="B141" s="60">
        <v>65</v>
      </c>
      <c r="C141" s="50">
        <v>2</v>
      </c>
      <c r="D141" s="60">
        <v>32</v>
      </c>
      <c r="E141" s="51">
        <v>0</v>
      </c>
      <c r="F141" s="51"/>
      <c r="G141" s="51"/>
      <c r="H141" s="51">
        <v>1</v>
      </c>
      <c r="I141" s="57">
        <f t="shared" ref="I141:I159" si="5">IF(A141&lt;&gt;0,(B141-(B140-D140))/(A141-A140),"")</f>
        <v>10.8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20</v>
      </c>
      <c r="B142" s="60">
        <v>102</v>
      </c>
      <c r="C142" s="50">
        <v>3</v>
      </c>
      <c r="D142" s="60">
        <v>35</v>
      </c>
      <c r="E142" s="51">
        <v>0</v>
      </c>
      <c r="F142" s="51"/>
      <c r="G142" s="51"/>
      <c r="H142" s="51">
        <v>1</v>
      </c>
      <c r="I142" s="57">
        <f t="shared" si="5"/>
        <v>13.8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25</v>
      </c>
      <c r="B143" s="60">
        <v>141</v>
      </c>
      <c r="C143" s="50">
        <v>4</v>
      </c>
      <c r="D143" s="60">
        <v>35</v>
      </c>
      <c r="E143" s="51">
        <v>0</v>
      </c>
      <c r="F143" s="51"/>
      <c r="G143" s="51"/>
      <c r="H143" s="51">
        <v>1</v>
      </c>
      <c r="I143" s="57">
        <f t="shared" si="5"/>
        <v>14.8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30</v>
      </c>
      <c r="B144" s="60">
        <v>177</v>
      </c>
      <c r="C144" s="50">
        <v>5</v>
      </c>
      <c r="D144" s="60">
        <v>35</v>
      </c>
      <c r="E144" s="51">
        <v>0.2</v>
      </c>
      <c r="F144" s="51"/>
      <c r="G144" s="51"/>
      <c r="H144" s="51">
        <v>0.8</v>
      </c>
      <c r="I144" s="57">
        <f t="shared" si="5"/>
        <v>14.2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35</v>
      </c>
      <c r="B145" s="60">
        <v>206</v>
      </c>
      <c r="C145" s="50">
        <v>6</v>
      </c>
      <c r="D145" s="60">
        <v>35</v>
      </c>
      <c r="E145" s="51">
        <v>0.2</v>
      </c>
      <c r="F145" s="51"/>
      <c r="G145" s="51"/>
      <c r="H145" s="51">
        <v>0.8</v>
      </c>
      <c r="I145" s="57">
        <f t="shared" si="5"/>
        <v>12.8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40</v>
      </c>
      <c r="B146" s="60">
        <v>228</v>
      </c>
      <c r="C146" s="50">
        <v>7</v>
      </c>
      <c r="D146" s="60">
        <v>35</v>
      </c>
      <c r="E146" s="51">
        <v>0.3</v>
      </c>
      <c r="F146" s="51"/>
      <c r="G146" s="51"/>
      <c r="H146" s="51">
        <v>0.7</v>
      </c>
      <c r="I146" s="57">
        <f t="shared" si="5"/>
        <v>11.4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45</v>
      </c>
      <c r="B147" s="60">
        <v>242</v>
      </c>
      <c r="C147" s="50">
        <v>8</v>
      </c>
      <c r="D147" s="60">
        <v>24</v>
      </c>
      <c r="E147" s="51">
        <v>0.3</v>
      </c>
      <c r="F147" s="51"/>
      <c r="G147" s="51"/>
      <c r="H147" s="51">
        <v>0.7</v>
      </c>
      <c r="I147" s="57">
        <f>IF(A147&lt;&gt;0,(B147-(B146-D146))/(A147-A146),"")</f>
        <v>9.8000000000000007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50</v>
      </c>
      <c r="B148" s="60">
        <v>261</v>
      </c>
      <c r="C148" s="50">
        <v>9</v>
      </c>
      <c r="D148" s="60">
        <v>19</v>
      </c>
      <c r="E148" s="51">
        <v>0.4</v>
      </c>
      <c r="F148" s="51"/>
      <c r="G148" s="51"/>
      <c r="H148" s="51">
        <v>0.6</v>
      </c>
      <c r="I148" s="57">
        <f t="shared" si="5"/>
        <v>8.6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55</v>
      </c>
      <c r="B149" s="60">
        <v>279</v>
      </c>
      <c r="C149" s="50">
        <v>10</v>
      </c>
      <c r="D149" s="60">
        <v>16</v>
      </c>
      <c r="E149" s="51">
        <v>0.4</v>
      </c>
      <c r="F149" s="51"/>
      <c r="G149" s="51"/>
      <c r="H149" s="51">
        <v>0.6</v>
      </c>
      <c r="I149" s="57">
        <f t="shared" si="5"/>
        <v>7.4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60</v>
      </c>
      <c r="B150" s="60">
        <v>294</v>
      </c>
      <c r="C150" s="50">
        <v>11</v>
      </c>
      <c r="D150" s="60">
        <v>14</v>
      </c>
      <c r="E150" s="51">
        <v>0.5</v>
      </c>
      <c r="F150" s="51"/>
      <c r="G150" s="51"/>
      <c r="H150" s="51">
        <v>0.5</v>
      </c>
      <c r="I150" s="57">
        <f t="shared" si="5"/>
        <v>6.2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65</v>
      </c>
      <c r="B151" s="60">
        <v>306</v>
      </c>
      <c r="C151" s="50">
        <v>12</v>
      </c>
      <c r="D151" s="60">
        <v>13</v>
      </c>
      <c r="E151" s="51">
        <v>0.5</v>
      </c>
      <c r="F151" s="51"/>
      <c r="G151" s="51"/>
      <c r="H151" s="51">
        <v>0.5</v>
      </c>
      <c r="I151" s="57">
        <f t="shared" si="5"/>
        <v>5.2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70</v>
      </c>
      <c r="B152" s="60">
        <v>316</v>
      </c>
      <c r="C152" s="50">
        <v>13</v>
      </c>
      <c r="D152" s="60">
        <v>13</v>
      </c>
      <c r="E152" s="54">
        <v>0.6</v>
      </c>
      <c r="F152" s="54"/>
      <c r="G152" s="54"/>
      <c r="H152" s="54">
        <v>0.4</v>
      </c>
      <c r="I152" s="57">
        <f t="shared" si="5"/>
        <v>4.5999999999999996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75</v>
      </c>
      <c r="B153" s="60">
        <v>324</v>
      </c>
      <c r="C153" s="50">
        <v>14</v>
      </c>
      <c r="D153" s="60">
        <v>12</v>
      </c>
      <c r="E153" s="54">
        <v>0.7</v>
      </c>
      <c r="F153" s="54"/>
      <c r="G153" s="54"/>
      <c r="H153" s="54">
        <v>0.3</v>
      </c>
      <c r="I153" s="57">
        <f t="shared" si="5"/>
        <v>4.2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>
        <v>80</v>
      </c>
      <c r="B154" s="56">
        <v>330</v>
      </c>
      <c r="C154" s="50">
        <v>15</v>
      </c>
      <c r="D154" s="50">
        <v>11</v>
      </c>
      <c r="E154" s="54">
        <v>0.8</v>
      </c>
      <c r="F154" s="54"/>
      <c r="G154" s="54"/>
      <c r="H154" s="54">
        <v>0.2</v>
      </c>
      <c r="I154" s="57">
        <f t="shared" si="5"/>
        <v>3.6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Alisier torminal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20</v>
      </c>
      <c r="B166" s="60">
        <v>42</v>
      </c>
      <c r="C166" s="60">
        <v>1</v>
      </c>
      <c r="D166" s="60">
        <v>0</v>
      </c>
      <c r="E166" s="51">
        <v>0</v>
      </c>
      <c r="F166" s="51"/>
      <c r="G166" s="51"/>
      <c r="H166" s="51">
        <v>1</v>
      </c>
      <c r="I166" s="49">
        <f>IFERROR(B166/A166,"")</f>
        <v>2.1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25</v>
      </c>
      <c r="B167" s="60">
        <v>70</v>
      </c>
      <c r="C167" s="60">
        <v>2</v>
      </c>
      <c r="D167" s="60">
        <v>0</v>
      </c>
      <c r="E167" s="51">
        <v>0</v>
      </c>
      <c r="F167" s="51"/>
      <c r="G167" s="51"/>
      <c r="H167" s="51">
        <v>1</v>
      </c>
      <c r="I167" s="49">
        <f t="shared" ref="I167:I185" si="6">IF(A167&lt;&gt;0,(B167-(B166-D166))/(A167-A166),"")</f>
        <v>5.6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30</v>
      </c>
      <c r="B168" s="60">
        <v>97</v>
      </c>
      <c r="C168" s="60">
        <v>3</v>
      </c>
      <c r="D168" s="60">
        <v>21</v>
      </c>
      <c r="E168" s="51">
        <v>0</v>
      </c>
      <c r="F168" s="51"/>
      <c r="G168" s="51"/>
      <c r="H168" s="51">
        <v>1</v>
      </c>
      <c r="I168" s="49">
        <f t="shared" si="6"/>
        <v>5.4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35</v>
      </c>
      <c r="B169" s="60">
        <v>116</v>
      </c>
      <c r="C169" s="60">
        <v>4</v>
      </c>
      <c r="D169" s="60">
        <v>21</v>
      </c>
      <c r="E169" s="51">
        <v>0</v>
      </c>
      <c r="F169" s="51"/>
      <c r="G169" s="51"/>
      <c r="H169" s="51">
        <v>1</v>
      </c>
      <c r="I169" s="49">
        <f t="shared" si="6"/>
        <v>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40</v>
      </c>
      <c r="B170" s="60">
        <v>137</v>
      </c>
      <c r="C170" s="60">
        <v>5</v>
      </c>
      <c r="D170" s="60">
        <v>21</v>
      </c>
      <c r="E170" s="51">
        <v>0.2</v>
      </c>
      <c r="F170" s="51"/>
      <c r="G170" s="51"/>
      <c r="H170" s="51">
        <v>0.8</v>
      </c>
      <c r="I170" s="49">
        <f t="shared" si="6"/>
        <v>8.4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45</v>
      </c>
      <c r="B171" s="60">
        <v>158</v>
      </c>
      <c r="C171" s="60">
        <v>6</v>
      </c>
      <c r="D171" s="60">
        <v>21</v>
      </c>
      <c r="E171" s="51">
        <v>0.2</v>
      </c>
      <c r="F171" s="51"/>
      <c r="G171" s="51"/>
      <c r="H171" s="51">
        <v>0.8</v>
      </c>
      <c r="I171" s="49">
        <f t="shared" si="6"/>
        <v>8.4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50</v>
      </c>
      <c r="B172" s="60">
        <v>178</v>
      </c>
      <c r="C172" s="60">
        <v>7</v>
      </c>
      <c r="D172" s="60">
        <v>21</v>
      </c>
      <c r="E172" s="51">
        <v>0.3</v>
      </c>
      <c r="F172" s="51"/>
      <c r="G172" s="51"/>
      <c r="H172" s="51">
        <v>0.7</v>
      </c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55</v>
      </c>
      <c r="B173" s="50">
        <v>197</v>
      </c>
      <c r="C173" s="50">
        <v>8</v>
      </c>
      <c r="D173" s="50">
        <v>21</v>
      </c>
      <c r="E173" s="51">
        <v>0.3</v>
      </c>
      <c r="F173" s="51"/>
      <c r="G173" s="51"/>
      <c r="H173" s="51">
        <v>0.7</v>
      </c>
      <c r="I173" s="49">
        <f t="shared" si="6"/>
        <v>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60</v>
      </c>
      <c r="B174" s="50">
        <v>214</v>
      </c>
      <c r="C174" s="50">
        <v>9</v>
      </c>
      <c r="D174" s="50">
        <v>21</v>
      </c>
      <c r="E174" s="51">
        <v>0.4</v>
      </c>
      <c r="F174" s="51"/>
      <c r="G174" s="51"/>
      <c r="H174" s="51">
        <v>0.6</v>
      </c>
      <c r="I174" s="49">
        <f t="shared" si="6"/>
        <v>7.6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65</v>
      </c>
      <c r="B175" s="50">
        <v>229</v>
      </c>
      <c r="C175" s="50">
        <v>10</v>
      </c>
      <c r="D175" s="50">
        <v>21</v>
      </c>
      <c r="E175" s="51">
        <v>0.4</v>
      </c>
      <c r="F175" s="51"/>
      <c r="G175" s="51"/>
      <c r="H175" s="51">
        <v>0.6</v>
      </c>
      <c r="I175" s="49">
        <f t="shared" si="6"/>
        <v>7.2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70</v>
      </c>
      <c r="B176" s="50">
        <v>242</v>
      </c>
      <c r="C176" s="50">
        <v>11</v>
      </c>
      <c r="D176" s="50">
        <v>21</v>
      </c>
      <c r="E176" s="51">
        <v>0.5</v>
      </c>
      <c r="F176" s="51"/>
      <c r="G176" s="51"/>
      <c r="H176" s="51">
        <v>0.5</v>
      </c>
      <c r="I176" s="49">
        <f t="shared" si="6"/>
        <v>6.8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75</v>
      </c>
      <c r="B177" s="50">
        <v>252</v>
      </c>
      <c r="C177" s="50">
        <v>12</v>
      </c>
      <c r="D177" s="50">
        <v>21</v>
      </c>
      <c r="E177" s="51">
        <v>0.5</v>
      </c>
      <c r="F177" s="51"/>
      <c r="G177" s="51"/>
      <c r="H177" s="51">
        <v>0.5</v>
      </c>
      <c r="I177" s="49">
        <f t="shared" si="6"/>
        <v>6.2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>
        <v>80</v>
      </c>
      <c r="B178" s="50">
        <v>261</v>
      </c>
      <c r="C178" s="50">
        <v>13</v>
      </c>
      <c r="D178" s="50">
        <v>21</v>
      </c>
      <c r="E178" s="51">
        <v>0.6</v>
      </c>
      <c r="F178" s="51"/>
      <c r="G178" s="51"/>
      <c r="H178" s="51">
        <v>0.4</v>
      </c>
      <c r="I178" s="49">
        <f t="shared" si="6"/>
        <v>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>
        <v>85</v>
      </c>
      <c r="B179" s="50">
        <v>269</v>
      </c>
      <c r="C179" s="50">
        <v>14</v>
      </c>
      <c r="D179" s="50">
        <v>21</v>
      </c>
      <c r="E179" s="51">
        <v>0.6</v>
      </c>
      <c r="F179" s="51"/>
      <c r="G179" s="51"/>
      <c r="H179" s="51">
        <v>0.4</v>
      </c>
      <c r="I179" s="49">
        <f t="shared" si="6"/>
        <v>5.8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>
        <v>90</v>
      </c>
      <c r="B180" s="50">
        <v>275</v>
      </c>
      <c r="C180" s="50">
        <v>15</v>
      </c>
      <c r="D180" s="50">
        <v>21</v>
      </c>
      <c r="E180" s="51">
        <v>0.7</v>
      </c>
      <c r="F180" s="51"/>
      <c r="G180" s="51"/>
      <c r="H180" s="51">
        <v>0.3</v>
      </c>
      <c r="I180" s="49">
        <f t="shared" si="6"/>
        <v>5.4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>
        <v>95</v>
      </c>
      <c r="B181" s="50">
        <v>289</v>
      </c>
      <c r="C181" s="50">
        <v>16</v>
      </c>
      <c r="D181" s="50">
        <v>21</v>
      </c>
      <c r="E181" s="51">
        <v>0.7</v>
      </c>
      <c r="F181" s="51"/>
      <c r="G181" s="51"/>
      <c r="H181" s="51">
        <v>0.3</v>
      </c>
      <c r="I181" s="49">
        <f t="shared" si="6"/>
        <v>7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>
        <v>100</v>
      </c>
      <c r="B182" s="50">
        <v>282</v>
      </c>
      <c r="C182" s="50">
        <v>17</v>
      </c>
      <c r="D182" s="50">
        <v>21</v>
      </c>
      <c r="E182" s="51">
        <v>0.7</v>
      </c>
      <c r="F182" s="51"/>
      <c r="G182" s="51"/>
      <c r="H182" s="51">
        <v>0.3</v>
      </c>
      <c r="I182" s="49">
        <f t="shared" si="6"/>
        <v>2.8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>
        <v>110</v>
      </c>
      <c r="B183" s="50">
        <v>285</v>
      </c>
      <c r="C183" s="50">
        <v>19</v>
      </c>
      <c r="D183" s="50">
        <v>39</v>
      </c>
      <c r="E183" s="51">
        <v>0.8</v>
      </c>
      <c r="F183" s="51"/>
      <c r="G183" s="51"/>
      <c r="H183" s="51">
        <v>0.2</v>
      </c>
      <c r="I183" s="49">
        <f t="shared" si="6"/>
        <v>2.4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>
        <v>115</v>
      </c>
      <c r="B184" s="50">
        <v>285</v>
      </c>
      <c r="C184" s="50">
        <v>20</v>
      </c>
      <c r="D184" s="50">
        <v>18</v>
      </c>
      <c r="E184" s="51">
        <v>0.8</v>
      </c>
      <c r="F184" s="51"/>
      <c r="G184" s="51"/>
      <c r="H184" s="51">
        <v>0.2</v>
      </c>
      <c r="I184" s="49">
        <f t="shared" si="6"/>
        <v>7.8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>
        <v>120</v>
      </c>
      <c r="B185" s="50">
        <v>285</v>
      </c>
      <c r="C185" s="50">
        <v>21</v>
      </c>
      <c r="D185" s="50">
        <v>285</v>
      </c>
      <c r="E185" s="51">
        <v>0.8</v>
      </c>
      <c r="F185" s="51"/>
      <c r="G185" s="51"/>
      <c r="H185" s="51">
        <v>0.2</v>
      </c>
      <c r="I185" s="49">
        <f t="shared" si="6"/>
        <v>3.6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Chêne vert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25</v>
      </c>
      <c r="B192" s="60">
        <v>30</v>
      </c>
      <c r="C192" s="60">
        <v>1</v>
      </c>
      <c r="D192" s="60">
        <v>0</v>
      </c>
      <c r="E192" s="51">
        <v>0</v>
      </c>
      <c r="F192" s="51"/>
      <c r="G192" s="51"/>
      <c r="H192" s="51">
        <v>1</v>
      </c>
      <c r="I192" s="49">
        <f>IFERROR(B192/A192,"")</f>
        <v>1.2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30</v>
      </c>
      <c r="B193" s="60">
        <v>54</v>
      </c>
      <c r="C193" s="60">
        <v>2</v>
      </c>
      <c r="D193" s="60">
        <v>0</v>
      </c>
      <c r="E193" s="51">
        <v>0</v>
      </c>
      <c r="F193" s="51"/>
      <c r="G193" s="51"/>
      <c r="H193" s="51">
        <v>1</v>
      </c>
      <c r="I193" s="49">
        <f t="shared" ref="I193:I211" si="7">IF(A193&lt;&gt;0,(B193-(B192-D192))/(A193-A192),"")</f>
        <v>4.8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35</v>
      </c>
      <c r="B194" s="60">
        <v>79</v>
      </c>
      <c r="C194" s="60">
        <v>3</v>
      </c>
      <c r="D194" s="60">
        <v>13</v>
      </c>
      <c r="E194" s="51">
        <v>0</v>
      </c>
      <c r="F194" s="51"/>
      <c r="G194" s="51"/>
      <c r="H194" s="51">
        <v>1</v>
      </c>
      <c r="I194" s="49">
        <f t="shared" si="7"/>
        <v>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40</v>
      </c>
      <c r="B195" s="60">
        <v>93</v>
      </c>
      <c r="C195" s="60">
        <v>4</v>
      </c>
      <c r="D195" s="60">
        <v>14</v>
      </c>
      <c r="E195" s="51">
        <v>0.2</v>
      </c>
      <c r="F195" s="51"/>
      <c r="G195" s="51"/>
      <c r="H195" s="51">
        <v>0.8</v>
      </c>
      <c r="I195" s="49">
        <f t="shared" si="7"/>
        <v>5.4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45</v>
      </c>
      <c r="B196" s="60">
        <v>107</v>
      </c>
      <c r="C196" s="60">
        <v>5</v>
      </c>
      <c r="D196" s="60">
        <v>14</v>
      </c>
      <c r="E196" s="51">
        <v>0.2</v>
      </c>
      <c r="F196" s="51"/>
      <c r="G196" s="51"/>
      <c r="H196" s="51">
        <v>0.8</v>
      </c>
      <c r="I196" s="49">
        <f t="shared" si="7"/>
        <v>5.6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50</v>
      </c>
      <c r="B197" s="60">
        <v>121</v>
      </c>
      <c r="C197" s="60">
        <v>6</v>
      </c>
      <c r="D197" s="60">
        <v>14</v>
      </c>
      <c r="E197" s="51">
        <v>0.2</v>
      </c>
      <c r="F197" s="51"/>
      <c r="G197" s="51"/>
      <c r="H197" s="51">
        <v>0.8</v>
      </c>
      <c r="I197" s="49">
        <f t="shared" si="7"/>
        <v>5.6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55</v>
      </c>
      <c r="B198" s="60">
        <v>135</v>
      </c>
      <c r="C198" s="60">
        <v>7</v>
      </c>
      <c r="D198" s="60">
        <v>14</v>
      </c>
      <c r="E198" s="51">
        <v>0.3</v>
      </c>
      <c r="F198" s="51"/>
      <c r="G198" s="51"/>
      <c r="H198" s="51">
        <v>0.7</v>
      </c>
      <c r="I198" s="49">
        <f t="shared" si="7"/>
        <v>5.6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60</v>
      </c>
      <c r="B199" s="50">
        <v>148</v>
      </c>
      <c r="C199" s="50">
        <v>8</v>
      </c>
      <c r="D199" s="50">
        <v>14</v>
      </c>
      <c r="E199" s="51">
        <v>0.3</v>
      </c>
      <c r="F199" s="51"/>
      <c r="G199" s="51"/>
      <c r="H199" s="51">
        <v>0.7</v>
      </c>
      <c r="I199" s="49">
        <f t="shared" si="7"/>
        <v>5.4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65</v>
      </c>
      <c r="B200" s="50">
        <v>161</v>
      </c>
      <c r="C200" s="50">
        <v>9</v>
      </c>
      <c r="D200" s="50">
        <v>14</v>
      </c>
      <c r="E200" s="51">
        <v>0.4</v>
      </c>
      <c r="F200" s="51"/>
      <c r="G200" s="51"/>
      <c r="H200" s="51">
        <v>0.6</v>
      </c>
      <c r="I200" s="49">
        <f t="shared" si="7"/>
        <v>5.4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>
        <v>70</v>
      </c>
      <c r="B201" s="50">
        <v>172</v>
      </c>
      <c r="C201" s="50">
        <v>10</v>
      </c>
      <c r="D201" s="50">
        <v>14</v>
      </c>
      <c r="E201" s="51">
        <v>0.4</v>
      </c>
      <c r="F201" s="51"/>
      <c r="G201" s="51"/>
      <c r="H201" s="51">
        <v>0.6</v>
      </c>
      <c r="I201" s="49">
        <f t="shared" si="7"/>
        <v>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>
        <v>75</v>
      </c>
      <c r="B202" s="50">
        <v>183</v>
      </c>
      <c r="C202" s="50">
        <v>11</v>
      </c>
      <c r="D202" s="50">
        <v>14</v>
      </c>
      <c r="E202" s="51">
        <v>0.5</v>
      </c>
      <c r="F202" s="51"/>
      <c r="G202" s="51"/>
      <c r="H202" s="51">
        <v>0.5</v>
      </c>
      <c r="I202" s="49">
        <f t="shared" si="7"/>
        <v>5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>
        <v>80</v>
      </c>
      <c r="B203" s="50">
        <v>192</v>
      </c>
      <c r="C203" s="50">
        <v>12</v>
      </c>
      <c r="D203" s="50">
        <v>14</v>
      </c>
      <c r="E203" s="51">
        <v>0.5</v>
      </c>
      <c r="F203" s="51"/>
      <c r="G203" s="51"/>
      <c r="H203" s="51">
        <v>0.5</v>
      </c>
      <c r="I203" s="49">
        <f t="shared" si="7"/>
        <v>4.5999999999999996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>
        <v>85</v>
      </c>
      <c r="B204" s="50">
        <v>200</v>
      </c>
      <c r="C204" s="50">
        <v>13</v>
      </c>
      <c r="D204" s="50">
        <v>14</v>
      </c>
      <c r="E204" s="51">
        <v>0.6</v>
      </c>
      <c r="F204" s="51"/>
      <c r="G204" s="51"/>
      <c r="H204" s="51">
        <v>0.4</v>
      </c>
      <c r="I204" s="49">
        <f t="shared" si="7"/>
        <v>4.4000000000000004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>
        <v>90</v>
      </c>
      <c r="B205" s="50">
        <v>207</v>
      </c>
      <c r="C205" s="50">
        <v>14</v>
      </c>
      <c r="D205" s="50">
        <v>14</v>
      </c>
      <c r="E205" s="51">
        <v>0.6</v>
      </c>
      <c r="F205" s="51"/>
      <c r="G205" s="51"/>
      <c r="H205" s="51">
        <v>0.4</v>
      </c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>
        <v>95</v>
      </c>
      <c r="B206" s="50">
        <v>212</v>
      </c>
      <c r="C206" s="50">
        <v>15</v>
      </c>
      <c r="D206" s="50">
        <v>14</v>
      </c>
      <c r="E206" s="51">
        <v>0.7</v>
      </c>
      <c r="F206" s="51"/>
      <c r="G206" s="51"/>
      <c r="H206" s="51">
        <v>0.3</v>
      </c>
      <c r="I206" s="49">
        <f t="shared" si="7"/>
        <v>3.8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>
        <v>100</v>
      </c>
      <c r="B207" s="50">
        <v>216</v>
      </c>
      <c r="C207" s="50">
        <v>16</v>
      </c>
      <c r="D207" s="50">
        <v>14</v>
      </c>
      <c r="E207" s="51">
        <v>0.7</v>
      </c>
      <c r="F207" s="51"/>
      <c r="G207" s="51"/>
      <c r="H207" s="51">
        <v>0.3</v>
      </c>
      <c r="I207" s="49">
        <f t="shared" si="7"/>
        <v>3.6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>
        <v>105</v>
      </c>
      <c r="B208" s="50">
        <v>218</v>
      </c>
      <c r="C208" s="50">
        <v>17</v>
      </c>
      <c r="D208" s="50">
        <v>14</v>
      </c>
      <c r="E208" s="51">
        <v>0.7</v>
      </c>
      <c r="F208" s="51"/>
      <c r="G208" s="51"/>
      <c r="H208" s="51">
        <v>0.3</v>
      </c>
      <c r="I208" s="49">
        <f t="shared" si="7"/>
        <v>3.2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>
        <v>110</v>
      </c>
      <c r="B209" s="50">
        <v>219</v>
      </c>
      <c r="C209" s="50">
        <v>18</v>
      </c>
      <c r="D209" s="50">
        <v>13</v>
      </c>
      <c r="E209" s="51">
        <v>0.7</v>
      </c>
      <c r="F209" s="51"/>
      <c r="G209" s="51"/>
      <c r="H209" s="51">
        <v>0.3</v>
      </c>
      <c r="I209" s="49">
        <f t="shared" si="7"/>
        <v>3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>
        <v>115</v>
      </c>
      <c r="B210" s="50">
        <v>219</v>
      </c>
      <c r="C210" s="50">
        <v>19</v>
      </c>
      <c r="D210" s="50">
        <v>13</v>
      </c>
      <c r="E210" s="51">
        <v>0.7</v>
      </c>
      <c r="F210" s="51"/>
      <c r="G210" s="51"/>
      <c r="H210" s="51">
        <v>0.3</v>
      </c>
      <c r="I210" s="49">
        <f t="shared" si="7"/>
        <v>2.6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>
        <v>120</v>
      </c>
      <c r="B211" s="50">
        <v>221</v>
      </c>
      <c r="C211" s="50">
        <v>20</v>
      </c>
      <c r="D211" s="50">
        <v>221</v>
      </c>
      <c r="E211" s="51">
        <v>0.8</v>
      </c>
      <c r="F211" s="51"/>
      <c r="G211" s="51"/>
      <c r="H211" s="51">
        <v>0.2</v>
      </c>
      <c r="I211" s="49">
        <f t="shared" si="7"/>
        <v>3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Chêne-liège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25</v>
      </c>
      <c r="B218" s="60">
        <v>30</v>
      </c>
      <c r="C218" s="50">
        <v>1</v>
      </c>
      <c r="D218" s="60">
        <v>0</v>
      </c>
      <c r="E218" s="63">
        <v>0</v>
      </c>
      <c r="F218" s="63"/>
      <c r="G218" s="63"/>
      <c r="H218" s="63">
        <v>1</v>
      </c>
      <c r="I218" s="53">
        <f>IFERROR(B218/A218,"")</f>
        <v>1.2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30</v>
      </c>
      <c r="B219" s="60">
        <v>54</v>
      </c>
      <c r="C219" s="50">
        <v>2</v>
      </c>
      <c r="D219" s="60">
        <v>0</v>
      </c>
      <c r="E219" s="63">
        <v>0</v>
      </c>
      <c r="F219" s="63"/>
      <c r="G219" s="63"/>
      <c r="H219" s="63">
        <v>1</v>
      </c>
      <c r="I219" s="53">
        <f t="shared" ref="I219:I237" si="8">IF(A219&lt;&gt;0,(B219-(B218-D218))/(A219-A218),"")</f>
        <v>4.8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35</v>
      </c>
      <c r="B220" s="60">
        <v>79</v>
      </c>
      <c r="C220" s="50">
        <v>3</v>
      </c>
      <c r="D220" s="60">
        <v>13</v>
      </c>
      <c r="E220" s="63">
        <v>0</v>
      </c>
      <c r="F220" s="63"/>
      <c r="G220" s="63"/>
      <c r="H220" s="63">
        <v>1</v>
      </c>
      <c r="I220" s="53">
        <f t="shared" si="8"/>
        <v>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>
        <v>40</v>
      </c>
      <c r="B221" s="55">
        <v>93</v>
      </c>
      <c r="C221" s="55">
        <v>4</v>
      </c>
      <c r="D221" s="55">
        <v>14</v>
      </c>
      <c r="E221" s="63">
        <v>0.2</v>
      </c>
      <c r="F221" s="63"/>
      <c r="G221" s="63"/>
      <c r="H221" s="63">
        <v>0.8</v>
      </c>
      <c r="I221" s="53">
        <f t="shared" si="8"/>
        <v>5.4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>
        <v>45</v>
      </c>
      <c r="B222" s="55">
        <v>107</v>
      </c>
      <c r="C222" s="55">
        <v>5</v>
      </c>
      <c r="D222" s="55">
        <v>14</v>
      </c>
      <c r="E222" s="63">
        <v>0.2</v>
      </c>
      <c r="F222" s="63"/>
      <c r="G222" s="63"/>
      <c r="H222" s="63">
        <v>0.8</v>
      </c>
      <c r="I222" s="53">
        <f t="shared" si="8"/>
        <v>5.6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>
        <v>50</v>
      </c>
      <c r="B223" s="55">
        <v>121</v>
      </c>
      <c r="C223" s="55">
        <v>6</v>
      </c>
      <c r="D223" s="55">
        <v>14</v>
      </c>
      <c r="E223" s="63">
        <v>0.2</v>
      </c>
      <c r="F223" s="63"/>
      <c r="G223" s="63"/>
      <c r="H223" s="63">
        <v>0.8</v>
      </c>
      <c r="I223" s="53">
        <f t="shared" si="8"/>
        <v>5.6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>
        <v>55</v>
      </c>
      <c r="B224" s="55">
        <v>135</v>
      </c>
      <c r="C224" s="55">
        <v>7</v>
      </c>
      <c r="D224" s="55">
        <v>14</v>
      </c>
      <c r="E224" s="63">
        <v>0.3</v>
      </c>
      <c r="F224" s="63"/>
      <c r="G224" s="63"/>
      <c r="H224" s="63">
        <v>0.7</v>
      </c>
      <c r="I224" s="53">
        <f t="shared" si="8"/>
        <v>5.6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>
        <v>60</v>
      </c>
      <c r="B225" s="55">
        <v>148</v>
      </c>
      <c r="C225" s="55">
        <v>8</v>
      </c>
      <c r="D225" s="55">
        <v>14</v>
      </c>
      <c r="E225" s="63">
        <v>0.3</v>
      </c>
      <c r="F225" s="63"/>
      <c r="G225" s="63"/>
      <c r="H225" s="63">
        <v>0.7</v>
      </c>
      <c r="I225" s="53">
        <f t="shared" si="8"/>
        <v>5.4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>
        <v>65</v>
      </c>
      <c r="B226" s="55">
        <v>161</v>
      </c>
      <c r="C226" s="55">
        <v>9</v>
      </c>
      <c r="D226" s="55">
        <v>14</v>
      </c>
      <c r="E226" s="63">
        <v>0.4</v>
      </c>
      <c r="F226" s="63"/>
      <c r="G226" s="63"/>
      <c r="H226" s="63">
        <v>0.6</v>
      </c>
      <c r="I226" s="53">
        <f t="shared" si="8"/>
        <v>5.4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>
        <v>70</v>
      </c>
      <c r="B227" s="55">
        <v>172</v>
      </c>
      <c r="C227" s="55">
        <v>10</v>
      </c>
      <c r="D227" s="55">
        <v>14</v>
      </c>
      <c r="E227" s="63">
        <v>0.4</v>
      </c>
      <c r="F227" s="63"/>
      <c r="G227" s="63"/>
      <c r="H227" s="63">
        <v>0.6</v>
      </c>
      <c r="I227" s="53">
        <f t="shared" si="8"/>
        <v>5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>
        <v>75</v>
      </c>
      <c r="B228" s="55">
        <v>183</v>
      </c>
      <c r="C228" s="55">
        <v>11</v>
      </c>
      <c r="D228" s="55">
        <v>14</v>
      </c>
      <c r="E228" s="63">
        <v>0.5</v>
      </c>
      <c r="F228" s="63"/>
      <c r="G228" s="63"/>
      <c r="H228" s="63">
        <v>0.5</v>
      </c>
      <c r="I228" s="53">
        <f t="shared" si="8"/>
        <v>5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>
        <v>80</v>
      </c>
      <c r="B229" s="55">
        <v>192</v>
      </c>
      <c r="C229" s="55">
        <v>12</v>
      </c>
      <c r="D229" s="55">
        <v>14</v>
      </c>
      <c r="E229" s="63">
        <v>0.5</v>
      </c>
      <c r="F229" s="63"/>
      <c r="G229" s="63"/>
      <c r="H229" s="63">
        <v>0.5</v>
      </c>
      <c r="I229" s="53">
        <f t="shared" si="8"/>
        <v>4.5999999999999996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>
        <v>85</v>
      </c>
      <c r="B230" s="55">
        <v>200</v>
      </c>
      <c r="C230" s="55">
        <v>13</v>
      </c>
      <c r="D230" s="55">
        <v>14</v>
      </c>
      <c r="E230" s="64">
        <v>0.6</v>
      </c>
      <c r="F230" s="64"/>
      <c r="G230" s="64"/>
      <c r="H230" s="64">
        <v>0.4</v>
      </c>
      <c r="I230" s="53">
        <f t="shared" si="8"/>
        <v>4.4000000000000004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>
        <v>90</v>
      </c>
      <c r="B231" s="60">
        <v>207</v>
      </c>
      <c r="C231" s="88">
        <v>14</v>
      </c>
      <c r="D231" s="60">
        <v>14</v>
      </c>
      <c r="E231" s="54">
        <v>0.6</v>
      </c>
      <c r="F231" s="54"/>
      <c r="G231" s="54"/>
      <c r="H231" s="54">
        <v>0.4</v>
      </c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>
        <v>95</v>
      </c>
      <c r="B232" s="50">
        <v>212</v>
      </c>
      <c r="C232" s="50">
        <v>15</v>
      </c>
      <c r="D232" s="50">
        <v>14</v>
      </c>
      <c r="E232" s="54">
        <v>0.7</v>
      </c>
      <c r="F232" s="54"/>
      <c r="G232" s="54"/>
      <c r="H232" s="54">
        <v>0.3</v>
      </c>
      <c r="I232" s="53">
        <f t="shared" si="8"/>
        <v>3.8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>
        <v>100</v>
      </c>
      <c r="B233" s="50">
        <v>216</v>
      </c>
      <c r="C233" s="50">
        <v>16</v>
      </c>
      <c r="D233" s="50">
        <v>14</v>
      </c>
      <c r="E233" s="54">
        <v>0.7</v>
      </c>
      <c r="F233" s="54"/>
      <c r="G233" s="54"/>
      <c r="H233" s="54">
        <v>0.3</v>
      </c>
      <c r="I233" s="53">
        <f t="shared" si="8"/>
        <v>3.6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>
        <v>105</v>
      </c>
      <c r="B234" s="50">
        <v>218</v>
      </c>
      <c r="C234" s="50">
        <v>17</v>
      </c>
      <c r="D234" s="50">
        <v>14</v>
      </c>
      <c r="E234" s="54">
        <v>0.7</v>
      </c>
      <c r="F234" s="54"/>
      <c r="G234" s="54"/>
      <c r="H234" s="54">
        <v>0.3</v>
      </c>
      <c r="I234" s="53">
        <f t="shared" si="8"/>
        <v>3.2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>
        <v>110</v>
      </c>
      <c r="B235" s="50">
        <v>219</v>
      </c>
      <c r="C235" s="50">
        <v>18</v>
      </c>
      <c r="D235" s="50">
        <v>13</v>
      </c>
      <c r="E235" s="54">
        <v>0.7</v>
      </c>
      <c r="F235" s="54"/>
      <c r="G235" s="54"/>
      <c r="H235" s="54">
        <v>0.3</v>
      </c>
      <c r="I235" s="53">
        <f t="shared" si="8"/>
        <v>3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>
        <v>115</v>
      </c>
      <c r="B236" s="50">
        <v>219</v>
      </c>
      <c r="C236" s="50">
        <v>19</v>
      </c>
      <c r="D236" s="50">
        <v>13</v>
      </c>
      <c r="E236" s="54">
        <v>0.7</v>
      </c>
      <c r="F236" s="54"/>
      <c r="G236" s="54"/>
      <c r="H236" s="54">
        <v>0.3</v>
      </c>
      <c r="I236" s="53">
        <f t="shared" si="8"/>
        <v>2.6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>
        <v>120</v>
      </c>
      <c r="B237" s="50">
        <v>221</v>
      </c>
      <c r="C237" s="50">
        <v>20</v>
      </c>
      <c r="D237" s="50">
        <v>221</v>
      </c>
      <c r="E237" s="54">
        <v>0.8</v>
      </c>
      <c r="F237" s="54"/>
      <c r="G237" s="54"/>
      <c r="H237" s="54">
        <v>0.2</v>
      </c>
      <c r="I237" s="53">
        <f t="shared" si="8"/>
        <v>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>Chêne pubescent</v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>
        <v>20</v>
      </c>
      <c r="B244" s="60">
        <v>73</v>
      </c>
      <c r="C244" s="60">
        <v>1</v>
      </c>
      <c r="D244" s="60">
        <v>0</v>
      </c>
      <c r="E244" s="51">
        <v>0</v>
      </c>
      <c r="F244" s="51"/>
      <c r="G244" s="51"/>
      <c r="H244" s="63">
        <v>1</v>
      </c>
      <c r="I244" s="53">
        <f>IFERROR(B244/A244,"")</f>
        <v>3.65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>
        <v>25</v>
      </c>
      <c r="B245" s="60">
        <v>103</v>
      </c>
      <c r="C245" s="60">
        <v>2</v>
      </c>
      <c r="D245" s="60">
        <v>0</v>
      </c>
      <c r="E245" s="63">
        <v>0</v>
      </c>
      <c r="F245" s="63"/>
      <c r="G245" s="63"/>
      <c r="H245" s="63">
        <v>1</v>
      </c>
      <c r="I245" s="53">
        <f>IF(A245&lt;&gt;0,(B245-(B244-D244))/(A245-A244),"")</f>
        <v>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>
        <v>30</v>
      </c>
      <c r="B246" s="60">
        <v>121</v>
      </c>
      <c r="C246" s="60">
        <v>3</v>
      </c>
      <c r="D246" s="60">
        <v>28</v>
      </c>
      <c r="E246" s="63">
        <v>0</v>
      </c>
      <c r="F246" s="63"/>
      <c r="G246" s="63"/>
      <c r="H246" s="63">
        <v>1</v>
      </c>
      <c r="I246" s="53">
        <f>IF(A246&lt;&gt;0,(B246-(B245-D245))/(A246-A245),"")</f>
        <v>3.6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>
        <v>35</v>
      </c>
      <c r="B247" s="60">
        <v>147</v>
      </c>
      <c r="C247" s="60">
        <v>4</v>
      </c>
      <c r="D247" s="60">
        <v>28</v>
      </c>
      <c r="E247" s="63">
        <v>0</v>
      </c>
      <c r="F247" s="63"/>
      <c r="G247" s="63"/>
      <c r="H247" s="63">
        <v>1</v>
      </c>
      <c r="I247" s="53">
        <f t="shared" ref="I247:I263" si="9">IF(A247&lt;&gt;0,(B247-(B246-D246))/(A247-A246),"")</f>
        <v>10.8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>
        <v>40</v>
      </c>
      <c r="B248" s="60">
        <v>175</v>
      </c>
      <c r="C248" s="60">
        <v>5</v>
      </c>
      <c r="D248" s="60">
        <v>28</v>
      </c>
      <c r="E248" s="63">
        <v>0.2</v>
      </c>
      <c r="F248" s="63"/>
      <c r="G248" s="63"/>
      <c r="H248" s="63">
        <v>0.8</v>
      </c>
      <c r="I248" s="53">
        <f t="shared" si="9"/>
        <v>11.2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>
        <v>45</v>
      </c>
      <c r="B249" s="60">
        <v>204</v>
      </c>
      <c r="C249" s="60">
        <v>6</v>
      </c>
      <c r="D249" s="60">
        <v>28</v>
      </c>
      <c r="E249" s="63">
        <v>0.2</v>
      </c>
      <c r="F249" s="63"/>
      <c r="G249" s="63"/>
      <c r="H249" s="63">
        <v>0.8</v>
      </c>
      <c r="I249" s="53">
        <f t="shared" si="9"/>
        <v>11.4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>
        <v>50</v>
      </c>
      <c r="B250" s="60">
        <v>231</v>
      </c>
      <c r="C250" s="60">
        <v>7</v>
      </c>
      <c r="D250" s="60">
        <v>28</v>
      </c>
      <c r="E250" s="63">
        <v>0.3</v>
      </c>
      <c r="F250" s="63"/>
      <c r="G250" s="63"/>
      <c r="H250" s="63">
        <v>0.7</v>
      </c>
      <c r="I250" s="53">
        <f t="shared" si="9"/>
        <v>11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>
        <v>55</v>
      </c>
      <c r="B251" s="55">
        <v>254</v>
      </c>
      <c r="C251" s="55">
        <v>8</v>
      </c>
      <c r="D251" s="55">
        <v>28</v>
      </c>
      <c r="E251" s="63">
        <v>0.3</v>
      </c>
      <c r="F251" s="63"/>
      <c r="G251" s="63"/>
      <c r="H251" s="63">
        <v>0.7</v>
      </c>
      <c r="I251" s="53">
        <f t="shared" si="9"/>
        <v>10.199999999999999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>
        <v>60</v>
      </c>
      <c r="B252" s="55">
        <v>273</v>
      </c>
      <c r="C252" s="55">
        <v>9</v>
      </c>
      <c r="D252" s="55">
        <v>28</v>
      </c>
      <c r="E252" s="63">
        <v>0.4</v>
      </c>
      <c r="F252" s="63"/>
      <c r="G252" s="63"/>
      <c r="H252" s="63">
        <v>0.6</v>
      </c>
      <c r="I252" s="53">
        <f t="shared" si="9"/>
        <v>9.4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>
        <v>65</v>
      </c>
      <c r="B253" s="55">
        <v>289</v>
      </c>
      <c r="C253" s="55">
        <v>10</v>
      </c>
      <c r="D253" s="55">
        <v>28</v>
      </c>
      <c r="E253" s="63">
        <v>0.4</v>
      </c>
      <c r="F253" s="63"/>
      <c r="G253" s="63"/>
      <c r="H253" s="63">
        <v>0.6</v>
      </c>
      <c r="I253" s="53">
        <f t="shared" si="9"/>
        <v>8.8000000000000007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>
        <v>70</v>
      </c>
      <c r="B254" s="55">
        <v>302</v>
      </c>
      <c r="C254" s="55">
        <v>11</v>
      </c>
      <c r="D254" s="55">
        <v>28</v>
      </c>
      <c r="E254" s="63">
        <v>0.5</v>
      </c>
      <c r="F254" s="63"/>
      <c r="G254" s="63"/>
      <c r="H254" s="63">
        <v>0.5</v>
      </c>
      <c r="I254" s="53">
        <f t="shared" si="9"/>
        <v>8.1999999999999993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>
        <v>75</v>
      </c>
      <c r="B255" s="55">
        <v>312</v>
      </c>
      <c r="C255" s="55">
        <v>12</v>
      </c>
      <c r="D255" s="55">
        <v>28</v>
      </c>
      <c r="E255" s="63">
        <v>0.5</v>
      </c>
      <c r="F255" s="63"/>
      <c r="G255" s="63"/>
      <c r="H255" s="63">
        <v>0.5</v>
      </c>
      <c r="I255" s="53">
        <f t="shared" si="9"/>
        <v>7.6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>
        <v>80</v>
      </c>
      <c r="B256" s="55">
        <v>320</v>
      </c>
      <c r="C256" s="55">
        <v>13</v>
      </c>
      <c r="D256" s="55">
        <v>28</v>
      </c>
      <c r="E256" s="64">
        <v>0.6</v>
      </c>
      <c r="F256" s="64"/>
      <c r="G256" s="64"/>
      <c r="H256" s="64">
        <v>0.4</v>
      </c>
      <c r="I256" s="53">
        <f t="shared" si="9"/>
        <v>7.2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>
        <v>85</v>
      </c>
      <c r="B257" s="60">
        <v>326</v>
      </c>
      <c r="C257" s="88">
        <v>14</v>
      </c>
      <c r="D257" s="60">
        <v>28</v>
      </c>
      <c r="E257" s="54">
        <v>0.6</v>
      </c>
      <c r="F257" s="54"/>
      <c r="G257" s="54"/>
      <c r="H257" s="54">
        <v>0.4</v>
      </c>
      <c r="I257" s="53">
        <f t="shared" si="9"/>
        <v>6.8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>
        <v>90</v>
      </c>
      <c r="B258" s="50">
        <v>330</v>
      </c>
      <c r="C258" s="50">
        <v>15</v>
      </c>
      <c r="D258" s="50">
        <v>28</v>
      </c>
      <c r="E258" s="54">
        <v>0.7</v>
      </c>
      <c r="F258" s="54"/>
      <c r="G258" s="54"/>
      <c r="H258" s="54">
        <v>0.3</v>
      </c>
      <c r="I258" s="53">
        <f t="shared" si="9"/>
        <v>6.4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>
        <v>95</v>
      </c>
      <c r="B259" s="50">
        <v>333</v>
      </c>
      <c r="C259" s="50">
        <v>16</v>
      </c>
      <c r="D259" s="50">
        <v>28</v>
      </c>
      <c r="E259" s="54">
        <v>0.7</v>
      </c>
      <c r="F259" s="54"/>
      <c r="G259" s="54"/>
      <c r="H259" s="54">
        <v>0.3</v>
      </c>
      <c r="I259" s="53">
        <f t="shared" si="9"/>
        <v>6.2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>
        <v>100</v>
      </c>
      <c r="B260" s="50">
        <v>333</v>
      </c>
      <c r="C260" s="50">
        <v>17</v>
      </c>
      <c r="D260" s="50">
        <v>28</v>
      </c>
      <c r="E260" s="54">
        <v>0.8</v>
      </c>
      <c r="F260" s="54"/>
      <c r="G260" s="54"/>
      <c r="H260" s="54">
        <v>0.2</v>
      </c>
      <c r="I260" s="53">
        <f t="shared" si="9"/>
        <v>5.6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>
        <v>110</v>
      </c>
      <c r="B261" s="50">
        <v>332</v>
      </c>
      <c r="C261" s="50">
        <v>19</v>
      </c>
      <c r="D261" s="50">
        <v>51</v>
      </c>
      <c r="E261" s="54">
        <v>0.8</v>
      </c>
      <c r="F261" s="54"/>
      <c r="G261" s="54"/>
      <c r="H261" s="54">
        <v>0.2</v>
      </c>
      <c r="I261" s="53">
        <f t="shared" si="9"/>
        <v>2.7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>
        <v>115</v>
      </c>
      <c r="B262" s="50">
        <v>331</v>
      </c>
      <c r="C262" s="50">
        <v>20</v>
      </c>
      <c r="D262" s="50">
        <v>24</v>
      </c>
      <c r="E262" s="54">
        <v>0.8</v>
      </c>
      <c r="F262" s="54"/>
      <c r="G262" s="54"/>
      <c r="H262" s="54">
        <v>0.2</v>
      </c>
      <c r="I262" s="53">
        <f t="shared" si="9"/>
        <v>10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>
        <v>120</v>
      </c>
      <c r="B263" s="50">
        <v>328</v>
      </c>
      <c r="C263" s="50">
        <v>21</v>
      </c>
      <c r="D263" s="50">
        <v>328</v>
      </c>
      <c r="E263" s="54">
        <v>0.9</v>
      </c>
      <c r="F263" s="54"/>
      <c r="G263" s="54"/>
      <c r="H263" s="54">
        <v>0.1</v>
      </c>
      <c r="I263" s="53">
        <f t="shared" si="9"/>
        <v>4.2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>Charme</v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>
        <v>20</v>
      </c>
      <c r="B270" s="60">
        <v>42</v>
      </c>
      <c r="C270" s="50">
        <v>1</v>
      </c>
      <c r="D270" s="60">
        <v>0</v>
      </c>
      <c r="E270" s="51">
        <v>0</v>
      </c>
      <c r="F270" s="51"/>
      <c r="G270" s="51"/>
      <c r="H270" s="51">
        <v>1</v>
      </c>
      <c r="I270" s="53">
        <f>IFERROR(B270/A270,"")</f>
        <v>2.1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>
        <v>25</v>
      </c>
      <c r="B271" s="60">
        <v>70</v>
      </c>
      <c r="C271" s="50">
        <v>2</v>
      </c>
      <c r="D271" s="60">
        <v>0</v>
      </c>
      <c r="E271" s="51">
        <v>0</v>
      </c>
      <c r="F271" s="51"/>
      <c r="G271" s="51"/>
      <c r="H271" s="51">
        <v>1</v>
      </c>
      <c r="I271" s="53">
        <f>IF(A271&lt;&gt;0,(B271-(B270-D270))/(A271-A270),"")</f>
        <v>5.6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>
        <v>30</v>
      </c>
      <c r="B272" s="60">
        <v>105</v>
      </c>
      <c r="C272" s="50">
        <v>3</v>
      </c>
      <c r="D272" s="60">
        <v>29</v>
      </c>
      <c r="E272" s="51">
        <v>0</v>
      </c>
      <c r="F272" s="51"/>
      <c r="G272" s="51"/>
      <c r="H272" s="51">
        <v>1</v>
      </c>
      <c r="I272" s="53">
        <f t="shared" ref="I272:I289" si="10">IF(A272&lt;&gt;0,(B272-(B271-D271))/(A272-A271),"")</f>
        <v>7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>
        <v>35</v>
      </c>
      <c r="B273" s="60">
        <v>116</v>
      </c>
      <c r="C273" s="50">
        <v>4</v>
      </c>
      <c r="D273" s="60">
        <v>21</v>
      </c>
      <c r="E273" s="51">
        <v>0</v>
      </c>
      <c r="F273" s="51"/>
      <c r="G273" s="51"/>
      <c r="H273" s="51">
        <v>1</v>
      </c>
      <c r="I273" s="53">
        <f t="shared" si="10"/>
        <v>8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>
        <v>40</v>
      </c>
      <c r="B274" s="60">
        <v>137</v>
      </c>
      <c r="C274" s="50">
        <v>5</v>
      </c>
      <c r="D274" s="60">
        <v>21</v>
      </c>
      <c r="E274" s="51">
        <v>0.2</v>
      </c>
      <c r="F274" s="51"/>
      <c r="G274" s="51"/>
      <c r="H274" s="51">
        <v>0.8</v>
      </c>
      <c r="I274" s="53">
        <f t="shared" si="10"/>
        <v>8.4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>
        <v>45</v>
      </c>
      <c r="B275" s="60">
        <v>158</v>
      </c>
      <c r="C275" s="50">
        <v>6</v>
      </c>
      <c r="D275" s="60">
        <v>21</v>
      </c>
      <c r="E275" s="63">
        <v>0.2</v>
      </c>
      <c r="F275" s="63"/>
      <c r="G275" s="63"/>
      <c r="H275" s="63">
        <v>0.8</v>
      </c>
      <c r="I275" s="53">
        <f t="shared" si="10"/>
        <v>8.4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>
        <v>50</v>
      </c>
      <c r="B276" s="60">
        <v>178</v>
      </c>
      <c r="C276" s="50">
        <v>7</v>
      </c>
      <c r="D276" s="60">
        <v>21</v>
      </c>
      <c r="E276" s="63">
        <v>0.3</v>
      </c>
      <c r="F276" s="63"/>
      <c r="G276" s="63"/>
      <c r="H276" s="63">
        <v>0.7</v>
      </c>
      <c r="I276" s="53">
        <f t="shared" si="10"/>
        <v>8.1999999999999993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>
        <v>55</v>
      </c>
      <c r="B277" s="55">
        <v>197</v>
      </c>
      <c r="C277" s="55">
        <v>8</v>
      </c>
      <c r="D277" s="55">
        <v>21</v>
      </c>
      <c r="E277" s="63">
        <v>0.3</v>
      </c>
      <c r="F277" s="63"/>
      <c r="G277" s="63"/>
      <c r="H277" s="63">
        <v>0.7</v>
      </c>
      <c r="I277" s="53">
        <f t="shared" si="10"/>
        <v>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>
        <v>60</v>
      </c>
      <c r="B278" s="55">
        <v>214</v>
      </c>
      <c r="C278" s="55">
        <v>9</v>
      </c>
      <c r="D278" s="55">
        <v>21</v>
      </c>
      <c r="E278" s="63">
        <v>0.4</v>
      </c>
      <c r="F278" s="63"/>
      <c r="G278" s="63"/>
      <c r="H278" s="63">
        <v>0.6</v>
      </c>
      <c r="I278" s="53">
        <f t="shared" si="10"/>
        <v>7.6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>
        <v>65</v>
      </c>
      <c r="B279" s="55">
        <v>229</v>
      </c>
      <c r="C279" s="55">
        <v>10</v>
      </c>
      <c r="D279" s="55">
        <v>21</v>
      </c>
      <c r="E279" s="63">
        <v>0.4</v>
      </c>
      <c r="F279" s="63"/>
      <c r="G279" s="63"/>
      <c r="H279" s="63">
        <v>0.6</v>
      </c>
      <c r="I279" s="53">
        <f t="shared" si="10"/>
        <v>7.2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>
        <v>70</v>
      </c>
      <c r="B280" s="55">
        <v>242</v>
      </c>
      <c r="C280" s="55">
        <v>11</v>
      </c>
      <c r="D280" s="55">
        <v>21</v>
      </c>
      <c r="E280" s="63">
        <v>0.5</v>
      </c>
      <c r="F280" s="63"/>
      <c r="G280" s="63"/>
      <c r="H280" s="63">
        <v>0.5</v>
      </c>
      <c r="I280" s="53">
        <f t="shared" si="10"/>
        <v>6.8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>
        <v>75</v>
      </c>
      <c r="B281" s="55">
        <v>252</v>
      </c>
      <c r="C281" s="55">
        <v>12</v>
      </c>
      <c r="D281" s="55">
        <v>21</v>
      </c>
      <c r="E281" s="63">
        <v>0.5</v>
      </c>
      <c r="F281" s="63"/>
      <c r="G281" s="63"/>
      <c r="H281" s="63">
        <v>0.5</v>
      </c>
      <c r="I281" s="53">
        <f t="shared" si="10"/>
        <v>6.2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>
        <v>80</v>
      </c>
      <c r="B282" s="55">
        <v>261</v>
      </c>
      <c r="C282" s="55">
        <v>13</v>
      </c>
      <c r="D282" s="55">
        <v>21</v>
      </c>
      <c r="E282" s="64">
        <v>0.6</v>
      </c>
      <c r="F282" s="64"/>
      <c r="G282" s="64"/>
      <c r="H282" s="64">
        <v>0.4</v>
      </c>
      <c r="I282" s="53">
        <f t="shared" si="10"/>
        <v>6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>
        <v>85</v>
      </c>
      <c r="B283" s="60">
        <v>269</v>
      </c>
      <c r="C283" s="88">
        <v>14</v>
      </c>
      <c r="D283" s="60">
        <v>21</v>
      </c>
      <c r="E283" s="54">
        <v>0.6</v>
      </c>
      <c r="F283" s="54"/>
      <c r="G283" s="54"/>
      <c r="H283" s="54">
        <v>0.4</v>
      </c>
      <c r="I283" s="53">
        <f t="shared" si="10"/>
        <v>5.8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>
        <v>90</v>
      </c>
      <c r="B284" s="50">
        <v>275</v>
      </c>
      <c r="C284" s="50">
        <v>15</v>
      </c>
      <c r="D284" s="50">
        <v>21</v>
      </c>
      <c r="E284" s="51">
        <v>0.7</v>
      </c>
      <c r="F284" s="51"/>
      <c r="G284" s="51"/>
      <c r="H284" s="51">
        <v>0.3</v>
      </c>
      <c r="I284" s="53">
        <f t="shared" si="10"/>
        <v>5.4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>
        <v>95</v>
      </c>
      <c r="B285" s="50">
        <v>289</v>
      </c>
      <c r="C285" s="50">
        <v>16</v>
      </c>
      <c r="D285" s="50">
        <v>21</v>
      </c>
      <c r="E285" s="51">
        <v>0.7</v>
      </c>
      <c r="F285" s="51"/>
      <c r="G285" s="51"/>
      <c r="H285" s="51">
        <v>0.3</v>
      </c>
      <c r="I285" s="53">
        <f t="shared" si="10"/>
        <v>7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>
        <v>100</v>
      </c>
      <c r="B286" s="50">
        <v>282</v>
      </c>
      <c r="C286" s="50">
        <v>17</v>
      </c>
      <c r="D286" s="50">
        <v>21</v>
      </c>
      <c r="E286" s="51">
        <v>0.7</v>
      </c>
      <c r="F286" s="51"/>
      <c r="G286" s="51"/>
      <c r="H286" s="51">
        <v>0.3</v>
      </c>
      <c r="I286" s="53">
        <f t="shared" si="10"/>
        <v>2.8</v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>
        <v>110</v>
      </c>
      <c r="B287" s="50">
        <v>305</v>
      </c>
      <c r="C287" s="50">
        <v>19</v>
      </c>
      <c r="D287" s="50">
        <v>39</v>
      </c>
      <c r="E287" s="51">
        <v>0.8</v>
      </c>
      <c r="F287" s="51"/>
      <c r="G287" s="51"/>
      <c r="H287" s="51">
        <v>0.2</v>
      </c>
      <c r="I287" s="53">
        <f t="shared" si="10"/>
        <v>4.4000000000000004</v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>
        <v>115</v>
      </c>
      <c r="B288" s="50">
        <v>285</v>
      </c>
      <c r="C288" s="50">
        <v>20</v>
      </c>
      <c r="D288" s="50">
        <v>18</v>
      </c>
      <c r="E288" s="51">
        <v>0.8</v>
      </c>
      <c r="F288" s="51"/>
      <c r="G288" s="51"/>
      <c r="H288" s="51">
        <v>0.2</v>
      </c>
      <c r="I288" s="53">
        <f t="shared" si="10"/>
        <v>3.8</v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>
        <v>120</v>
      </c>
      <c r="B289" s="50">
        <v>285</v>
      </c>
      <c r="C289" s="50">
        <v>21</v>
      </c>
      <c r="D289" s="50">
        <v>285</v>
      </c>
      <c r="E289" s="51">
        <v>0.8</v>
      </c>
      <c r="F289" s="51"/>
      <c r="G289" s="51"/>
      <c r="H289" s="51">
        <v>0.2</v>
      </c>
      <c r="I289" s="53">
        <f t="shared" si="10"/>
        <v>3.6</v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phoneticPr fontId="32" type="noConversion"/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Normal="100" workbookViewId="0">
      <selection activeCell="A6" sqref="A6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0.9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0.1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0.21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0.69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0.89999999999999991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sessile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Tilleul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Noyer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Cormier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Erable champêtre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Alisier torminal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>Chêne vert</v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>Chêne-liège</v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>Chêne pubescent</v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>Charme</v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1.05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3.4650000000000003</v>
      </c>
      <c r="H3" s="67">
        <f>(B3+E3+F3)*44/12+(C3+D3)*0.475*44/12</f>
        <v>241.26666666666665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237.41666666666666</v>
      </c>
      <c r="S3" s="59">
        <f ca="1">AVERAGE(OFFSET($R$3,0,0,'Données projet'!$E$9+1,1))-AVERAGE(OFFSET($H$3,0,0,'Données projet'!$E$9+1,1))</f>
        <v>442.85077007208679</v>
      </c>
      <c r="T3" s="59">
        <f>IF('Données projet'!E9&gt;30,$R$33-$H$33,LOOKUP('Données projet'!$E$9,$A$3:$A$203,R3:R203)-LOOKUP('Données projet'!$E$9,$A$3:$A$203,$H$3:$H$203))</f>
        <v>275.67388397899009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237.41666666666666</v>
      </c>
      <c r="AN3" s="59">
        <f ca="1">AVERAGE(OFFSET($AM$3,0,0,'Données projet'!$E$10+1,1))-AVERAGE(OFFSET($H$3,0,0,'Données projet'!$E$10+1,1))</f>
        <v>283.58623187123555</v>
      </c>
      <c r="AO3" s="59">
        <f>IF('Données projet'!E10&gt;30,$AM$33-$H$33,LOOKUP('Données projet'!$E$10,$A$3:$A$203,AM3:AM203)-LOOKUP('Données projet'!$E$10,$A$3:$A$203,$H$3:$H$203))</f>
        <v>191.24793849275176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237.41666666666666</v>
      </c>
      <c r="BI3" s="59">
        <f ca="1">AVERAGE(OFFSET($BH$3,0,0,'Données projet'!$E$11+1,1))-AVERAGE(OFFSET($H$3,0,0,'Données projet'!$E$11+1,1))</f>
        <v>300.677256227165</v>
      </c>
      <c r="BJ3" s="59">
        <f>IF('Données projet'!E11&gt;30,$BH$33-$H$33,LOOKUP('Données projet'!$E$11,$A$3:$A$203,BH3:BH203)-LOOKUP('Données projet'!$E$11,$A$3:$A$203,$H$3:$H$203))</f>
        <v>294.92893853504148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237.41666666666666</v>
      </c>
      <c r="CD3" s="59">
        <f ca="1">AVERAGE(OFFSET($CC$3,0,0,'Données projet'!$E$12+1,1))-AVERAGE(OFFSET($H$3,0,0,'Données projet'!$E$12+1,1))</f>
        <v>320.91970765367535</v>
      </c>
      <c r="CE3" s="59">
        <f>IF('Données projet'!E12&gt;30,$CC$33-$H$33,LOOKUP('Données projet'!$E$12,$A$3:$A$203,CC3:CC203)-LOOKUP('Données projet'!$E$12,$A$3:$A$203,$H$3:$H$203))</f>
        <v>164.43305350706868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237.41666666666666</v>
      </c>
      <c r="CY3" s="59">
        <f ca="1">AVERAGE(OFFSET($CX$3,0,0,'Données projet'!$E$13+1,1))-AVERAGE(OFFSET($H$3,0,0,'Données projet'!$E$13+1,1))</f>
        <v>380.75053157062723</v>
      </c>
      <c r="CZ3" s="59">
        <f>IF('Données projet'!E13&gt;30,$CX$33-$H$33,LOOKUP('Données projet'!$E$13,$A$3:$A$203,CX3:CX203)-LOOKUP('Données projet'!$E$13,$A$3:$A$203,$H$3:$H$203))</f>
        <v>372.45140975908799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237.41666666666666</v>
      </c>
      <c r="DT3" s="59">
        <f ca="1">AVERAGE(OFFSET($DS$3,0,0,'Données projet'!$E$14+1,1))-AVERAGE(OFFSET($H$3,0,0,'Données projet'!$E$14+1,1))</f>
        <v>391.03687197632871</v>
      </c>
      <c r="DU3" s="59">
        <f>IF('Données projet'!E14&gt;30,$DS$33-$H$33,LOOKUP('Données projet'!$E$14,$A$3:$A$203,DS3:DS203)-LOOKUP('Données projet'!$E$14,$A$3:$A$203,$H$3:$H$203))</f>
        <v>241.90796410645191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237.41666666666666</v>
      </c>
      <c r="EO3" s="59">
        <f ca="1">AVERAGE(OFFSET($EN$3,0,0,'Données projet'!$E$15+1,1))-AVERAGE(OFFSET($H$3,0,0,'Données projet'!$E$15+1,1))</f>
        <v>337.57272347525873</v>
      </c>
      <c r="EP3" s="59">
        <f>IF('Données projet'!E15&gt;30,$EN$33-$H$33,LOOKUP('Données projet'!$E$15,$A$3:$A$203,EN3:EN203)-LOOKUP('Données projet'!$E$15,$A$3:$A$203,$H$3:$H$203))</f>
        <v>171.78614231095435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237.41666666666666</v>
      </c>
      <c r="FJ3" s="59">
        <f ca="1">AVERAGE(OFFSET($FI$3,0,0,'Données projet'!$E$16+1,1))-AVERAGE(OFFSET($H$3,0,0,'Données projet'!$E$16+1,1))</f>
        <v>325.08483803530646</v>
      </c>
      <c r="FK3" s="59">
        <f>IF('Données projet'!E16&gt;30,$FI$33-$H$33,LOOKUP('Données projet'!$E$16,$A$3:$A$203,FI3:FI203)-LOOKUP('Données projet'!$E$16,$A$3:$A$203,$H$3:$H$203))</f>
        <v>166.27224322841556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237.41666666666666</v>
      </c>
      <c r="GE3" s="59">
        <f ca="1">AVERAGE(OFFSET($GD$3,0,0,'Données projet'!$E$17+1,1))-AVERAGE(OFFSET($H$3,0,0,'Données projet'!$E$17+1,1))</f>
        <v>491.88527366779715</v>
      </c>
      <c r="GF3" s="59">
        <f>IF('Données projet'!E17&gt;30,$GD$33-$H$33,LOOKUP('Données projet'!$E$17,$A$3:$A$203,GD3:GD203)-LOOKUP('Données projet'!$E$17,$A$3:$A$203,$H$3:$H$203))</f>
        <v>304.07540432345746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237.41666666666666</v>
      </c>
      <c r="GZ3" s="59">
        <f ca="1">AVERAGE(OFFSET($GY$3,0,0,'Données projet'!$E$18+1,1))-AVERAGE(OFFSET($H$3,0,0,'Données projet'!$E$18+1,1))</f>
        <v>388.19269910553851</v>
      </c>
      <c r="HA3" s="59">
        <f>IF('Données projet'!E18&gt;30,$GY$33-$H$33,LOOKUP('Données projet'!$E$18,$A$3:$A$203,GY3:GY203)-LOOKUP('Données projet'!$E$18,$A$3:$A$203,$H$3:$H$203))</f>
        <v>255.07177499966724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1.05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8.8919999999999999E-2</v>
      </c>
      <c r="D4" s="11">
        <f>IFERROR(EXP(-1.0587+0.8836*LN(C4)+0.284),0)</f>
        <v>5.4311022903289326E-2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3.5755642983814866</v>
      </c>
      <c r="H4" s="67">
        <f t="shared" ref="H4:H67" si="1">(B4+E4+F4)*44/12+(C4+D4)*0.475*44/12</f>
        <v>241.51612736488988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241.81382312450921</v>
      </c>
      <c r="S4" s="59">
        <f ca="1">AVERAGE(OFFSET($R$3,0,0,'Données projet'!$E$9+1,1))-AVERAGE(OFFSET($H$3,0,0,'Données projet'!$E$9+1,1))</f>
        <v>442.85077007208679</v>
      </c>
      <c r="T4" s="59">
        <f>$T$3</f>
        <v>275.67388397899009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0.80864055526367662</v>
      </c>
      <c r="AK4" s="13">
        <f>EXP(-1.0587+0.8836*LN(AJ4)+0.284)</f>
        <v>0.38198370868369436</v>
      </c>
      <c r="AL4" s="20">
        <f t="shared" ref="AL4:AL67" si="4">(AJ4+AK4)*0.475*44/12</f>
        <v>2.0736705930416708</v>
      </c>
      <c r="AM4" s="59">
        <f t="shared" ref="AM4:AM67" si="5">AL4+(AD4+AE4)*44/12</f>
        <v>241.04650394537788</v>
      </c>
      <c r="AN4" s="59">
        <f ca="1">AVERAGE(OFFSET($AM$3,0,0,'Données projet'!$E$10+1,1))-AVERAGE(OFFSET($H$3,0,0,'Données projet'!$E$10+1,1))</f>
        <v>283.58623187123555</v>
      </c>
      <c r="AO4" s="59">
        <f>$AO$3</f>
        <v>191.24793849275176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1.031988181230463</v>
      </c>
      <c r="BF4" s="13">
        <f>EXP(-1.0587+0.8836*LN(BE4)+0.284)</f>
        <v>0.47384363432899212</v>
      </c>
      <c r="BG4" s="20">
        <f t="shared" ref="BG4:BG67" si="7">(BE4+BF4)*0.475*44/12</f>
        <v>2.6226570787660513</v>
      </c>
      <c r="BH4" s="59">
        <f t="shared" ref="BH4:BH67" si="8">BG4+(AY4+AZ4)*44/12</f>
        <v>241.59549043110226</v>
      </c>
      <c r="BI4" s="59">
        <f ca="1">AVERAGE(OFFSET($BH$3,0,0,'Données projet'!$E$11+1,1))-AVERAGE(OFFSET($H$3,0,0,'Données projet'!$E$11+1,1))</f>
        <v>300.677256227165</v>
      </c>
      <c r="BJ4" s="59">
        <f>$BJ$3</f>
        <v>294.92893853504148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1.1457367676485573</v>
      </c>
      <c r="BZ4" s="13">
        <f>BY4*VLOOKUP('Données projet'!$B$12,Paramètres!$A$1:$I$89,3,0)*VLOOKUP('Données projet'!$B$12,Paramètres!$A$1:$I$89,5,0)</f>
        <v>1.233271056696907</v>
      </c>
      <c r="CA4" s="13">
        <f>EXP(-1.0587+0.8836*LN(BZ4)+0.284)</f>
        <v>0.55464025923604754</v>
      </c>
      <c r="CB4" s="20">
        <f t="shared" ref="CB4:CB67" si="10">(BZ4+CA4)*0.475*44/12</f>
        <v>3.113945541916562</v>
      </c>
      <c r="CC4" s="59">
        <f t="shared" ref="CC4:CC67" si="11">CB4+(BT4+BU4)*44/12</f>
        <v>242.08677889425277</v>
      </c>
      <c r="CD4" s="59">
        <f ca="1">AVERAGE(OFFSET($CC$3,0,0,'Données projet'!$E$12+1,1))-AVERAGE(OFFSET($H$3,0,0,'Données projet'!$E$12+1,1))</f>
        <v>320.91970765367535</v>
      </c>
      <c r="CE4" s="59">
        <f>$CE$3</f>
        <v>164.43305350706868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1.1103295390475791</v>
      </c>
      <c r="CV4" s="13">
        <f>EXP(-1.0587+0.8836*LN(CU4)+0.284)</f>
        <v>0.50549091932363655</v>
      </c>
      <c r="CW4" s="20">
        <f t="shared" ref="CW4:CW67" si="13">(CU4+CV4)*0.475*44/12</f>
        <v>2.8142206316632006</v>
      </c>
      <c r="CX4" s="59">
        <f t="shared" ref="CX4:CX67" si="14">CW4+(CO4+CP4)*44/12</f>
        <v>241.78705398399941</v>
      </c>
      <c r="CY4" s="59">
        <f ca="1">AVERAGE(OFFSET($CX$3,0,0,'Données projet'!$E$13+1,1))-AVERAGE(OFFSET($H$3,0,0,'Données projet'!$E$13+1,1))</f>
        <v>380.75053157062723</v>
      </c>
      <c r="CZ4" s="59">
        <f>$CZ$3</f>
        <v>372.45140975908799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2.1</v>
      </c>
      <c r="DO4" s="12">
        <f>IF('Données projet'!$A$166&gt;35,DO3+DN4-DW3,IF(A4&lt;'Données projet'!$A$166,$DL$205^A4,IF(A4='Données projet'!$A$166,'Données projet'!$B$166,DO3+DN4-DW3)))</f>
        <v>1.2054868146447177</v>
      </c>
      <c r="DP4" s="17">
        <f>DO4*VLOOKUP('Données projet'!$B$14,Paramètres!$A$1:$I$89,3,0)*VLOOKUP('Données projet'!$B$14,Paramètres!$A$1:$I$89,5,0)</f>
        <v>1.165946847124371</v>
      </c>
      <c r="DQ4" s="13">
        <f>EXP(-1.0587+0.8836*LN(DP4)+0.284)</f>
        <v>0.52780002987456354</v>
      </c>
      <c r="DR4" s="20">
        <f t="shared" ref="DR4:DR67" si="16">(DP4+DQ4)*0.475*44/12</f>
        <v>2.9499424774398109</v>
      </c>
      <c r="DS4" s="59">
        <f t="shared" ref="DS4:DS67" si="17">DR4+(DJ4+DK4)*44/12</f>
        <v>241.92277582977601</v>
      </c>
      <c r="DT4" s="59">
        <f ca="1">AVERAGE(OFFSET($DS$3,0,0,'Données projet'!$E$14+1,1))-AVERAGE(OFFSET($H$3,0,0,'Données projet'!$E$14+1,1))</f>
        <v>391.03687197632871</v>
      </c>
      <c r="DU4" s="59">
        <f>$DU$3</f>
        <v>241.90796410645191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1.2</v>
      </c>
      <c r="EJ4" s="12">
        <f>IF('Données projet'!$A$192&gt;35,EJ3+EI4-ER3,IF(A4&lt;'Données projet'!$A$192,$EG$205^A4,IF(A4='Données projet'!$A$192,'Données projet'!$B$192,EJ3+EI4-ER3)))</f>
        <v>1.1457367676485573</v>
      </c>
      <c r="EK4" s="17">
        <f>EJ4*VLOOKUP('Données projet'!$B$15,Paramètres!$A$1:$I$89,3,0)*VLOOKUP('Données projet'!$B$15,Paramètres!$A$1:$I$89,5,0)</f>
        <v>1.3047650309981771</v>
      </c>
      <c r="EL4" s="13">
        <f>EXP(-1.0587+0.8836*LN(EK4)+0.284)</f>
        <v>0.58295685400878672</v>
      </c>
      <c r="EM4" s="20">
        <f t="shared" ref="EM4:EM67" si="19">(EK4+EL4)*0.475*44/12</f>
        <v>3.2877822830537951</v>
      </c>
      <c r="EN4" s="59">
        <f t="shared" ref="EN4:EN67" si="20">EM4+(EE4+EF4)*44/12</f>
        <v>242.26061563539</v>
      </c>
      <c r="EO4" s="59">
        <f ca="1">AVERAGE(OFFSET($EN$3,0,0,'Données projet'!$E$15+1,1))-AVERAGE(OFFSET($H$3,0,0,'Données projet'!$E$15+1,1))</f>
        <v>337.57272347525873</v>
      </c>
      <c r="EP4" s="59">
        <f>$EP$3</f>
        <v>171.78614231095435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1.2</v>
      </c>
      <c r="FE4" s="12">
        <f>IF('Données projet'!$A$218&gt;35,FE3+FD4-FM3,IF(A4&lt;'Données projet'!$A$218,$FB$205^A4,IF(A4='Données projet'!$A$218,'Données projet'!$B$218,FE3+FD4-FM3)))</f>
        <v>1.1457367676485573</v>
      </c>
      <c r="FF4" s="17">
        <f>FE4*VLOOKUP('Données projet'!$B$16,Paramètres!$A$1:$I$89,3,0)*VLOOKUP('Données projet'!$B$16,Paramètres!$A$1:$I$89,5,0)</f>
        <v>1.2511445502722245</v>
      </c>
      <c r="FG4" s="13">
        <f>EXP(-1.0587+0.8836*LN(FF4)+0.284)</f>
        <v>0.56173691102724865</v>
      </c>
      <c r="FH4" s="20">
        <f t="shared" ref="FH4:FH67" si="22">(FF4+FG4)*0.475*44/12</f>
        <v>3.1574352117632487</v>
      </c>
      <c r="FI4" s="59">
        <f t="shared" ref="FI4:FI67" si="23">FH4+(EZ4+FA4)*44/12</f>
        <v>242.13026856409945</v>
      </c>
      <c r="FJ4" s="59">
        <f ca="1">AVERAGE(OFFSET($FI$3,0,0,'Données projet'!$E$16+1,1))-AVERAGE(OFFSET($H$3,0,0,'Données projet'!$E$16+1,1))</f>
        <v>325.08483803530646</v>
      </c>
      <c r="FK4" s="59">
        <f>$FK$3</f>
        <v>166.27224322841556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3.65</v>
      </c>
      <c r="FZ4" s="12">
        <f>IF('Données projet'!$A$244&gt;35,FZ3+FY4-GH3,IF(A4&lt;'Données projet'!$A$244,$FW$205^A4,IF(A4='Données projet'!$A$244,'Données projet'!$B$244,FZ3+FY4-GH3)))</f>
        <v>1.2392705892426346</v>
      </c>
      <c r="GA4" s="17">
        <f>FZ4*VLOOKUP('Données projet'!$B$17,Paramètres!$A$1:$I$89,3,0)*VLOOKUP('Données projet'!$B$17,Paramètres!$A$1:$I$89,5,0)</f>
        <v>1.2566203774920315</v>
      </c>
      <c r="GB4" s="13">
        <f>EXP(-1.0587+0.8836*LN(GA4)+0.284)</f>
        <v>0.56390871417545174</v>
      </c>
      <c r="GC4" s="20">
        <f t="shared" ref="GC4:GC67" si="25">(GA4+GB4)*0.475*44/12</f>
        <v>3.1707548346542</v>
      </c>
      <c r="GD4" s="59">
        <f t="shared" ref="GD4:GD67" si="26">GC4+(FU4+FV4)*44/12</f>
        <v>242.1435881869904</v>
      </c>
      <c r="GE4" s="59">
        <f ca="1">AVERAGE(OFFSET($GD$3,0,0,'Données projet'!$E$17+1,1))-AVERAGE(OFFSET($H$3,0,0,'Données projet'!$E$17+1,1))</f>
        <v>491.88527366779715</v>
      </c>
      <c r="GF4" s="59">
        <f>$GF$3</f>
        <v>304.07540432345746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0.33333333333333326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2.1</v>
      </c>
      <c r="GU4" s="12">
        <f>IF('Données projet'!$A$270&gt;35,GU3+GT4-HC3,IF(A4&lt;'Données projet'!$A$270,$GR$205^A4,IF(A4='Données projet'!$A$270,'Données projet'!$B$270,GU3+GT4-HC3)))</f>
        <v>1.2054868146447177</v>
      </c>
      <c r="GV4" s="17">
        <f>GU4*VLOOKUP('Données projet'!$B$18,Paramètres!$A$1:$I$89,3,0)*VLOOKUP('Données projet'!$B$18,Paramètres!$A$1:$I$89,5,0)</f>
        <v>1.1471412528159133</v>
      </c>
      <c r="GW4" s="13">
        <f>EXP(-1.0587+0.8836*LN(GV4)+0.284)</f>
        <v>0.52027092443628509</v>
      </c>
      <c r="GX4" s="20">
        <f t="shared" ref="GX4:GX67" si="28">(GV4+GW4)*0.475*44/12</f>
        <v>2.9040762087142453</v>
      </c>
      <c r="GY4" s="59">
        <f t="shared" ref="GY4:GY67" si="29">GX4+(GP4+GQ4)*44/12</f>
        <v>241.87690956105047</v>
      </c>
      <c r="GZ4" s="59">
        <f ca="1">AVERAGE(OFFSET($GY$3,0,0,'Données projet'!$E$18+1,1))-AVERAGE(OFFSET($H$3,0,0,'Données projet'!$E$18+1,1))</f>
        <v>388.19269910553851</v>
      </c>
      <c r="HA4" s="59">
        <f>$HA$3</f>
        <v>255.07177499966724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1.05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0.17784</v>
      </c>
      <c r="D5" s="11">
        <f t="shared" ref="D5:D68" si="32">IFERROR(EXP(-1.0587+0.8836*LN(C5)+0.284),0)</f>
        <v>0.10020239145091038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3.6796292144533345</v>
      </c>
      <c r="H5" s="67">
        <f t="shared" si="1"/>
        <v>241.75092383177699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244.01682062491867</v>
      </c>
      <c r="S5" s="59">
        <f ca="1">AVERAGE(OFFSET($R$3,0,0,'Données projet'!$E$9+1,1))-AVERAGE(OFFSET($H$3,0,0,'Données projet'!$E$9+1,1))</f>
        <v>442.85077007208679</v>
      </c>
      <c r="T5" s="59">
        <f t="shared" ref="T5:T68" si="34">$T$3</f>
        <v>275.67388397899009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0.97480552715734547</v>
      </c>
      <c r="AK5" s="13">
        <f t="shared" ref="AK5:AK68" si="35">EXP(-1.0587+0.8836*LN(AJ5)+0.284)</f>
        <v>0.45056763727227567</v>
      </c>
      <c r="AL5" s="20">
        <f t="shared" si="4"/>
        <v>2.4825249280482562</v>
      </c>
      <c r="AM5" s="59">
        <f t="shared" si="5"/>
        <v>243.00573177620126</v>
      </c>
      <c r="AN5" s="59">
        <f ca="1">AVERAGE(OFFSET($AM$3,0,0,'Données projet'!$E$10+1,1))-AVERAGE(OFFSET($H$3,0,0,'Données projet'!$E$10+1,1))</f>
        <v>283.58623187123555</v>
      </c>
      <c r="AO5" s="59">
        <f t="shared" ref="AO5:AO68" si="36">$AO$3</f>
        <v>191.24793849275176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1.312869337030768</v>
      </c>
      <c r="BF5" s="13">
        <f t="shared" ref="BF5:BF68" si="37">EXP(-1.0587+0.8836*LN(BE5)+0.284)</f>
        <v>0.58615515240543437</v>
      </c>
      <c r="BG5" s="20">
        <f t="shared" si="7"/>
        <v>3.3074676524347191</v>
      </c>
      <c r="BH5" s="59">
        <f t="shared" si="8"/>
        <v>243.83067450058772</v>
      </c>
      <c r="BI5" s="59">
        <f ca="1">AVERAGE(OFFSET($BH$3,0,0,'Données projet'!$E$11+1,1))-AVERAGE(OFFSET($H$3,0,0,'Données projet'!$E$11+1,1))</f>
        <v>300.677256227165</v>
      </c>
      <c r="BJ5" s="59">
        <f t="shared" ref="BJ5:BJ68" si="38">$BJ$3</f>
        <v>294.92893853504148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1.312712740741764</v>
      </c>
      <c r="BZ5" s="13">
        <f>BY5*VLOOKUP('Données projet'!$B$12,Paramètres!$A$1:$I$89,3,0)*VLOOKUP('Données projet'!$B$12,Paramètres!$A$1:$I$89,5,0)</f>
        <v>1.4130039941344348</v>
      </c>
      <c r="CA5" s="13">
        <f t="shared" ref="CA5:CA68" si="39">EXP(-1.0587+0.8836*LN(BZ5)+0.284)</f>
        <v>0.62548768551477418</v>
      </c>
      <c r="CB5" s="20">
        <f t="shared" si="10"/>
        <v>3.5503730087223722</v>
      </c>
      <c r="CC5" s="59">
        <f t="shared" si="11"/>
        <v>244.07357985687537</v>
      </c>
      <c r="CD5" s="59">
        <f ca="1">AVERAGE(OFFSET($CC$3,0,0,'Données projet'!$E$12+1,1))-AVERAGE(OFFSET($H$3,0,0,'Données projet'!$E$12+1,1))</f>
        <v>320.91970765367535</v>
      </c>
      <c r="CE5" s="59">
        <f t="shared" ref="CE5:CE68" si="40">$CE$3</f>
        <v>164.43305350706868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1.4112084309542232</v>
      </c>
      <c r="CV5" s="13">
        <f t="shared" ref="CV5:CV68" si="41">EXP(-1.0587+0.8836*LN(CU5)+0.284)</f>
        <v>0.62478531882621136</v>
      </c>
      <c r="CW5" s="20">
        <f t="shared" si="13"/>
        <v>3.546022447534257</v>
      </c>
      <c r="CX5" s="59">
        <f t="shared" si="14"/>
        <v>244.06922929568725</v>
      </c>
      <c r="CY5" s="59">
        <f ca="1">AVERAGE(OFFSET($CX$3,0,0,'Données projet'!$E$13+1,1))-AVERAGE(OFFSET($H$3,0,0,'Données projet'!$E$13+1,1))</f>
        <v>380.75053157062723</v>
      </c>
      <c r="CZ5" s="59">
        <f t="shared" ref="CZ5:CZ68" si="42">$CZ$3</f>
        <v>372.45140975908799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2.1</v>
      </c>
      <c r="DO5" s="12">
        <f>IF('Données projet'!$A$166&gt;35,DO4+DN5-DW4,IF(A5&lt;'Données projet'!$A$166,$DL$205^A5,IF(A5='Données projet'!$A$166,'Données projet'!$B$166,DO4+DN5-DW4)))</f>
        <v>1.4531984602822681</v>
      </c>
      <c r="DP5" s="17">
        <f>DO5*VLOOKUP('Données projet'!$B$14,Paramètres!$A$1:$I$89,3,0)*VLOOKUP('Données projet'!$B$14,Paramètres!$A$1:$I$89,5,0)</f>
        <v>1.4055335507850097</v>
      </c>
      <c r="DQ5" s="13">
        <f t="shared" ref="DQ5:DQ68" si="43">EXP(-1.0587+0.8836*LN(DP5)+0.284)</f>
        <v>0.62256480317525631</v>
      </c>
      <c r="DR5" s="20">
        <f t="shared" si="16"/>
        <v>3.5322712998141292</v>
      </c>
      <c r="DS5" s="59">
        <f t="shared" si="17"/>
        <v>244.05547814796714</v>
      </c>
      <c r="DT5" s="59">
        <f ca="1">AVERAGE(OFFSET($DS$3,0,0,'Données projet'!$E$14+1,1))-AVERAGE(OFFSET($H$3,0,0,'Données projet'!$E$14+1,1))</f>
        <v>391.03687197632871</v>
      </c>
      <c r="DU5" s="59">
        <f t="shared" ref="DU5:DU68" si="44">$DU$3</f>
        <v>241.90796410645191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1.2</v>
      </c>
      <c r="EJ5" s="12">
        <f>IF('Données projet'!$A$192&gt;35,EJ4+EI5-ER4,IF(A5&lt;'Données projet'!$A$192,$EG$205^A5,IF(A5='Données projet'!$A$192,'Données projet'!$B$192,EJ4+EI5-ER4)))</f>
        <v>1.312712740741764</v>
      </c>
      <c r="EK5" s="17">
        <f>EJ5*VLOOKUP('Données projet'!$B$15,Paramètres!$A$1:$I$89,3,0)*VLOOKUP('Données projet'!$B$15,Paramètres!$A$1:$I$89,5,0)</f>
        <v>1.494917269156721</v>
      </c>
      <c r="EL5" s="13">
        <f t="shared" ref="EL5:EL68" si="45">EXP(-1.0587+0.8836*LN(EK5)+0.284)</f>
        <v>0.65742132363627681</v>
      </c>
      <c r="EM5" s="20">
        <f t="shared" si="19"/>
        <v>3.7486563824478041</v>
      </c>
      <c r="EN5" s="59">
        <f t="shared" si="20"/>
        <v>244.27186323060079</v>
      </c>
      <c r="EO5" s="59">
        <f ca="1">AVERAGE(OFFSET($EN$3,0,0,'Données projet'!$E$15+1,1))-AVERAGE(OFFSET($H$3,0,0,'Données projet'!$E$15+1,1))</f>
        <v>337.57272347525873</v>
      </c>
      <c r="EP5" s="59">
        <f t="shared" ref="EP5:EP68" si="46">$EP$3</f>
        <v>171.78614231095435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1.2</v>
      </c>
      <c r="FE5" s="12">
        <f>IF('Données projet'!$A$218&gt;35,FE4+FD5-FM4,IF(A5&lt;'Données projet'!$A$218,$FB$205^A5,IF(A5='Données projet'!$A$218,'Données projet'!$B$218,FE4+FD5-FM4)))</f>
        <v>1.312712740741764</v>
      </c>
      <c r="FF5" s="17">
        <f>FE5*VLOOKUP('Données projet'!$B$16,Paramètres!$A$1:$I$89,3,0)*VLOOKUP('Données projet'!$B$16,Paramètres!$A$1:$I$89,5,0)</f>
        <v>1.4334823128900063</v>
      </c>
      <c r="FG5" s="13">
        <f t="shared" ref="FG5:FG68" si="47">EXP(-1.0587+0.8836*LN(FF5)+0.284)</f>
        <v>0.63349083391567951</v>
      </c>
      <c r="FH5" s="20">
        <f t="shared" si="22"/>
        <v>3.5999782306865691</v>
      </c>
      <c r="FI5" s="59">
        <f t="shared" si="23"/>
        <v>244.12318507883955</v>
      </c>
      <c r="FJ5" s="59">
        <f ca="1">AVERAGE(OFFSET($FI$3,0,0,'Données projet'!$E$16+1,1))-AVERAGE(OFFSET($H$3,0,0,'Données projet'!$E$16+1,1))</f>
        <v>325.08483803530646</v>
      </c>
      <c r="FK5" s="59">
        <f t="shared" ref="FK5:FK68" si="48">$FK$3</f>
        <v>166.27224322841556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3.65</v>
      </c>
      <c r="FZ5" s="12">
        <f>IF('Données projet'!$A$244&gt;35,FZ4+FY5-GH4,IF(A5&lt;'Données projet'!$A$244,$FW$205^A5,IF(A5='Données projet'!$A$244,'Données projet'!$B$244,FZ4+FY5-GH4)))</f>
        <v>1.5357915933617867</v>
      </c>
      <c r="GA5" s="17">
        <f>FZ5*VLOOKUP('Données projet'!$B$17,Paramètres!$A$1:$I$89,3,0)*VLOOKUP('Données projet'!$B$17,Paramètres!$A$1:$I$89,5,0)</f>
        <v>1.5572926756688519</v>
      </c>
      <c r="GB5" s="13">
        <f t="shared" ref="GB5:GB68" si="49">EXP(-1.0587+0.8836*LN(GA5)+0.284)</f>
        <v>0.68160129960402205</v>
      </c>
      <c r="GC5" s="20">
        <f t="shared" si="25"/>
        <v>3.8994070069335893</v>
      </c>
      <c r="GD5" s="59">
        <f t="shared" si="26"/>
        <v>244.42261385508658</v>
      </c>
      <c r="GE5" s="59">
        <f ca="1">AVERAGE(OFFSET($GD$3,0,0,'Données projet'!$E$17+1,1))-AVERAGE(OFFSET($H$3,0,0,'Données projet'!$E$17+1,1))</f>
        <v>491.88527366779715</v>
      </c>
      <c r="GF5" s="59">
        <f t="shared" ref="GF5:GF68" si="50">$GF$3</f>
        <v>304.07540432345746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0.66666666666666652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2.1</v>
      </c>
      <c r="GU5" s="12">
        <f>IF('Données projet'!$A$270&gt;35,GU4+GT5-HC4,IF(A5&lt;'Données projet'!$A$270,$GR$205^A5,IF(A5='Données projet'!$A$270,'Données projet'!$B$270,GU4+GT5-HC4)))</f>
        <v>1.4531984602822681</v>
      </c>
      <c r="GV5" s="17">
        <f>GU5*VLOOKUP('Données projet'!$B$18,Paramètres!$A$1:$I$89,3,0)*VLOOKUP('Données projet'!$B$18,Paramètres!$A$1:$I$89,5,0)</f>
        <v>1.3828636548046063</v>
      </c>
      <c r="GW5" s="13">
        <f t="shared" ref="GW5:GW68" si="51">EXP(-1.0587+0.8836*LN(GV5)+0.284)</f>
        <v>0.61368387142089176</v>
      </c>
      <c r="GX5" s="20">
        <f t="shared" si="28"/>
        <v>3.4773202748427425</v>
      </c>
      <c r="GY5" s="59">
        <f t="shared" si="29"/>
        <v>244.00052712299575</v>
      </c>
      <c r="GZ5" s="59">
        <f ca="1">AVERAGE(OFFSET($GY$3,0,0,'Données projet'!$E$18+1,1))-AVERAGE(OFFSET($H$3,0,0,'Données projet'!$E$18+1,1))</f>
        <v>388.19269910553851</v>
      </c>
      <c r="HA5" s="59">
        <f t="shared" ref="HA5:HA68" si="52">$HA$3</f>
        <v>255.07177499966724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1.05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0.26676</v>
      </c>
      <c r="D6" s="11">
        <f t="shared" si="32"/>
        <v>0.14337463428186056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3.7815951562877523</v>
      </c>
      <c r="H6" s="67">
        <f t="shared" si="1"/>
        <v>241.98098448804089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65.018514814457035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0.99999999999999989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246.36461454401498</v>
      </c>
      <c r="S6" s="59">
        <f ca="1">AVERAGE(OFFSET($R$3,0,0,'Données projet'!$E$9+1,1))-AVERAGE(OFFSET($H$3,0,0,'Données projet'!$E$9+1,1))</f>
        <v>442.85077007208679</v>
      </c>
      <c r="T6" s="59">
        <f t="shared" si="34"/>
        <v>275.67388397899009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65.018514814457035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0.99999999999999989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1.1751152098309732</v>
      </c>
      <c r="AK6" s="13">
        <f t="shared" si="35"/>
        <v>0.53146558646883679</v>
      </c>
      <c r="AL6" s="20">
        <f t="shared" si="4"/>
        <v>2.9722948868888355</v>
      </c>
      <c r="AM6" s="59">
        <f t="shared" si="5"/>
        <v>245.04018253989798</v>
      </c>
      <c r="AN6" s="59">
        <f ca="1">AVERAGE(OFFSET($AM$3,0,0,'Données projet'!$E$10+1,1))-AVERAGE(OFFSET($H$3,0,0,'Données projet'!$E$10+1,1))</f>
        <v>283.58623187123555</v>
      </c>
      <c r="AO6" s="59">
        <f t="shared" si="36"/>
        <v>191.24793849275176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65.018514814457035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0.99999999999999989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1.6701992595113733</v>
      </c>
      <c r="BF6" s="13">
        <f t="shared" si="37"/>
        <v>0.72508700718957031</v>
      </c>
      <c r="BG6" s="20">
        <f t="shared" si="7"/>
        <v>4.1717902478374764</v>
      </c>
      <c r="BH6" s="59">
        <f t="shared" si="8"/>
        <v>246.2396779008466</v>
      </c>
      <c r="BI6" s="59">
        <f ca="1">AVERAGE(OFFSET($BH$3,0,0,'Données projet'!$E$11+1,1))-AVERAGE(OFFSET($H$3,0,0,'Données projet'!$E$11+1,1))</f>
        <v>300.677256227165</v>
      </c>
      <c r="BJ6" s="59">
        <f t="shared" si="38"/>
        <v>294.92893853504148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65.018514814457035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0.99999999999999989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1.5040232524285473</v>
      </c>
      <c r="BZ6" s="13">
        <f>BY6*VLOOKUP('Données projet'!$B$12,Paramètres!$A$1:$I$89,3,0)*VLOOKUP('Données projet'!$B$12,Paramètres!$A$1:$I$89,5,0)</f>
        <v>1.6189306289140883</v>
      </c>
      <c r="CA6" s="13">
        <f t="shared" si="39"/>
        <v>0.70538486562354785</v>
      </c>
      <c r="CB6" s="20">
        <f t="shared" si="10"/>
        <v>4.0481828196530492</v>
      </c>
      <c r="CC6" s="59">
        <f t="shared" si="11"/>
        <v>246.11607047266219</v>
      </c>
      <c r="CD6" s="59">
        <f ca="1">AVERAGE(OFFSET($CC$3,0,0,'Données projet'!$E$12+1,1))-AVERAGE(OFFSET($H$3,0,0,'Données projet'!$E$12+1,1))</f>
        <v>320.91970765367535</v>
      </c>
      <c r="CE6" s="59">
        <f t="shared" si="40"/>
        <v>164.43305350706868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65.018514814457035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0.99999999999999989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1.7936199709723673</v>
      </c>
      <c r="CV6" s="13">
        <f t="shared" si="41"/>
        <v>0.77223285265555475</v>
      </c>
      <c r="CW6" s="20">
        <f t="shared" si="13"/>
        <v>4.4688603344852975</v>
      </c>
      <c r="CX6" s="59">
        <f t="shared" si="14"/>
        <v>246.53674798749444</v>
      </c>
      <c r="CY6" s="59">
        <f ca="1">AVERAGE(OFFSET($CX$3,0,0,'Données projet'!$E$13+1,1))-AVERAGE(OFFSET($H$3,0,0,'Données projet'!$E$13+1,1))</f>
        <v>380.75053157062723</v>
      </c>
      <c r="CZ6" s="59">
        <f t="shared" si="42"/>
        <v>372.45140975908799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65.018514814457035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0.99999999999999989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2.1</v>
      </c>
      <c r="DO6" s="12">
        <f>IF('Données projet'!$A$166&gt;35,DO5+DN6-DW5,IF(A6&lt;'Données projet'!$A$166,$DL$205^A6,IF(A6='Données projet'!$A$166,'Données projet'!$B$166,DO5+DN6-DW5)))</f>
        <v>1.7518115829322798</v>
      </c>
      <c r="DP6" s="17">
        <f>DO6*VLOOKUP('Données projet'!$B$14,Paramètres!$A$1:$I$89,3,0)*VLOOKUP('Données projet'!$B$14,Paramètres!$A$1:$I$89,5,0)</f>
        <v>1.694352163012101</v>
      </c>
      <c r="DQ6" s="13">
        <f t="shared" si="43"/>
        <v>0.73434428233124405</v>
      </c>
      <c r="DR6" s="20">
        <f t="shared" si="16"/>
        <v>4.2299796423063247</v>
      </c>
      <c r="DS6" s="59">
        <f t="shared" si="17"/>
        <v>246.29786729531546</v>
      </c>
      <c r="DT6" s="59">
        <f ca="1">AVERAGE(OFFSET($DS$3,0,0,'Données projet'!$E$14+1,1))-AVERAGE(OFFSET($H$3,0,0,'Données projet'!$E$14+1,1))</f>
        <v>391.03687197632871</v>
      </c>
      <c r="DU6" s="59">
        <f t="shared" si="44"/>
        <v>241.90796410645191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65.018514814457035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0.99999999999999989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1.2</v>
      </c>
      <c r="EJ6" s="12">
        <f>IF('Données projet'!$A$192&gt;35,EJ5+EI6-ER5,IF(A6&lt;'Données projet'!$A$192,$EG$205^A6,IF(A6='Données projet'!$A$192,'Données projet'!$B$192,EJ5+EI6-ER5)))</f>
        <v>1.5040232524285473</v>
      </c>
      <c r="EK6" s="17">
        <f>EJ6*VLOOKUP('Données projet'!$B$15,Paramètres!$A$1:$I$89,3,0)*VLOOKUP('Données projet'!$B$15,Paramètres!$A$1:$I$89,5,0)</f>
        <v>1.7127816798656297</v>
      </c>
      <c r="EL6" s="13">
        <f t="shared" si="45"/>
        <v>0.74139757307864129</v>
      </c>
      <c r="EM6" s="20">
        <f t="shared" si="19"/>
        <v>4.2743621988779381</v>
      </c>
      <c r="EN6" s="59">
        <f t="shared" si="20"/>
        <v>246.34224985188706</v>
      </c>
      <c r="EO6" s="59">
        <f ca="1">AVERAGE(OFFSET($EN$3,0,0,'Données projet'!$E$15+1,1))-AVERAGE(OFFSET($H$3,0,0,'Données projet'!$E$15+1,1))</f>
        <v>337.57272347525873</v>
      </c>
      <c r="EP6" s="59">
        <f t="shared" si="46"/>
        <v>171.78614231095435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65.018514814457035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0.99999999999999989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1.2</v>
      </c>
      <c r="FE6" s="12">
        <f>IF('Données projet'!$A$218&gt;35,FE5+FD6-FM5,IF(A6&lt;'Données projet'!$A$218,$FB$205^A6,IF(A6='Données projet'!$A$218,'Données projet'!$B$218,FE5+FD6-FM5)))</f>
        <v>1.5040232524285473</v>
      </c>
      <c r="FF6" s="17">
        <f>FE6*VLOOKUP('Données projet'!$B$16,Paramètres!$A$1:$I$89,3,0)*VLOOKUP('Données projet'!$B$16,Paramètres!$A$1:$I$89,5,0)</f>
        <v>1.6423933916519737</v>
      </c>
      <c r="FG6" s="13">
        <f t="shared" si="47"/>
        <v>0.71441030271859118</v>
      </c>
      <c r="FH6" s="20">
        <f t="shared" si="22"/>
        <v>4.1047664343620669</v>
      </c>
      <c r="FI6" s="59">
        <f t="shared" si="23"/>
        <v>246.1726540873712</v>
      </c>
      <c r="FJ6" s="59">
        <f ca="1">AVERAGE(OFFSET($FI$3,0,0,'Données projet'!$E$16+1,1))-AVERAGE(OFFSET($H$3,0,0,'Données projet'!$E$16+1,1))</f>
        <v>325.08483803530646</v>
      </c>
      <c r="FK6" s="59">
        <f t="shared" si="48"/>
        <v>166.27224322841556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65.018514814457035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0.99999999999999989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3.65</v>
      </c>
      <c r="FZ6" s="12">
        <f>IF('Données projet'!$A$244&gt;35,FZ5+FY6-GH5,IF(A6&lt;'Données projet'!$A$244,$FW$205^A6,IF(A6='Données projet'!$A$244,'Données projet'!$B$244,FZ5+FY6-GH5)))</f>
        <v>1.9032613528593461</v>
      </c>
      <c r="GA6" s="17">
        <f>FZ6*VLOOKUP('Données projet'!$B$17,Paramètres!$A$1:$I$89,3,0)*VLOOKUP('Données projet'!$B$17,Paramètres!$A$1:$I$89,5,0)</f>
        <v>1.9299070117993768</v>
      </c>
      <c r="GB6" s="13">
        <f t="shared" si="49"/>
        <v>0.82385733708903885</v>
      </c>
      <c r="GC6" s="20">
        <f t="shared" si="25"/>
        <v>4.7961395743139903</v>
      </c>
      <c r="GD6" s="59">
        <f t="shared" si="26"/>
        <v>246.86402722732313</v>
      </c>
      <c r="GE6" s="59">
        <f ca="1">AVERAGE(OFFSET($GD$3,0,0,'Données projet'!$E$17+1,1))-AVERAGE(OFFSET($H$3,0,0,'Données projet'!$E$17+1,1))</f>
        <v>491.88527366779715</v>
      </c>
      <c r="GF6" s="59">
        <f t="shared" si="50"/>
        <v>304.07540432345746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65.018514814457035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0.99999999999999989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2.1</v>
      </c>
      <c r="GU6" s="12">
        <f>IF('Données projet'!$A$270&gt;35,GU5+GT6-HC5,IF(A6&lt;'Données projet'!$A$270,$GR$205^A6,IF(A6='Données projet'!$A$270,'Données projet'!$B$270,GU5+GT6-HC5)))</f>
        <v>1.7518115829322798</v>
      </c>
      <c r="GV6" s="17">
        <f>GU6*VLOOKUP('Données projet'!$B$18,Paramètres!$A$1:$I$89,3,0)*VLOOKUP('Données projet'!$B$18,Paramètres!$A$1:$I$89,5,0)</f>
        <v>1.6670239023183575</v>
      </c>
      <c r="GW6" s="13">
        <f t="shared" si="51"/>
        <v>0.72386880825637001</v>
      </c>
      <c r="GX6" s="20">
        <f t="shared" si="28"/>
        <v>4.1641381375843167</v>
      </c>
      <c r="GY6" s="59">
        <f t="shared" si="29"/>
        <v>246.23202579059347</v>
      </c>
      <c r="GZ6" s="59">
        <f ca="1">AVERAGE(OFFSET($GY$3,0,0,'Données projet'!$E$18+1,1))-AVERAGE(OFFSET($H$3,0,0,'Données projet'!$E$18+1,1))</f>
        <v>388.19269910553851</v>
      </c>
      <c r="HA6" s="59">
        <f t="shared" si="52"/>
        <v>255.07177499966724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1.05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0.35568</v>
      </c>
      <c r="D7" s="11">
        <f t="shared" si="32"/>
        <v>0.18487074475397844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3.8822672415644748</v>
      </c>
      <c r="H7" s="67">
        <f t="shared" si="1"/>
        <v>242.20812588044649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248.89212900031751</v>
      </c>
      <c r="S7" s="59">
        <f ca="1">AVERAGE(OFFSET($R$3,0,0,'Données projet'!$E$9+1,1))-AVERAGE(OFFSET($H$3,0,0,'Données projet'!$E$9+1,1))</f>
        <v>442.85077007208679</v>
      </c>
      <c r="T7" s="59">
        <f t="shared" si="34"/>
        <v>275.67388397899009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1.4165858911396991</v>
      </c>
      <c r="AK7" s="13">
        <f t="shared" si="35"/>
        <v>0.62688849849634942</v>
      </c>
      <c r="AL7" s="20">
        <f t="shared" si="4"/>
        <v>3.5590512286161178</v>
      </c>
      <c r="AM7" s="59">
        <f t="shared" si="5"/>
        <v>247.16602575098216</v>
      </c>
      <c r="AN7" s="59">
        <f ca="1">AVERAGE(OFFSET($AM$3,0,0,'Données projet'!$E$10+1,1))-AVERAGE(OFFSET($H$3,0,0,'Données projet'!$E$10+1,1))</f>
        <v>283.58623187123555</v>
      </c>
      <c r="AO7" s="59">
        <f t="shared" si="36"/>
        <v>191.24793849275176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2.1247853748959664</v>
      </c>
      <c r="BF7" s="13">
        <f t="shared" si="37"/>
        <v>0.89694881267796833</v>
      </c>
      <c r="BG7" s="20">
        <f t="shared" si="7"/>
        <v>5.2628537100246024</v>
      </c>
      <c r="BH7" s="59">
        <f t="shared" si="8"/>
        <v>248.86982823239066</v>
      </c>
      <c r="BI7" s="59">
        <f ca="1">AVERAGE(OFFSET($BH$3,0,0,'Données projet'!$E$11+1,1))-AVERAGE(OFFSET($H$3,0,0,'Données projet'!$E$11+1,1))</f>
        <v>300.677256227165</v>
      </c>
      <c r="BJ7" s="59">
        <f t="shared" si="38"/>
        <v>294.92893853504148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1.7232147397057538</v>
      </c>
      <c r="BZ7" s="13">
        <f>BY7*VLOOKUP('Données projet'!$B$12,Paramètres!$A$1:$I$89,3,0)*VLOOKUP('Données projet'!$B$12,Paramètres!$A$1:$I$89,5,0)</f>
        <v>1.8548683458192732</v>
      </c>
      <c r="CA7" s="13">
        <f t="shared" si="39"/>
        <v>0.79548777725536501</v>
      </c>
      <c r="CB7" s="20">
        <f t="shared" si="10"/>
        <v>4.6160369143549937</v>
      </c>
      <c r="CC7" s="59">
        <f t="shared" si="11"/>
        <v>248.22301143672104</v>
      </c>
      <c r="CD7" s="59">
        <f ca="1">AVERAGE(OFFSET($CC$3,0,0,'Données projet'!$E$12+1,1))-AVERAGE(OFFSET($H$3,0,0,'Données projet'!$E$12+1,1))</f>
        <v>320.91970765367535</v>
      </c>
      <c r="CE7" s="59">
        <f t="shared" si="40"/>
        <v>164.43305350706868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2.2796580077796249</v>
      </c>
      <c r="CV7" s="13">
        <f t="shared" si="41"/>
        <v>0.95447757934019706</v>
      </c>
      <c r="CW7" s="20">
        <f t="shared" si="13"/>
        <v>5.632786147567022</v>
      </c>
      <c r="CX7" s="59">
        <f t="shared" si="14"/>
        <v>249.23976066993308</v>
      </c>
      <c r="CY7" s="59">
        <f ca="1">AVERAGE(OFFSET($CX$3,0,0,'Données projet'!$E$13+1,1))-AVERAGE(OFFSET($H$3,0,0,'Données projet'!$E$13+1,1))</f>
        <v>380.75053157062723</v>
      </c>
      <c r="CZ7" s="59">
        <f t="shared" si="42"/>
        <v>372.45140975908799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2.1</v>
      </c>
      <c r="DO7" s="12">
        <f>IF('Données projet'!$A$166&gt;35,DO6+DN7-DW6,IF(A7&lt;'Données projet'!$A$166,$DL$205^A7,IF(A7='Données projet'!$A$166,'Données projet'!$B$166,DO6+DN7-DW6)))</f>
        <v>2.1117857649667546</v>
      </c>
      <c r="DP7" s="17">
        <f>DO7*VLOOKUP('Données projet'!$B$14,Paramètres!$A$1:$I$89,3,0)*VLOOKUP('Données projet'!$B$14,Paramètres!$A$1:$I$89,5,0)</f>
        <v>2.042519191875845</v>
      </c>
      <c r="DQ7" s="13">
        <f t="shared" si="43"/>
        <v>0.86619340226463792</v>
      </c>
      <c r="DR7" s="20">
        <f t="shared" si="16"/>
        <v>5.0660077681280073</v>
      </c>
      <c r="DS7" s="59">
        <f t="shared" si="17"/>
        <v>248.67298229049405</v>
      </c>
      <c r="DT7" s="59">
        <f ca="1">AVERAGE(OFFSET($DS$3,0,0,'Données projet'!$E$14+1,1))-AVERAGE(OFFSET($H$3,0,0,'Données projet'!$E$14+1,1))</f>
        <v>391.03687197632871</v>
      </c>
      <c r="DU7" s="59">
        <f t="shared" si="44"/>
        <v>241.90796410645191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1.2</v>
      </c>
      <c r="EJ7" s="12">
        <f>IF('Données projet'!$A$192&gt;35,EJ6+EI7-ER6,IF(A7&lt;'Données projet'!$A$192,$EG$205^A7,IF(A7='Données projet'!$A$192,'Données projet'!$B$192,EJ6+EI7-ER6)))</f>
        <v>1.7232147397057538</v>
      </c>
      <c r="EK7" s="17">
        <f>EJ7*VLOOKUP('Données projet'!$B$15,Paramètres!$A$1:$I$89,3,0)*VLOOKUP('Données projet'!$B$15,Paramètres!$A$1:$I$89,5,0)</f>
        <v>1.9623969455769126</v>
      </c>
      <c r="EL7" s="13">
        <f t="shared" si="45"/>
        <v>0.83610059729521113</v>
      </c>
      <c r="EM7" s="20">
        <f t="shared" si="19"/>
        <v>4.8740498871689484</v>
      </c>
      <c r="EN7" s="59">
        <f t="shared" si="20"/>
        <v>248.481024409535</v>
      </c>
      <c r="EO7" s="59">
        <f ca="1">AVERAGE(OFFSET($EN$3,0,0,'Données projet'!$E$15+1,1))-AVERAGE(OFFSET($H$3,0,0,'Données projet'!$E$15+1,1))</f>
        <v>337.57272347525873</v>
      </c>
      <c r="EP7" s="59">
        <f t="shared" si="46"/>
        <v>171.78614231095435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1.2</v>
      </c>
      <c r="FE7" s="12">
        <f>IF('Données projet'!$A$218&gt;35,FE6+FD7-FM6,IF(A7&lt;'Données projet'!$A$218,$FB$205^A7,IF(A7='Données projet'!$A$218,'Données projet'!$B$218,FE6+FD7-FM6)))</f>
        <v>1.7232147397057538</v>
      </c>
      <c r="FF7" s="17">
        <f>FE7*VLOOKUP('Données projet'!$B$16,Paramètres!$A$1:$I$89,3,0)*VLOOKUP('Données projet'!$B$16,Paramètres!$A$1:$I$89,5,0)</f>
        <v>1.881750495758683</v>
      </c>
      <c r="FG7" s="13">
        <f t="shared" si="47"/>
        <v>0.80566608592540934</v>
      </c>
      <c r="FH7" s="20">
        <f t="shared" si="22"/>
        <v>4.6805838797664601</v>
      </c>
      <c r="FI7" s="59">
        <f t="shared" si="23"/>
        <v>248.2875584021325</v>
      </c>
      <c r="FJ7" s="59">
        <f ca="1">AVERAGE(OFFSET($FI$3,0,0,'Données projet'!$E$16+1,1))-AVERAGE(OFFSET($H$3,0,0,'Données projet'!$E$16+1,1))</f>
        <v>325.08483803530646</v>
      </c>
      <c r="FK7" s="59">
        <f t="shared" si="48"/>
        <v>166.27224322841556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3.65</v>
      </c>
      <c r="FZ7" s="12">
        <f>IF('Données projet'!$A$244&gt;35,FZ6+FY7-GH6,IF(A7&lt;'Données projet'!$A$244,$FW$205^A7,IF(A7='Données projet'!$A$244,'Données projet'!$B$244,FZ6+FY7-GH6)))</f>
        <v>2.3586558182407358</v>
      </c>
      <c r="GA7" s="17">
        <f>FZ7*VLOOKUP('Données projet'!$B$17,Paramètres!$A$1:$I$89,3,0)*VLOOKUP('Données projet'!$B$17,Paramètres!$A$1:$I$89,5,0)</f>
        <v>2.3916769996961063</v>
      </c>
      <c r="GB7" s="13">
        <f t="shared" si="49"/>
        <v>0.9958034297612971</v>
      </c>
      <c r="GC7" s="20">
        <f t="shared" si="25"/>
        <v>5.8998617479716442</v>
      </c>
      <c r="GD7" s="59">
        <f t="shared" si="26"/>
        <v>249.50683627033769</v>
      </c>
      <c r="GE7" s="59">
        <f ca="1">AVERAGE(OFFSET($GD$3,0,0,'Données projet'!$E$17+1,1))-AVERAGE(OFFSET($H$3,0,0,'Données projet'!$E$17+1,1))</f>
        <v>491.88527366779715</v>
      </c>
      <c r="GF7" s="59">
        <f t="shared" si="50"/>
        <v>304.07540432345746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2.1</v>
      </c>
      <c r="GU7" s="12">
        <f>IF('Données projet'!$A$270&gt;35,GU6+GT7-HC6,IF(A7&lt;'Données projet'!$A$270,$GR$205^A7,IF(A7='Données projet'!$A$270,'Données projet'!$B$270,GU6+GT7-HC6)))</f>
        <v>2.1117857649667546</v>
      </c>
      <c r="GV7" s="17">
        <f>GU7*VLOOKUP('Données projet'!$B$18,Paramètres!$A$1:$I$89,3,0)*VLOOKUP('Données projet'!$B$18,Paramètres!$A$1:$I$89,5,0)</f>
        <v>2.0095753339423639</v>
      </c>
      <c r="GW7" s="13">
        <f t="shared" si="51"/>
        <v>0.85383709099815042</v>
      </c>
      <c r="GX7" s="20">
        <f t="shared" si="28"/>
        <v>4.9871099734380619</v>
      </c>
      <c r="GY7" s="59">
        <f t="shared" si="29"/>
        <v>248.59408449580411</v>
      </c>
      <c r="GZ7" s="59">
        <f ca="1">AVERAGE(OFFSET($GY$3,0,0,'Données projet'!$E$18+1,1))-AVERAGE(OFFSET($H$3,0,0,'Données projet'!$E$18+1,1))</f>
        <v>388.19269910553851</v>
      </c>
      <c r="HA7" s="59">
        <f t="shared" si="52"/>
        <v>255.07177499966724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1.05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0.4446</v>
      </c>
      <c r="D8" s="11">
        <f t="shared" si="32"/>
        <v>0.22516344164861962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3.9820103760094612</v>
      </c>
      <c r="H8" s="67">
        <f t="shared" si="1"/>
        <v>242.43317132753799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251.64237233756387</v>
      </c>
      <c r="S8" s="59">
        <f ca="1">AVERAGE(OFFSET($R$3,0,0,'Données projet'!$E$9+1,1))-AVERAGE(OFFSET($H$3,0,0,'Données projet'!$E$9+1,1))</f>
        <v>442.85077007208679</v>
      </c>
      <c r="T8" s="59">
        <f t="shared" si="34"/>
        <v>275.67388397899009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1.7076756135806446</v>
      </c>
      <c r="AK8" s="13">
        <f t="shared" si="35"/>
        <v>0.73944428304023568</v>
      </c>
      <c r="AL8" s="20">
        <f t="shared" si="4"/>
        <v>4.2620671532813672</v>
      </c>
      <c r="AM8" s="59">
        <f t="shared" si="5"/>
        <v>249.40263165177979</v>
      </c>
      <c r="AN8" s="59">
        <f ca="1">AVERAGE(OFFSET($AM$3,0,0,'Données projet'!$E$10+1,1))-AVERAGE(OFFSET($H$3,0,0,'Données projet'!$E$10+1,1))</f>
        <v>283.58623187123555</v>
      </c>
      <c r="AO8" s="59">
        <f t="shared" si="36"/>
        <v>191.24793849275176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2.703098366055197</v>
      </c>
      <c r="BF8" s="13">
        <f t="shared" si="37"/>
        <v>1.1095457022222992</v>
      </c>
      <c r="BG8" s="20">
        <f t="shared" si="7"/>
        <v>6.6403550855833053</v>
      </c>
      <c r="BH8" s="59">
        <f t="shared" si="8"/>
        <v>251.78091958408172</v>
      </c>
      <c r="BI8" s="59">
        <f ca="1">AVERAGE(OFFSET($BH$3,0,0,'Données projet'!$E$11+1,1))-AVERAGE(OFFSET($H$3,0,0,'Données projet'!$E$11+1,1))</f>
        <v>300.677256227165</v>
      </c>
      <c r="BJ8" s="59">
        <f t="shared" si="38"/>
        <v>294.92893853504148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1.9743504858348202</v>
      </c>
      <c r="BZ8" s="13">
        <f>BY8*VLOOKUP('Données projet'!$B$12,Paramètres!$A$1:$I$89,3,0)*VLOOKUP('Données projet'!$B$12,Paramètres!$A$1:$I$89,5,0)</f>
        <v>2.1251908629526004</v>
      </c>
      <c r="CA8" s="13">
        <f t="shared" si="39"/>
        <v>0.89710005785748825</v>
      </c>
      <c r="CB8" s="20">
        <f t="shared" si="10"/>
        <v>5.2638233537442369</v>
      </c>
      <c r="CC8" s="59">
        <f t="shared" si="11"/>
        <v>250.40438785224265</v>
      </c>
      <c r="CD8" s="59">
        <f ca="1">AVERAGE(OFFSET($CC$3,0,0,'Données projet'!$E$12+1,1))-AVERAGE(OFFSET($H$3,0,0,'Données projet'!$E$12+1,1))</f>
        <v>320.91970765367535</v>
      </c>
      <c r="CE8" s="59">
        <f t="shared" si="40"/>
        <v>164.43305350706868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2.8974034168544791</v>
      </c>
      <c r="CV8" s="13">
        <f t="shared" si="41"/>
        <v>1.1797315360649065</v>
      </c>
      <c r="CW8" s="20">
        <f t="shared" si="13"/>
        <v>7.1010100430012626</v>
      </c>
      <c r="CX8" s="59">
        <f t="shared" si="14"/>
        <v>252.24157454149966</v>
      </c>
      <c r="CY8" s="59">
        <f ca="1">AVERAGE(OFFSET($CX$3,0,0,'Données projet'!$E$13+1,1))-AVERAGE(OFFSET($H$3,0,0,'Données projet'!$E$13+1,1))</f>
        <v>380.75053157062723</v>
      </c>
      <c r="CZ8" s="59">
        <f t="shared" si="42"/>
        <v>372.45140975908799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2.1</v>
      </c>
      <c r="DO8" s="12">
        <f>IF('Données projet'!$A$166&gt;35,DO7+DN8-DW7,IF(A8&lt;'Données projet'!$A$166,$DL$205^A8,IF(A8='Données projet'!$A$166,'Données projet'!$B$166,DO7+DN8-DW7)))</f>
        <v>2.5457298950218314</v>
      </c>
      <c r="DP8" s="17">
        <f>DO8*VLOOKUP('Données projet'!$B$14,Paramètres!$A$1:$I$89,3,0)*VLOOKUP('Données projet'!$B$14,Paramètres!$A$1:$I$89,5,0)</f>
        <v>2.4622299544651152</v>
      </c>
      <c r="DQ8" s="13">
        <f t="shared" si="43"/>
        <v>1.021715601495419</v>
      </c>
      <c r="DR8" s="20">
        <f t="shared" si="16"/>
        <v>6.0678718432979295</v>
      </c>
      <c r="DS8" s="59">
        <f t="shared" si="17"/>
        <v>251.20843634179633</v>
      </c>
      <c r="DT8" s="59">
        <f ca="1">AVERAGE(OFFSET($DS$3,0,0,'Données projet'!$E$14+1,1))-AVERAGE(OFFSET($H$3,0,0,'Données projet'!$E$14+1,1))</f>
        <v>391.03687197632871</v>
      </c>
      <c r="DU8" s="59">
        <f t="shared" si="44"/>
        <v>241.90796410645191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1.2</v>
      </c>
      <c r="EJ8" s="12">
        <f>IF('Données projet'!$A$192&gt;35,EJ7+EI8-ER7,IF(A8&lt;'Données projet'!$A$192,$EG$205^A8,IF(A8='Données projet'!$A$192,'Données projet'!$B$192,EJ7+EI8-ER7)))</f>
        <v>1.9743504858348202</v>
      </c>
      <c r="EK8" s="17">
        <f>EJ8*VLOOKUP('Données projet'!$B$15,Paramètres!$A$1:$I$89,3,0)*VLOOKUP('Données projet'!$B$15,Paramètres!$A$1:$I$89,5,0)</f>
        <v>2.2483903332686932</v>
      </c>
      <c r="EL8" s="13">
        <f t="shared" si="45"/>
        <v>0.94290058961827439</v>
      </c>
      <c r="EM8" s="20">
        <f t="shared" si="19"/>
        <v>5.5581650240281348</v>
      </c>
      <c r="EN8" s="59">
        <f t="shared" si="20"/>
        <v>250.69872952252655</v>
      </c>
      <c r="EO8" s="59">
        <f ca="1">AVERAGE(OFFSET($EN$3,0,0,'Données projet'!$E$15+1,1))-AVERAGE(OFFSET($H$3,0,0,'Données projet'!$E$15+1,1))</f>
        <v>337.57272347525873</v>
      </c>
      <c r="EP8" s="59">
        <f t="shared" si="46"/>
        <v>171.78614231095435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1.2</v>
      </c>
      <c r="FE8" s="12">
        <f>IF('Données projet'!$A$218&gt;35,FE7+FD8-FM7,IF(A8&lt;'Données projet'!$A$218,$FB$205^A8,IF(A8='Données projet'!$A$218,'Données projet'!$B$218,FE7+FD8-FM7)))</f>
        <v>1.9743504858348202</v>
      </c>
      <c r="FF8" s="17">
        <f>FE8*VLOOKUP('Données projet'!$B$16,Paramètres!$A$1:$I$89,3,0)*VLOOKUP('Données projet'!$B$16,Paramètres!$A$1:$I$89,5,0)</f>
        <v>2.1559907305316233</v>
      </c>
      <c r="FG8" s="13">
        <f t="shared" si="47"/>
        <v>0.90857850109428084</v>
      </c>
      <c r="FH8" s="20">
        <f t="shared" si="22"/>
        <v>5.3374580784151151</v>
      </c>
      <c r="FI8" s="59">
        <f t="shared" si="23"/>
        <v>250.47802257691353</v>
      </c>
      <c r="FJ8" s="59">
        <f ca="1">AVERAGE(OFFSET($FI$3,0,0,'Données projet'!$E$16+1,1))-AVERAGE(OFFSET($H$3,0,0,'Données projet'!$E$16+1,1))</f>
        <v>325.08483803530646</v>
      </c>
      <c r="FK8" s="59">
        <f t="shared" si="48"/>
        <v>166.27224322841556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3.65</v>
      </c>
      <c r="FZ8" s="12">
        <f>IF('Données projet'!$A$244&gt;35,FZ7+FY8-GH7,IF(A8&lt;'Données projet'!$A$244,$FW$205^A8,IF(A8='Données projet'!$A$244,'Données projet'!$B$244,FZ7+FY8-GH7)))</f>
        <v>2.9230127856917649</v>
      </c>
      <c r="GA8" s="17">
        <f>FZ8*VLOOKUP('Données projet'!$B$17,Paramètres!$A$1:$I$89,3,0)*VLOOKUP('Données projet'!$B$17,Paramètres!$A$1:$I$89,5,0)</f>
        <v>2.9639349646914495</v>
      </c>
      <c r="GB8" s="13">
        <f t="shared" si="49"/>
        <v>1.2036361467970902</v>
      </c>
      <c r="GC8" s="20">
        <f t="shared" si="25"/>
        <v>7.2585196858425398</v>
      </c>
      <c r="GD8" s="59">
        <f t="shared" si="26"/>
        <v>252.39908418434095</v>
      </c>
      <c r="GE8" s="59">
        <f ca="1">AVERAGE(OFFSET($GD$3,0,0,'Données projet'!$E$17+1,1))-AVERAGE(OFFSET($H$3,0,0,'Données projet'!$E$17+1,1))</f>
        <v>491.88527366779715</v>
      </c>
      <c r="GF8" s="59">
        <f t="shared" si="50"/>
        <v>304.07540432345746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1.6666666666666665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2.1</v>
      </c>
      <c r="GU8" s="12">
        <f>IF('Données projet'!$A$270&gt;35,GU7+GT8-HC7,IF(A8&lt;'Données projet'!$A$270,$GR$205^A8,IF(A8='Données projet'!$A$270,'Données projet'!$B$270,GU7+GT8-HC7)))</f>
        <v>2.5457298950218314</v>
      </c>
      <c r="GV8" s="17">
        <f>GU8*VLOOKUP('Données projet'!$B$18,Paramètres!$A$1:$I$89,3,0)*VLOOKUP('Données projet'!$B$18,Paramètres!$A$1:$I$89,5,0)</f>
        <v>2.4225165681027749</v>
      </c>
      <c r="GW8" s="13">
        <f t="shared" si="51"/>
        <v>1.0071407548562075</v>
      </c>
      <c r="GX8" s="20">
        <f t="shared" si="28"/>
        <v>5.9733198374868941</v>
      </c>
      <c r="GY8" s="59">
        <f t="shared" si="29"/>
        <v>251.11388433598529</v>
      </c>
      <c r="GZ8" s="59">
        <f ca="1">AVERAGE(OFFSET($GY$3,0,0,'Données projet'!$E$18+1,1))-AVERAGE(OFFSET($H$3,0,0,'Données projet'!$E$18+1,1))</f>
        <v>388.19269910553851</v>
      </c>
      <c r="HA8" s="59">
        <f t="shared" si="52"/>
        <v>255.07177499966724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1.05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0.53351999999999999</v>
      </c>
      <c r="D9" s="11">
        <f t="shared" si="32"/>
        <v>0.26452238349522977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4.081032717084037</v>
      </c>
      <c r="H9" s="67">
        <f t="shared" si="1"/>
        <v>242.6565904845875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1.9999999999999998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254.66832038351714</v>
      </c>
      <c r="S9" s="59">
        <f ca="1">AVERAGE(OFFSET($R$3,0,0,'Données projet'!$E$9+1,1))-AVERAGE(OFFSET($H$3,0,0,'Données projet'!$E$9+1,1))</f>
        <v>442.85077007208679</v>
      </c>
      <c r="T9" s="59">
        <f t="shared" si="34"/>
        <v>275.67388397899009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1.9999999999999998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2.0585804358617952</v>
      </c>
      <c r="AK9" s="13">
        <f t="shared" si="35"/>
        <v>0.87220909146105896</v>
      </c>
      <c r="AL9" s="20">
        <f t="shared" si="4"/>
        <v>5.104458426753971</v>
      </c>
      <c r="AM9" s="59">
        <f t="shared" si="5"/>
        <v>251.77321136696835</v>
      </c>
      <c r="AN9" s="59">
        <f ca="1">AVERAGE(OFFSET($AM$3,0,0,'Données projet'!$E$10+1,1))-AVERAGE(OFFSET($H$3,0,0,'Données projet'!$E$10+1,1))</f>
        <v>283.58623187123555</v>
      </c>
      <c r="AO9" s="59">
        <f t="shared" si="36"/>
        <v>191.24793849275176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1.9999999999999998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3.4388135681365122</v>
      </c>
      <c r="BF9" s="13">
        <f t="shared" si="37"/>
        <v>1.3725327999982246</v>
      </c>
      <c r="BG9" s="20">
        <f t="shared" si="7"/>
        <v>8.3797615911680001</v>
      </c>
      <c r="BH9" s="59">
        <f t="shared" si="8"/>
        <v>255.04851453138238</v>
      </c>
      <c r="BI9" s="59">
        <f ca="1">AVERAGE(OFFSET($BH$3,0,0,'Données projet'!$E$11+1,1))-AVERAGE(OFFSET($H$3,0,0,'Données projet'!$E$11+1,1))</f>
        <v>300.677256227165</v>
      </c>
      <c r="BJ9" s="59">
        <f t="shared" si="38"/>
        <v>294.92893853504148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1.9999999999999998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2.2620859438457455</v>
      </c>
      <c r="BZ9" s="13">
        <f>BY9*VLOOKUP('Données projet'!$B$12,Paramètres!$A$1:$I$89,3,0)*VLOOKUP('Données projet'!$B$12,Paramètres!$A$1:$I$89,5,0)</f>
        <v>2.4349093099555601</v>
      </c>
      <c r="CA9" s="13">
        <f t="shared" si="39"/>
        <v>1.0116918660706939</v>
      </c>
      <c r="CB9" s="20">
        <f t="shared" si="10"/>
        <v>6.0028303815790593</v>
      </c>
      <c r="CC9" s="59">
        <f t="shared" si="11"/>
        <v>252.67158332179343</v>
      </c>
      <c r="CD9" s="59">
        <f ca="1">AVERAGE(OFFSET($CC$3,0,0,'Données projet'!$E$12+1,1))-AVERAGE(OFFSET($H$3,0,0,'Données projet'!$E$12+1,1))</f>
        <v>320.91970765367535</v>
      </c>
      <c r="CE9" s="59">
        <f t="shared" si="40"/>
        <v>164.43305350706868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1.9999999999999998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3.6825464746690866</v>
      </c>
      <c r="CV9" s="13">
        <f t="shared" si="41"/>
        <v>1.4581447771126821</v>
      </c>
      <c r="CW9" s="20">
        <f t="shared" si="13"/>
        <v>8.9533705968532473</v>
      </c>
      <c r="CX9" s="59">
        <f t="shared" si="14"/>
        <v>255.62212353706764</v>
      </c>
      <c r="CY9" s="59">
        <f ca="1">AVERAGE(OFFSET($CX$3,0,0,'Données projet'!$E$13+1,1))-AVERAGE(OFFSET($H$3,0,0,'Données projet'!$E$13+1,1))</f>
        <v>380.75053157062723</v>
      </c>
      <c r="CZ9" s="59">
        <f t="shared" si="42"/>
        <v>372.45140975908799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1.9999999999999998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2.1</v>
      </c>
      <c r="DO9" s="12">
        <f>IF('Données projet'!$A$166&gt;35,DO8+DN9-DW8,IF(A9&lt;'Données projet'!$A$166,$DL$205^A9,IF(A9='Données projet'!$A$166,'Données projet'!$B$166,DO8+DN9-DW8)))</f>
        <v>3.0688438220956993</v>
      </c>
      <c r="DP9" s="17">
        <f>DO9*VLOOKUP('Données projet'!$B$14,Paramètres!$A$1:$I$89,3,0)*VLOOKUP('Données projet'!$B$14,Paramètres!$A$1:$I$89,5,0)</f>
        <v>2.9681857447309605</v>
      </c>
      <c r="DQ9" s="13">
        <f t="shared" si="43"/>
        <v>1.2051613041728233</v>
      </c>
      <c r="DR9" s="20">
        <f t="shared" si="16"/>
        <v>7.2685794435074236</v>
      </c>
      <c r="DS9" s="59">
        <f t="shared" si="17"/>
        <v>253.93733238372181</v>
      </c>
      <c r="DT9" s="59">
        <f ca="1">AVERAGE(OFFSET($DS$3,0,0,'Données projet'!$E$14+1,1))-AVERAGE(OFFSET($H$3,0,0,'Données projet'!$E$14+1,1))</f>
        <v>391.03687197632871</v>
      </c>
      <c r="DU9" s="59">
        <f t="shared" si="44"/>
        <v>241.90796410645191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1.9999999999999998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1.2</v>
      </c>
      <c r="EJ9" s="12">
        <f>IF('Données projet'!$A$192&gt;35,EJ8+EI9-ER8,IF(A9&lt;'Données projet'!$A$192,$EG$205^A9,IF(A9='Données projet'!$A$192,'Données projet'!$B$192,EJ8+EI9-ER8)))</f>
        <v>2.2620859438457455</v>
      </c>
      <c r="EK9" s="17">
        <f>EJ9*VLOOKUP('Données projet'!$B$15,Paramètres!$A$1:$I$89,3,0)*VLOOKUP('Données projet'!$B$15,Paramètres!$A$1:$I$89,5,0)</f>
        <v>2.5760634728515348</v>
      </c>
      <c r="EL9" s="13">
        <f t="shared" si="45"/>
        <v>1.0633427661439394</v>
      </c>
      <c r="EM9" s="20">
        <f t="shared" si="19"/>
        <v>6.3386325329171171</v>
      </c>
      <c r="EN9" s="59">
        <f t="shared" si="20"/>
        <v>253.00738547313148</v>
      </c>
      <c r="EO9" s="59">
        <f ca="1">AVERAGE(OFFSET($EN$3,0,0,'Données projet'!$E$15+1,1))-AVERAGE(OFFSET($H$3,0,0,'Données projet'!$E$15+1,1))</f>
        <v>337.57272347525873</v>
      </c>
      <c r="EP9" s="59">
        <f t="shared" si="46"/>
        <v>171.78614231095435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1.9999999999999998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1.2</v>
      </c>
      <c r="FE9" s="12">
        <f>IF('Données projet'!$A$218&gt;35,FE8+FD9-FM8,IF(A9&lt;'Données projet'!$A$218,$FB$205^A9,IF(A9='Données projet'!$A$218,'Données projet'!$B$218,FE8+FD9-FM8)))</f>
        <v>2.2620859438457455</v>
      </c>
      <c r="FF9" s="17">
        <f>FE9*VLOOKUP('Données projet'!$B$16,Paramètres!$A$1:$I$89,3,0)*VLOOKUP('Données projet'!$B$16,Paramètres!$A$1:$I$89,5,0)</f>
        <v>2.4701978506795541</v>
      </c>
      <c r="FG9" s="13">
        <f t="shared" si="47"/>
        <v>1.0246365176244476</v>
      </c>
      <c r="FH9" s="20">
        <f t="shared" si="22"/>
        <v>6.0868365247961362</v>
      </c>
      <c r="FI9" s="59">
        <f t="shared" si="23"/>
        <v>252.7555894650105</v>
      </c>
      <c r="FJ9" s="59">
        <f ca="1">AVERAGE(OFFSET($FI$3,0,0,'Données projet'!$E$16+1,1))-AVERAGE(OFFSET($H$3,0,0,'Données projet'!$E$16+1,1))</f>
        <v>325.08483803530646</v>
      </c>
      <c r="FK9" s="59">
        <f t="shared" si="48"/>
        <v>166.27224322841556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1.9999999999999998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3.65</v>
      </c>
      <c r="FZ9" s="12">
        <f>IF('Données projet'!$A$244&gt;35,FZ8+FY9-GH8,IF(A9&lt;'Données projet'!$A$244,$FW$205^A9,IF(A9='Données projet'!$A$244,'Données projet'!$B$244,FZ8+FY9-GH8)))</f>
        <v>3.6224037772879885</v>
      </c>
      <c r="GA9" s="17">
        <f>FZ9*VLOOKUP('Données projet'!$B$17,Paramètres!$A$1:$I$89,3,0)*VLOOKUP('Données projet'!$B$17,Paramètres!$A$1:$I$89,5,0)</f>
        <v>3.6731174301700205</v>
      </c>
      <c r="GB9" s="13">
        <f t="shared" si="49"/>
        <v>1.4548453345092642</v>
      </c>
      <c r="GC9" s="20">
        <f t="shared" si="25"/>
        <v>8.9312018151497536</v>
      </c>
      <c r="GD9" s="59">
        <f t="shared" si="26"/>
        <v>255.59995475536414</v>
      </c>
      <c r="GE9" s="59">
        <f ca="1">AVERAGE(OFFSET($GD$3,0,0,'Données projet'!$E$17+1,1))-AVERAGE(OFFSET($H$3,0,0,'Données projet'!$E$17+1,1))</f>
        <v>491.88527366779715</v>
      </c>
      <c r="GF9" s="59">
        <f t="shared" si="50"/>
        <v>304.07540432345746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1.9999999999999998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2.1</v>
      </c>
      <c r="GU9" s="12">
        <f>IF('Données projet'!$A$270&gt;35,GU8+GT9-HC8,IF(A9&lt;'Données projet'!$A$270,$GR$205^A9,IF(A9='Données projet'!$A$270,'Données projet'!$B$270,GU8+GT9-HC8)))</f>
        <v>3.0688438220956993</v>
      </c>
      <c r="GV9" s="17">
        <f>GU9*VLOOKUP('Données projet'!$B$18,Paramètres!$A$1:$I$89,3,0)*VLOOKUP('Données projet'!$B$18,Paramètres!$A$1:$I$89,5,0)</f>
        <v>2.9203117811062675</v>
      </c>
      <c r="GW9" s="13">
        <f t="shared" si="51"/>
        <v>1.1879695913731732</v>
      </c>
      <c r="GX9" s="20">
        <f t="shared" si="28"/>
        <v>7.1552567237350262</v>
      </c>
      <c r="GY9" s="59">
        <f t="shared" si="29"/>
        <v>253.8240096639494</v>
      </c>
      <c r="GZ9" s="59">
        <f ca="1">AVERAGE(OFFSET($GY$3,0,0,'Données projet'!$E$18+1,1))-AVERAGE(OFFSET($H$3,0,0,'Données projet'!$E$18+1,1))</f>
        <v>388.19269910553851</v>
      </c>
      <c r="HA9" s="59">
        <f t="shared" si="52"/>
        <v>255.07177499966724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1.05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0.62243999999999999</v>
      </c>
      <c r="D10" s="11">
        <f t="shared" si="32"/>
        <v>0.30312140872124338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4.1794684558549955</v>
      </c>
      <c r="H10" s="67">
        <f t="shared" si="1"/>
        <v>242.87868612018949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65.355293999046708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258.03523956148297</v>
      </c>
      <c r="S10" s="59">
        <f ca="1">AVERAGE(OFFSET($R$3,0,0,'Données projet'!$E$9+1,1))-AVERAGE(OFFSET($H$3,0,0,'Données projet'!$E$9+1,1))</f>
        <v>442.85077007208679</v>
      </c>
      <c r="T10" s="59">
        <f t="shared" si="34"/>
        <v>275.67388397899009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65.355293999046708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2.4815915723169706</v>
      </c>
      <c r="AK10" s="13">
        <f t="shared" si="35"/>
        <v>1.0288113880595531</v>
      </c>
      <c r="AL10" s="20">
        <f t="shared" si="4"/>
        <v>6.1139518226557783</v>
      </c>
      <c r="AM10" s="59">
        <f t="shared" si="5"/>
        <v>254.30558537471592</v>
      </c>
      <c r="AN10" s="59">
        <f ca="1">AVERAGE(OFFSET($AM$3,0,0,'Données projet'!$E$10+1,1))-AVERAGE(OFFSET($H$3,0,0,'Données projet'!$E$10+1,1))</f>
        <v>283.58623187123555</v>
      </c>
      <c r="AO10" s="59">
        <f t="shared" si="36"/>
        <v>191.24793849275176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65.355293999046708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4.3747718932098598</v>
      </c>
      <c r="BF10" s="13">
        <f t="shared" si="37"/>
        <v>1.6978537101246285</v>
      </c>
      <c r="BG10" s="20">
        <f t="shared" si="7"/>
        <v>10.576489592474234</v>
      </c>
      <c r="BH10" s="59">
        <f t="shared" si="8"/>
        <v>258.76812314453434</v>
      </c>
      <c r="BI10" s="59">
        <f ca="1">AVERAGE(OFFSET($BH$3,0,0,'Données projet'!$E$11+1,1))-AVERAGE(OFFSET($H$3,0,0,'Données projet'!$E$11+1,1))</f>
        <v>300.677256227165</v>
      </c>
      <c r="BJ10" s="59">
        <f t="shared" si="38"/>
        <v>294.92893853504148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65.355293999046708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2.5917550374450604</v>
      </c>
      <c r="BZ10" s="13">
        <f>BY10*VLOOKUP('Données projet'!$B$12,Paramètres!$A$1:$I$89,3,0)*VLOOKUP('Données projet'!$B$12,Paramètres!$A$1:$I$89,5,0)</f>
        <v>2.7897651223058633</v>
      </c>
      <c r="CA10" s="13">
        <f t="shared" si="39"/>
        <v>1.1409211524498617</v>
      </c>
      <c r="CB10" s="20">
        <f t="shared" si="10"/>
        <v>6.8459452618662198</v>
      </c>
      <c r="CC10" s="59">
        <f t="shared" si="11"/>
        <v>255.03757881392636</v>
      </c>
      <c r="CD10" s="59">
        <f ca="1">AVERAGE(OFFSET($CC$3,0,0,'Données projet'!$E$12+1,1))-AVERAGE(OFFSET($H$3,0,0,'Données projet'!$E$12+1,1))</f>
        <v>320.91970765367535</v>
      </c>
      <c r="CE10" s="59">
        <f t="shared" si="40"/>
        <v>164.43305350706868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65.355293999046708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4.6804488664613251</v>
      </c>
      <c r="CV10" s="13">
        <f t="shared" si="41"/>
        <v>1.8022627403121443</v>
      </c>
      <c r="CW10" s="20">
        <f t="shared" si="13"/>
        <v>11.290722715130457</v>
      </c>
      <c r="CX10" s="59">
        <f t="shared" si="14"/>
        <v>259.4823562671906</v>
      </c>
      <c r="CY10" s="59">
        <f ca="1">AVERAGE(OFFSET($CX$3,0,0,'Données projet'!$E$13+1,1))-AVERAGE(OFFSET($H$3,0,0,'Données projet'!$E$13+1,1))</f>
        <v>380.75053157062723</v>
      </c>
      <c r="CZ10" s="59">
        <f t="shared" si="42"/>
        <v>372.45140975908799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65.355293999046708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2.1</v>
      </c>
      <c r="DO10" s="12">
        <f>IF('Données projet'!$A$166&gt;35,DO9+DN10-DW9,IF(A10&lt;'Données projet'!$A$166,$DL$205^A10,IF(A10='Données projet'!$A$166,'Données projet'!$B$166,DO9+DN10-DW9)))</f>
        <v>3.6994507637402658</v>
      </c>
      <c r="DP10" s="17">
        <f>DO10*VLOOKUP('Données projet'!$B$14,Paramètres!$A$1:$I$89,3,0)*VLOOKUP('Données projet'!$B$14,Paramètres!$A$1:$I$89,5,0)</f>
        <v>3.5781087786895851</v>
      </c>
      <c r="DQ10" s="13">
        <f t="shared" si="43"/>
        <v>1.4215440842341414</v>
      </c>
      <c r="DR10" s="20">
        <f t="shared" si="16"/>
        <v>8.707728736258824</v>
      </c>
      <c r="DS10" s="59">
        <f t="shared" si="17"/>
        <v>256.89936228831897</v>
      </c>
      <c r="DT10" s="59">
        <f ca="1">AVERAGE(OFFSET($DS$3,0,0,'Données projet'!$E$14+1,1))-AVERAGE(OFFSET($H$3,0,0,'Données projet'!$E$14+1,1))</f>
        <v>391.03687197632871</v>
      </c>
      <c r="DU10" s="59">
        <f t="shared" si="44"/>
        <v>241.90796410645191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65.355293999046708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1.2</v>
      </c>
      <c r="EJ10" s="12">
        <f>IF('Données projet'!$A$192&gt;35,EJ9+EI10-ER9,IF(A10&lt;'Données projet'!$A$192,$EG$205^A10,IF(A10='Données projet'!$A$192,'Données projet'!$B$192,EJ9+EI10-ER9)))</f>
        <v>2.5917550374450604</v>
      </c>
      <c r="EK10" s="17">
        <f>EJ10*VLOOKUP('Données projet'!$B$15,Paramètres!$A$1:$I$89,3,0)*VLOOKUP('Données projet'!$B$15,Paramètres!$A$1:$I$89,5,0)</f>
        <v>2.9514906366424349</v>
      </c>
      <c r="EL10" s="13">
        <f t="shared" si="45"/>
        <v>1.1991697224077444</v>
      </c>
      <c r="EM10" s="20">
        <f t="shared" si="19"/>
        <v>7.2290667920123957</v>
      </c>
      <c r="EN10" s="59">
        <f t="shared" si="20"/>
        <v>255.42070034407251</v>
      </c>
      <c r="EO10" s="59">
        <f ca="1">AVERAGE(OFFSET($EN$3,0,0,'Données projet'!$E$15+1,1))-AVERAGE(OFFSET($H$3,0,0,'Données projet'!$E$15+1,1))</f>
        <v>337.57272347525873</v>
      </c>
      <c r="EP10" s="59">
        <f t="shared" si="46"/>
        <v>171.78614231095435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65.355293999046708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1.2</v>
      </c>
      <c r="FE10" s="12">
        <f>IF('Données projet'!$A$218&gt;35,FE9+FD10-FM9,IF(A10&lt;'Données projet'!$A$218,$FB$205^A10,IF(A10='Données projet'!$A$218,'Données projet'!$B$218,FE9+FD10-FM9)))</f>
        <v>2.5917550374450604</v>
      </c>
      <c r="FF10" s="17">
        <f>FE10*VLOOKUP('Données projet'!$B$16,Paramètres!$A$1:$I$89,3,0)*VLOOKUP('Données projet'!$B$16,Paramètres!$A$1:$I$89,5,0)</f>
        <v>2.8301965008900059</v>
      </c>
      <c r="FG10" s="13">
        <f t="shared" si="47"/>
        <v>1.1555192996368417</v>
      </c>
      <c r="FH10" s="20">
        <f t="shared" si="22"/>
        <v>6.9417883525842585</v>
      </c>
      <c r="FI10" s="59">
        <f t="shared" si="23"/>
        <v>255.13342190464439</v>
      </c>
      <c r="FJ10" s="59">
        <f ca="1">AVERAGE(OFFSET($FI$3,0,0,'Données projet'!$E$16+1,1))-AVERAGE(OFFSET($H$3,0,0,'Données projet'!$E$16+1,1))</f>
        <v>325.08483803530646</v>
      </c>
      <c r="FK10" s="59">
        <f t="shared" si="48"/>
        <v>166.27224322841556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65.355293999046708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3.65</v>
      </c>
      <c r="FZ10" s="12">
        <f>IF('Données projet'!$A$244&gt;35,FZ9+FY10-GH9,IF(A10&lt;'Données projet'!$A$244,$FW$205^A10,IF(A10='Données projet'!$A$244,'Données projet'!$B$244,FZ9+FY10-GH9)))</f>
        <v>4.4891384635544309</v>
      </c>
      <c r="GA10" s="17">
        <f>FZ10*VLOOKUP('Données projet'!$B$17,Paramètres!$A$1:$I$89,3,0)*VLOOKUP('Données projet'!$B$17,Paramètres!$A$1:$I$89,5,0)</f>
        <v>4.5519864020441929</v>
      </c>
      <c r="GB10" s="13">
        <f t="shared" si="49"/>
        <v>1.7584840343783612</v>
      </c>
      <c r="GC10" s="20">
        <f t="shared" si="25"/>
        <v>10.990736010102614</v>
      </c>
      <c r="GD10" s="59">
        <f t="shared" si="26"/>
        <v>259.18236956216276</v>
      </c>
      <c r="GE10" s="59">
        <f ca="1">AVERAGE(OFFSET($GD$3,0,0,'Données projet'!$E$17+1,1))-AVERAGE(OFFSET($H$3,0,0,'Données projet'!$E$17+1,1))</f>
        <v>491.88527366779715</v>
      </c>
      <c r="GF10" s="59">
        <f t="shared" si="50"/>
        <v>304.07540432345746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65.355293999046708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2.1</v>
      </c>
      <c r="GU10" s="12">
        <f>IF('Données projet'!$A$270&gt;35,GU9+GT10-HC9,IF(A10&lt;'Données projet'!$A$270,$GR$205^A10,IF(A10='Données projet'!$A$270,'Données projet'!$B$270,GU9+GT10-HC9)))</f>
        <v>3.6994507637402658</v>
      </c>
      <c r="GV10" s="17">
        <f>GU10*VLOOKUP('Données projet'!$B$18,Paramètres!$A$1:$I$89,3,0)*VLOOKUP('Données projet'!$B$18,Paramètres!$A$1:$I$89,5,0)</f>
        <v>3.520397346775237</v>
      </c>
      <c r="GW10" s="13">
        <f t="shared" si="51"/>
        <v>1.4012656554930452</v>
      </c>
      <c r="GX10" s="20">
        <f t="shared" si="28"/>
        <v>8.5718963956172569</v>
      </c>
      <c r="GY10" s="59">
        <f t="shared" si="29"/>
        <v>256.7635299476774</v>
      </c>
      <c r="GZ10" s="59">
        <f ca="1">AVERAGE(OFFSET($GY$3,0,0,'Données projet'!$E$18+1,1))-AVERAGE(OFFSET($H$3,0,0,'Données projet'!$E$18+1,1))</f>
        <v>388.19269910553851</v>
      </c>
      <c r="HA10" s="59">
        <f t="shared" si="52"/>
        <v>255.07177499966724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1.05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0.71135999999999999</v>
      </c>
      <c r="D11" s="11">
        <f t="shared" si="32"/>
        <v>0.3410816026545056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4.2774110616982153</v>
      </c>
      <c r="H11" s="67">
        <f t="shared" si="1"/>
        <v>243.09966912462326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65.435869264156267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261.8235528552633</v>
      </c>
      <c r="S11" s="59">
        <f ca="1">AVERAGE(OFFSET($R$3,0,0,'Données projet'!$E$9+1,1))-AVERAGE(OFFSET($H$3,0,0,'Données projet'!$E$9+1,1))</f>
        <v>442.85077007208679</v>
      </c>
      <c r="T11" s="59">
        <f t="shared" si="34"/>
        <v>275.67388397899009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65.435869264156267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2.9915259197615609</v>
      </c>
      <c r="AK11" s="13">
        <f t="shared" si="35"/>
        <v>1.2135311160629882</v>
      </c>
      <c r="AL11" s="20">
        <f t="shared" si="4"/>
        <v>7.3238076707277555</v>
      </c>
      <c r="AM11" s="59">
        <f t="shared" si="5"/>
        <v>257.03310608374522</v>
      </c>
      <c r="AN11" s="59">
        <f ca="1">AVERAGE(OFFSET($AM$3,0,0,'Données projet'!$E$10+1,1))-AVERAGE(OFFSET($H$3,0,0,'Données projet'!$E$10+1,1))</f>
        <v>283.58623187123555</v>
      </c>
      <c r="AO11" s="59">
        <f t="shared" si="36"/>
        <v>191.24793849275176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65.435869264156267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5.5654744691466869</v>
      </c>
      <c r="BF11" s="13">
        <f t="shared" si="37"/>
        <v>2.10028293749169</v>
      </c>
      <c r="BG11" s="20">
        <f t="shared" si="7"/>
        <v>13.351194149895173</v>
      </c>
      <c r="BH11" s="59">
        <f t="shared" si="8"/>
        <v>263.0604925629126</v>
      </c>
      <c r="BI11" s="59">
        <f ca="1">AVERAGE(OFFSET($BH$3,0,0,'Données projet'!$E$11+1,1))-AVERAGE(OFFSET($H$3,0,0,'Données projet'!$E$11+1,1))</f>
        <v>300.677256227165</v>
      </c>
      <c r="BJ11" s="59">
        <f t="shared" si="38"/>
        <v>294.92893853504148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65.435869264156267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2.9694690391391689</v>
      </c>
      <c r="BZ11" s="13">
        <f>BY11*VLOOKUP('Données projet'!$B$12,Paramètres!$A$1:$I$89,3,0)*VLOOKUP('Données projet'!$B$12,Paramètres!$A$1:$I$89,5,0)</f>
        <v>3.1963364737294016</v>
      </c>
      <c r="CA11" s="13">
        <f t="shared" si="39"/>
        <v>1.28665764721742</v>
      </c>
      <c r="CB11" s="20">
        <f t="shared" si="10"/>
        <v>7.8078814273157144</v>
      </c>
      <c r="CC11" s="59">
        <f t="shared" si="11"/>
        <v>257.51717984033314</v>
      </c>
      <c r="CD11" s="59">
        <f ca="1">AVERAGE(OFFSET($CC$3,0,0,'Données projet'!$E$12+1,1))-AVERAGE(OFFSET($H$3,0,0,'Données projet'!$E$12+1,1))</f>
        <v>320.91970765367535</v>
      </c>
      <c r="CE11" s="59">
        <f t="shared" si="40"/>
        <v>164.43305350706868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65.435869264156267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5.9487644602034884</v>
      </c>
      <c r="CV11" s="13">
        <f t="shared" si="41"/>
        <v>2.2275915506478068</v>
      </c>
      <c r="CW11" s="20">
        <f t="shared" si="13"/>
        <v>14.240486718899339</v>
      </c>
      <c r="CX11" s="59">
        <f t="shared" si="14"/>
        <v>263.94978513191677</v>
      </c>
      <c r="CY11" s="59">
        <f ca="1">AVERAGE(OFFSET($CX$3,0,0,'Données projet'!$E$13+1,1))-AVERAGE(OFFSET($H$3,0,0,'Données projet'!$E$13+1,1))</f>
        <v>380.75053157062723</v>
      </c>
      <c r="CZ11" s="59">
        <f t="shared" si="42"/>
        <v>372.45140975908799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65.435869264156267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2.1</v>
      </c>
      <c r="DO11" s="12">
        <f>IF('Données projet'!$A$166&gt;35,DO10+DN11-DW10,IF(A11&lt;'Données projet'!$A$166,$DL$205^A11,IF(A11='Données projet'!$A$166,'Données projet'!$B$166,DO10+DN11-DW10)))</f>
        <v>4.4596391171162209</v>
      </c>
      <c r="DP11" s="17">
        <f>DO11*VLOOKUP('Données projet'!$B$14,Paramètres!$A$1:$I$89,3,0)*VLOOKUP('Données projet'!$B$14,Paramètres!$A$1:$I$89,5,0)</f>
        <v>4.3133629540748091</v>
      </c>
      <c r="DQ11" s="13">
        <f t="shared" si="43"/>
        <v>1.6767776864592203</v>
      </c>
      <c r="DR11" s="20">
        <f t="shared" si="16"/>
        <v>10.432828282263435</v>
      </c>
      <c r="DS11" s="59">
        <f t="shared" si="17"/>
        <v>260.14212669528087</v>
      </c>
      <c r="DT11" s="59">
        <f ca="1">AVERAGE(OFFSET($DS$3,0,0,'Données projet'!$E$14+1,1))-AVERAGE(OFFSET($H$3,0,0,'Données projet'!$E$14+1,1))</f>
        <v>391.03687197632871</v>
      </c>
      <c r="DU11" s="59">
        <f t="shared" si="44"/>
        <v>241.90796410645191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65.435869264156267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1.2</v>
      </c>
      <c r="EJ11" s="12">
        <f>IF('Données projet'!$A$192&gt;35,EJ10+EI11-ER10,IF(A11&lt;'Données projet'!$A$192,$EG$205^A11,IF(A11='Données projet'!$A$192,'Données projet'!$B$192,EJ10+EI11-ER10)))</f>
        <v>2.9694690391391689</v>
      </c>
      <c r="EK11" s="17">
        <f>EJ11*VLOOKUP('Données projet'!$B$15,Paramètres!$A$1:$I$89,3,0)*VLOOKUP('Données projet'!$B$15,Paramètres!$A$1:$I$89,5,0)</f>
        <v>3.3816313417716857</v>
      </c>
      <c r="EL11" s="13">
        <f t="shared" si="45"/>
        <v>1.3523466458084794</v>
      </c>
      <c r="EM11" s="20">
        <f t="shared" si="19"/>
        <v>8.2450116617021205</v>
      </c>
      <c r="EN11" s="59">
        <f t="shared" si="20"/>
        <v>257.95431007471956</v>
      </c>
      <c r="EO11" s="59">
        <f ca="1">AVERAGE(OFFSET($EN$3,0,0,'Données projet'!$E$15+1,1))-AVERAGE(OFFSET($H$3,0,0,'Données projet'!$E$15+1,1))</f>
        <v>337.57272347525873</v>
      </c>
      <c r="EP11" s="59">
        <f t="shared" si="46"/>
        <v>171.78614231095435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65.435869264156267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1.2</v>
      </c>
      <c r="FE11" s="12">
        <f>IF('Données projet'!$A$218&gt;35,FE10+FD11-FM10,IF(A11&lt;'Données projet'!$A$218,$FB$205^A11,IF(A11='Données projet'!$A$218,'Données projet'!$B$218,FE10+FD11-FM10)))</f>
        <v>2.9694690391391689</v>
      </c>
      <c r="FF11" s="17">
        <f>FE11*VLOOKUP('Données projet'!$B$16,Paramètres!$A$1:$I$89,3,0)*VLOOKUP('Données projet'!$B$16,Paramètres!$A$1:$I$89,5,0)</f>
        <v>3.2426601907399726</v>
      </c>
      <c r="FG11" s="13">
        <f t="shared" si="47"/>
        <v>1.3031205006521218</v>
      </c>
      <c r="FH11" s="20">
        <f t="shared" si="22"/>
        <v>7.9172347041745645</v>
      </c>
      <c r="FI11" s="59">
        <f t="shared" si="23"/>
        <v>257.62653311719203</v>
      </c>
      <c r="FJ11" s="59">
        <f ca="1">AVERAGE(OFFSET($FI$3,0,0,'Données projet'!$E$16+1,1))-AVERAGE(OFFSET($H$3,0,0,'Données projet'!$E$16+1,1))</f>
        <v>325.08483803530646</v>
      </c>
      <c r="FK11" s="59">
        <f t="shared" si="48"/>
        <v>166.27224322841556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65.435869264156267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3.65</v>
      </c>
      <c r="FZ11" s="12">
        <f>IF('Données projet'!$A$244&gt;35,FZ10+FY11-GH10,IF(A11&lt;'Données projet'!$A$244,$FW$205^A11,IF(A11='Données projet'!$A$244,'Données projet'!$B$244,FZ10+FY11-GH10)))</f>
        <v>5.563257268920875</v>
      </c>
      <c r="GA11" s="17">
        <f>FZ11*VLOOKUP('Données projet'!$B$17,Paramètres!$A$1:$I$89,3,0)*VLOOKUP('Données projet'!$B$17,Paramètres!$A$1:$I$89,5,0)</f>
        <v>5.6411428706857674</v>
      </c>
      <c r="GB11" s="13">
        <f t="shared" si="49"/>
        <v>2.125494735292019</v>
      </c>
      <c r="GC11" s="20">
        <f t="shared" si="25"/>
        <v>13.526893830411311</v>
      </c>
      <c r="GD11" s="59">
        <f t="shared" si="26"/>
        <v>263.23619224342877</v>
      </c>
      <c r="GE11" s="59">
        <f ca="1">AVERAGE(OFFSET($GD$3,0,0,'Données projet'!$E$17+1,1))-AVERAGE(OFFSET($H$3,0,0,'Données projet'!$E$17+1,1))</f>
        <v>491.88527366779715</v>
      </c>
      <c r="GF11" s="59">
        <f t="shared" si="50"/>
        <v>304.07540432345746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65.435869264156267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2.6666666666666661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2.1</v>
      </c>
      <c r="GU11" s="12">
        <f>IF('Données projet'!$A$270&gt;35,GU10+GT11-HC10,IF(A11&lt;'Données projet'!$A$270,$GR$205^A11,IF(A11='Données projet'!$A$270,'Données projet'!$B$270,GU10+GT11-HC10)))</f>
        <v>4.4596391171162209</v>
      </c>
      <c r="GV11" s="17">
        <f>GU11*VLOOKUP('Données projet'!$B$18,Paramètres!$A$1:$I$89,3,0)*VLOOKUP('Données projet'!$B$18,Paramètres!$A$1:$I$89,5,0)</f>
        <v>4.2437925838477959</v>
      </c>
      <c r="GW11" s="13">
        <f t="shared" si="51"/>
        <v>1.6528583320004788</v>
      </c>
      <c r="GX11" s="20">
        <f t="shared" si="28"/>
        <v>10.27000034510241</v>
      </c>
      <c r="GY11" s="59">
        <f t="shared" si="29"/>
        <v>259.97929875811985</v>
      </c>
      <c r="GZ11" s="59">
        <f ca="1">AVERAGE(OFFSET($GY$3,0,0,'Données projet'!$E$18+1,1))-AVERAGE(OFFSET($H$3,0,0,'Données projet'!$E$18+1,1))</f>
        <v>388.19269910553851</v>
      </c>
      <c r="HA11" s="59">
        <f t="shared" si="52"/>
        <v>255.07177499966724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1.05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0.80027999999999999</v>
      </c>
      <c r="D12" s="11">
        <f t="shared" si="32"/>
        <v>0.37849196455131168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4.3749292357939957</v>
      </c>
      <c r="H12" s="67">
        <f t="shared" si="1"/>
        <v>243.31969450492684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65.515046728555475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266.13237580513766</v>
      </c>
      <c r="S12" s="59">
        <f ca="1">AVERAGE(OFFSET($R$3,0,0,'Données projet'!$E$9+1,1))-AVERAGE(OFFSET($H$3,0,0,'Données projet'!$E$9+1,1))</f>
        <v>442.85077007208679</v>
      </c>
      <c r="T12" s="59">
        <f t="shared" si="34"/>
        <v>275.67388397899009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65.515046728555475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3.6062450519404741</v>
      </c>
      <c r="AK12" s="13">
        <f t="shared" si="35"/>
        <v>1.4314166685408396</v>
      </c>
      <c r="AL12" s="20">
        <f t="shared" si="4"/>
        <v>8.773927496504955</v>
      </c>
      <c r="AM12" s="59">
        <f t="shared" si="5"/>
        <v>259.99576550120838</v>
      </c>
      <c r="AN12" s="59">
        <f ca="1">AVERAGE(OFFSET($AM$3,0,0,'Données projet'!$E$10+1,1))-AVERAGE(OFFSET($H$3,0,0,'Données projet'!$E$10+1,1))</f>
        <v>283.58623187123555</v>
      </c>
      <c r="AO12" s="59">
        <f t="shared" si="36"/>
        <v>191.24793849275176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65.515046728555475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7.0802562562860771</v>
      </c>
      <c r="BF12" s="13">
        <f t="shared" si="37"/>
        <v>2.5980968744326778</v>
      </c>
      <c r="BG12" s="20">
        <f t="shared" si="7"/>
        <v>16.856465036001829</v>
      </c>
      <c r="BH12" s="59">
        <f t="shared" si="8"/>
        <v>268.07830304070524</v>
      </c>
      <c r="BI12" s="59">
        <f ca="1">AVERAGE(OFFSET($BH$3,0,0,'Données projet'!$E$11+1,1))-AVERAGE(OFFSET($H$3,0,0,'Données projet'!$E$11+1,1))</f>
        <v>300.677256227165</v>
      </c>
      <c r="BJ12" s="59">
        <f t="shared" si="38"/>
        <v>294.92893853504148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65.515046728555475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3.4022298585357786</v>
      </c>
      <c r="BZ12" s="13">
        <f>BY12*VLOOKUP('Données projet'!$B$12,Paramètres!$A$1:$I$89,3,0)*VLOOKUP('Données projet'!$B$12,Paramètres!$A$1:$I$89,5,0)</f>
        <v>3.6621602197279119</v>
      </c>
      <c r="CA12" s="13">
        <f t="shared" si="39"/>
        <v>1.4510099121120625</v>
      </c>
      <c r="CB12" s="20">
        <f t="shared" si="10"/>
        <v>8.9054379796212881</v>
      </c>
      <c r="CC12" s="59">
        <f t="shared" si="11"/>
        <v>260.12727598432468</v>
      </c>
      <c r="CD12" s="59">
        <f ca="1">AVERAGE(OFFSET($CC$3,0,0,'Données projet'!$E$12+1,1))-AVERAGE(OFFSET($H$3,0,0,'Données projet'!$E$12+1,1))</f>
        <v>320.91970765367535</v>
      </c>
      <c r="CE12" s="59">
        <f t="shared" si="40"/>
        <v>164.43305350706868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65.515046728555475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7.5607702621341106</v>
      </c>
      <c r="CV12" s="13">
        <f t="shared" si="41"/>
        <v>2.7532967338924581</v>
      </c>
      <c r="CW12" s="20">
        <f t="shared" si="13"/>
        <v>17.963666684746272</v>
      </c>
      <c r="CX12" s="59">
        <f t="shared" si="14"/>
        <v>269.18550468944966</v>
      </c>
      <c r="CY12" s="59">
        <f ca="1">AVERAGE(OFFSET($CX$3,0,0,'Données projet'!$E$13+1,1))-AVERAGE(OFFSET($H$3,0,0,'Données projet'!$E$13+1,1))</f>
        <v>380.75053157062723</v>
      </c>
      <c r="CZ12" s="59">
        <f t="shared" si="42"/>
        <v>372.45140975908799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65.515046728555475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2.1</v>
      </c>
      <c r="DO12" s="12">
        <f>IF('Données projet'!$A$166&gt;35,DO11+DN12-DW11,IF(A12&lt;'Données projet'!$A$166,$DL$205^A12,IF(A12='Données projet'!$A$166,'Données projet'!$B$166,DO11+DN12-DW11)))</f>
        <v>5.3760361537574148</v>
      </c>
      <c r="DP12" s="17">
        <f>DO12*VLOOKUP('Données projet'!$B$14,Paramètres!$A$1:$I$89,3,0)*VLOOKUP('Données projet'!$B$14,Paramètres!$A$1:$I$89,5,0)</f>
        <v>5.1997021679141717</v>
      </c>
      <c r="DQ12" s="13">
        <f t="shared" si="43"/>
        <v>1.977837649208241</v>
      </c>
      <c r="DR12" s="20">
        <f t="shared" si="16"/>
        <v>12.500881848154869</v>
      </c>
      <c r="DS12" s="59">
        <f t="shared" si="17"/>
        <v>263.72271985285829</v>
      </c>
      <c r="DT12" s="59">
        <f ca="1">AVERAGE(OFFSET($DS$3,0,0,'Données projet'!$E$14+1,1))-AVERAGE(OFFSET($H$3,0,0,'Données projet'!$E$14+1,1))</f>
        <v>391.03687197632871</v>
      </c>
      <c r="DU12" s="59">
        <f t="shared" si="44"/>
        <v>241.90796410645191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65.515046728555475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1.2</v>
      </c>
      <c r="EJ12" s="12">
        <f>IF('Données projet'!$A$192&gt;35,EJ11+EI12-ER11,IF(A12&lt;'Données projet'!$A$192,$EG$205^A12,IF(A12='Données projet'!$A$192,'Données projet'!$B$192,EJ11+EI12-ER11)))</f>
        <v>3.4022298585357786</v>
      </c>
      <c r="EK12" s="17">
        <f>EJ12*VLOOKUP('Données projet'!$B$15,Paramètres!$A$1:$I$89,3,0)*VLOOKUP('Données projet'!$B$15,Paramètres!$A$1:$I$89,5,0)</f>
        <v>3.8744593629005446</v>
      </c>
      <c r="EL12" s="13">
        <f t="shared" si="45"/>
        <v>1.5250897485615453</v>
      </c>
      <c r="EM12" s="20">
        <f t="shared" si="19"/>
        <v>9.4042147024631397</v>
      </c>
      <c r="EN12" s="59">
        <f t="shared" si="20"/>
        <v>260.62605270716654</v>
      </c>
      <c r="EO12" s="59">
        <f ca="1">AVERAGE(OFFSET($EN$3,0,0,'Données projet'!$E$15+1,1))-AVERAGE(OFFSET($H$3,0,0,'Données projet'!$E$15+1,1))</f>
        <v>337.57272347525873</v>
      </c>
      <c r="EP12" s="59">
        <f t="shared" si="46"/>
        <v>171.78614231095435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65.515046728555475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1.2</v>
      </c>
      <c r="FE12" s="12">
        <f>IF('Données projet'!$A$218&gt;35,FE11+FD12-FM11,IF(A12&lt;'Données projet'!$A$218,$FB$205^A12,IF(A12='Données projet'!$A$218,'Données projet'!$B$218,FE11+FD12-FM11)))</f>
        <v>3.4022298585357786</v>
      </c>
      <c r="FF12" s="17">
        <f>FE12*VLOOKUP('Données projet'!$B$16,Paramètres!$A$1:$I$89,3,0)*VLOOKUP('Données projet'!$B$16,Paramètres!$A$1:$I$89,5,0)</f>
        <v>3.7152350055210697</v>
      </c>
      <c r="FG12" s="13">
        <f t="shared" si="47"/>
        <v>1.4695756615692401</v>
      </c>
      <c r="FH12" s="20">
        <f t="shared" si="22"/>
        <v>9.0302119118489568</v>
      </c>
      <c r="FI12" s="59">
        <f t="shared" si="23"/>
        <v>260.25204991655238</v>
      </c>
      <c r="FJ12" s="59">
        <f ca="1">AVERAGE(OFFSET($FI$3,0,0,'Données projet'!$E$16+1,1))-AVERAGE(OFFSET($H$3,0,0,'Données projet'!$E$16+1,1))</f>
        <v>325.08483803530646</v>
      </c>
      <c r="FK12" s="59">
        <f t="shared" si="48"/>
        <v>166.27224322841556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65.515046728555475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3.65</v>
      </c>
      <c r="FZ12" s="12">
        <f>IF('Données projet'!$A$244&gt;35,FZ11+FY12-GH11,IF(A12&lt;'Données projet'!$A$244,$FW$205^A12,IF(A12='Données projet'!$A$244,'Données projet'!$B$244,FZ11+FY12-GH11)))</f>
        <v>6.8943811137639424</v>
      </c>
      <c r="GA12" s="17">
        <f>FZ12*VLOOKUP('Données projet'!$B$17,Paramètres!$A$1:$I$89,3,0)*VLOOKUP('Données projet'!$B$17,Paramètres!$A$1:$I$89,5,0)</f>
        <v>6.9909024493566383</v>
      </c>
      <c r="GB12" s="13">
        <f t="shared" si="49"/>
        <v>2.5691037174250742</v>
      </c>
      <c r="GC12" s="20">
        <f t="shared" si="25"/>
        <v>16.650344073811482</v>
      </c>
      <c r="GD12" s="59">
        <f t="shared" si="26"/>
        <v>267.87218207851492</v>
      </c>
      <c r="GE12" s="59">
        <f ca="1">AVERAGE(OFFSET($GD$3,0,0,'Données projet'!$E$17+1,1))-AVERAGE(OFFSET($H$3,0,0,'Données projet'!$E$17+1,1))</f>
        <v>491.88527366779715</v>
      </c>
      <c r="GF12" s="59">
        <f t="shared" si="50"/>
        <v>304.07540432345746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65.515046728555475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2.9999999999999996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2.1</v>
      </c>
      <c r="GU12" s="12">
        <f>IF('Données projet'!$A$270&gt;35,GU11+GT12-HC11,IF(A12&lt;'Données projet'!$A$270,$GR$205^A12,IF(A12='Données projet'!$A$270,'Données projet'!$B$270,GU11+GT12-HC11)))</f>
        <v>5.3760361537574148</v>
      </c>
      <c r="GV12" s="17">
        <f>GU12*VLOOKUP('Données projet'!$B$18,Paramètres!$A$1:$I$89,3,0)*VLOOKUP('Données projet'!$B$18,Paramètres!$A$1:$I$89,5,0)</f>
        <v>5.1158360039155557</v>
      </c>
      <c r="GW12" s="13">
        <f t="shared" si="51"/>
        <v>1.9496236526985691</v>
      </c>
      <c r="GX12" s="20">
        <f t="shared" si="28"/>
        <v>12.305675568602934</v>
      </c>
      <c r="GY12" s="59">
        <f t="shared" si="29"/>
        <v>263.52751357330635</v>
      </c>
      <c r="GZ12" s="59">
        <f ca="1">AVERAGE(OFFSET($GY$3,0,0,'Données projet'!$E$18+1,1))-AVERAGE(OFFSET($H$3,0,0,'Données projet'!$E$18+1,1))</f>
        <v>388.19269910553851</v>
      </c>
      <c r="HA12" s="59">
        <f t="shared" si="52"/>
        <v>255.07177499966724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1.05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13" s="11">
        <f t="shared" si="32"/>
        <v>0.41542055579923082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4.4720755167573012</v>
      </c>
      <c r="H13" s="67">
        <f t="shared" si="1"/>
        <v>243.5388808013503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65.592850640961657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271.08387957642287</v>
      </c>
      <c r="S13" s="59">
        <f ca="1">AVERAGE(OFFSET($R$3,0,0,'Données projet'!$E$9+1,1))-AVERAGE(OFFSET($H$3,0,0,'Données projet'!$E$9+1,1))</f>
        <v>442.85077007208679</v>
      </c>
      <c r="T13" s="59">
        <f t="shared" si="34"/>
        <v>275.67388397899009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65.592850640961657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4.3472808604919964</v>
      </c>
      <c r="AK13" s="13">
        <f t="shared" si="35"/>
        <v>1.6884228610667158</v>
      </c>
      <c r="AL13" s="20">
        <f t="shared" si="4"/>
        <v>10.512183981714756</v>
      </c>
      <c r="AM13" s="59">
        <f t="shared" si="5"/>
        <v>263.24152522079635</v>
      </c>
      <c r="AN13" s="59">
        <f ca="1">AVERAGE(OFFSET($AM$3,0,0,'Données projet'!$E$10+1,1))-AVERAGE(OFFSET($H$3,0,0,'Données projet'!$E$10+1,1))</f>
        <v>283.58623187123555</v>
      </c>
      <c r="AO13" s="59">
        <f t="shared" si="36"/>
        <v>191.24793849275176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65.592850640961657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9.007323442517599</v>
      </c>
      <c r="BF13" s="13">
        <f t="shared" si="37"/>
        <v>3.2139038262141559</v>
      </c>
      <c r="BG13" s="20">
        <f t="shared" si="7"/>
        <v>21.285304159707806</v>
      </c>
      <c r="BH13" s="59">
        <f t="shared" si="8"/>
        <v>274.01464539878941</v>
      </c>
      <c r="BI13" s="59">
        <f ca="1">AVERAGE(OFFSET($BH$3,0,0,'Données projet'!$E$11+1,1))-AVERAGE(OFFSET($H$3,0,0,'Données projet'!$E$11+1,1))</f>
        <v>300.677256227165</v>
      </c>
      <c r="BJ13" s="59">
        <f t="shared" si="38"/>
        <v>294.92893853504148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65.592850640961657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3.8980598409161908</v>
      </c>
      <c r="BZ13" s="13">
        <f>BY13*VLOOKUP('Données projet'!$B$12,Paramètres!$A$1:$I$89,3,0)*VLOOKUP('Données projet'!$B$12,Paramètres!$A$1:$I$89,5,0)</f>
        <v>4.1958716127621871</v>
      </c>
      <c r="CA13" s="13">
        <f t="shared" si="39"/>
        <v>1.63635584772744</v>
      </c>
      <c r="CB13" s="20">
        <f t="shared" si="10"/>
        <v>10.157796160352767</v>
      </c>
      <c r="CC13" s="59">
        <f t="shared" si="11"/>
        <v>262.88713739943438</v>
      </c>
      <c r="CD13" s="59">
        <f ca="1">AVERAGE(OFFSET($CC$3,0,0,'Données projet'!$E$12+1,1))-AVERAGE(OFFSET($H$3,0,0,'Données projet'!$E$12+1,1))</f>
        <v>320.91970765367535</v>
      </c>
      <c r="CE13" s="59">
        <f t="shared" si="40"/>
        <v>164.43305350706868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65.592850640961657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9.6096000000000004</v>
      </c>
      <c r="CV13" s="13">
        <f t="shared" si="41"/>
        <v>3.4030668246422207</v>
      </c>
      <c r="CW13" s="20">
        <f t="shared" si="13"/>
        <v>22.663728052918533</v>
      </c>
      <c r="CX13" s="59">
        <f t="shared" si="14"/>
        <v>275.39306929200012</v>
      </c>
      <c r="CY13" s="59">
        <f ca="1">AVERAGE(OFFSET($CX$3,0,0,'Données projet'!$E$13+1,1))-AVERAGE(OFFSET($H$3,0,0,'Données projet'!$E$13+1,1))</f>
        <v>380.75053157062723</v>
      </c>
      <c r="CZ13" s="59">
        <f t="shared" si="42"/>
        <v>372.45140975908799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65.592850640961657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2.1</v>
      </c>
      <c r="DO13" s="12">
        <f>IF('Données projet'!$A$166&gt;35,DO12+DN13-DW12,IF(A13&lt;'Données projet'!$A$166,$DL$205^A13,IF(A13='Données projet'!$A$166,'Données projet'!$B$166,DO12+DN13-DW12)))</f>
        <v>6.4807406984078657</v>
      </c>
      <c r="DP13" s="17">
        <f>DO13*VLOOKUP('Données projet'!$B$14,Paramètres!$A$1:$I$89,3,0)*VLOOKUP('Données projet'!$B$14,Paramètres!$A$1:$I$89,5,0)</f>
        <v>6.2681724035000874</v>
      </c>
      <c r="DQ13" s="13">
        <f t="shared" si="43"/>
        <v>2.3329519459947301</v>
      </c>
      <c r="DR13" s="20">
        <f t="shared" si="16"/>
        <v>14.98029157537014</v>
      </c>
      <c r="DS13" s="59">
        <f t="shared" si="17"/>
        <v>267.70963281445177</v>
      </c>
      <c r="DT13" s="59">
        <f ca="1">AVERAGE(OFFSET($DS$3,0,0,'Données projet'!$E$14+1,1))-AVERAGE(OFFSET($H$3,0,0,'Données projet'!$E$14+1,1))</f>
        <v>391.03687197632871</v>
      </c>
      <c r="DU13" s="59">
        <f t="shared" si="44"/>
        <v>241.90796410645191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65.592850640961657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1.2</v>
      </c>
      <c r="EJ13" s="12">
        <f>IF('Données projet'!$A$192&gt;35,EJ12+EI13-ER12,IF(A13&lt;'Données projet'!$A$192,$EG$205^A13,IF(A13='Données projet'!$A$192,'Données projet'!$B$192,EJ12+EI13-ER12)))</f>
        <v>3.8980598409161908</v>
      </c>
      <c r="EK13" s="17">
        <f>EJ13*VLOOKUP('Données projet'!$B$15,Paramètres!$A$1:$I$89,3,0)*VLOOKUP('Données projet'!$B$15,Paramètres!$A$1:$I$89,5,0)</f>
        <v>4.4391105468353587</v>
      </c>
      <c r="EL13" s="13">
        <f t="shared" si="45"/>
        <v>1.7198983325588202</v>
      </c>
      <c r="EM13" s="20">
        <f t="shared" si="19"/>
        <v>10.72694046494486</v>
      </c>
      <c r="EN13" s="59">
        <f t="shared" si="20"/>
        <v>263.45628170402648</v>
      </c>
      <c r="EO13" s="59">
        <f ca="1">AVERAGE(OFFSET($EN$3,0,0,'Données projet'!$E$15+1,1))-AVERAGE(OFFSET($H$3,0,0,'Données projet'!$E$15+1,1))</f>
        <v>337.57272347525873</v>
      </c>
      <c r="EP13" s="59">
        <f t="shared" si="46"/>
        <v>171.78614231095435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65.592850640961657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1.2</v>
      </c>
      <c r="FE13" s="12">
        <f>IF('Données projet'!$A$218&gt;35,FE12+FD13-FM12,IF(A13&lt;'Données projet'!$A$218,$FB$205^A13,IF(A13='Données projet'!$A$218,'Données projet'!$B$218,FE12+FD13-FM12)))</f>
        <v>3.8980598409161908</v>
      </c>
      <c r="FF13" s="17">
        <f>FE13*VLOOKUP('Données projet'!$B$16,Paramètres!$A$1:$I$89,3,0)*VLOOKUP('Données projet'!$B$16,Paramètres!$A$1:$I$89,5,0)</f>
        <v>4.2566813462804802</v>
      </c>
      <c r="FG13" s="13">
        <f t="shared" si="47"/>
        <v>1.6572931083471663</v>
      </c>
      <c r="FH13" s="20">
        <f t="shared" si="22"/>
        <v>10.30017217514315</v>
      </c>
      <c r="FI13" s="59">
        <f t="shared" si="23"/>
        <v>263.02951341422477</v>
      </c>
      <c r="FJ13" s="59">
        <f ca="1">AVERAGE(OFFSET($FI$3,0,0,'Données projet'!$E$16+1,1))-AVERAGE(OFFSET($H$3,0,0,'Données projet'!$E$16+1,1))</f>
        <v>325.08483803530646</v>
      </c>
      <c r="FK13" s="59">
        <f t="shared" si="48"/>
        <v>166.27224322841556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65.592850640961657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3.65</v>
      </c>
      <c r="FZ13" s="12">
        <f>IF('Données projet'!$A$244&gt;35,FZ12+FY13-GH12,IF(A13&lt;'Données projet'!$A$244,$FW$205^A13,IF(A13='Données projet'!$A$244,'Données projet'!$B$244,FZ12+FY13-GH12)))</f>
        <v>8.5440037453175322</v>
      </c>
      <c r="GA13" s="17">
        <f>FZ13*VLOOKUP('Données projet'!$B$17,Paramètres!$A$1:$I$89,3,0)*VLOOKUP('Données projet'!$B$17,Paramètres!$A$1:$I$89,5,0)</f>
        <v>8.6636197977519771</v>
      </c>
      <c r="GB13" s="13">
        <f t="shared" si="49"/>
        <v>3.1052976990698267</v>
      </c>
      <c r="GC13" s="20">
        <f t="shared" si="25"/>
        <v>20.497531306964643</v>
      </c>
      <c r="GD13" s="59">
        <f t="shared" si="26"/>
        <v>273.22687254604625</v>
      </c>
      <c r="GE13" s="59">
        <f ca="1">AVERAGE(OFFSET($GD$3,0,0,'Données projet'!$E$17+1,1))-AVERAGE(OFFSET($H$3,0,0,'Données projet'!$E$17+1,1))</f>
        <v>491.88527366779715</v>
      </c>
      <c r="GF13" s="59">
        <f t="shared" si="50"/>
        <v>304.07540432345746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65.592850640961657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2.1</v>
      </c>
      <c r="GU13" s="12">
        <f>IF('Données projet'!$A$270&gt;35,GU12+GT13-HC12,IF(A13&lt;'Données projet'!$A$270,$GR$205^A13,IF(A13='Données projet'!$A$270,'Données projet'!$B$270,GU12+GT13-HC12)))</f>
        <v>6.4807406984078657</v>
      </c>
      <c r="GV13" s="17">
        <f>GU13*VLOOKUP('Données projet'!$B$18,Paramètres!$A$1:$I$89,3,0)*VLOOKUP('Données projet'!$B$18,Paramètres!$A$1:$I$89,5,0)</f>
        <v>6.1670728486049251</v>
      </c>
      <c r="GW13" s="13">
        <f t="shared" si="51"/>
        <v>2.2996722184660952</v>
      </c>
      <c r="GX13" s="20">
        <f t="shared" si="28"/>
        <v>14.746247658482027</v>
      </c>
      <c r="GY13" s="59">
        <f t="shared" si="29"/>
        <v>267.47558889756363</v>
      </c>
      <c r="GZ13" s="59">
        <f ca="1">AVERAGE(OFFSET($GY$3,0,0,'Données projet'!$E$18+1,1))-AVERAGE(OFFSET($H$3,0,0,'Données projet'!$E$18+1,1))</f>
        <v>388.19269910553851</v>
      </c>
      <c r="HA13" s="59">
        <f t="shared" si="52"/>
        <v>255.07177499966724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1.05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0.97811999999999999</v>
      </c>
      <c r="D14" s="11">
        <f t="shared" si="32"/>
        <v>0.45192103780219955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4.5688913274262593</v>
      </c>
      <c r="H14" s="67">
        <f t="shared" si="1"/>
        <v>243.75732147417216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276.82867503358585</v>
      </c>
      <c r="S14" s="59">
        <f ca="1">AVERAGE(OFFSET($R$3,0,0,'Données projet'!$E$9+1,1))-AVERAGE(OFFSET($H$3,0,0,'Données projet'!$E$9+1,1))</f>
        <v>442.85077007208679</v>
      </c>
      <c r="T14" s="59">
        <f t="shared" si="34"/>
        <v>275.67388397899009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5.2405897568804445</v>
      </c>
      <c r="AK14" s="13">
        <f t="shared" si="35"/>
        <v>1.9915736769215775</v>
      </c>
      <c r="AL14" s="20">
        <f t="shared" si="4"/>
        <v>12.59601798053852</v>
      </c>
      <c r="AM14" s="59">
        <f t="shared" si="5"/>
        <v>266.82791346623031</v>
      </c>
      <c r="AN14" s="59">
        <f ca="1">AVERAGE(OFFSET($AM$3,0,0,'Données projet'!$E$10+1,1))-AVERAGE(OFFSET($H$3,0,0,'Données projet'!$E$10+1,1))</f>
        <v>283.58623187123555</v>
      </c>
      <c r="AO14" s="59">
        <f t="shared" si="36"/>
        <v>191.24793849275176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11.458889715481076</v>
      </c>
      <c r="BF14" s="13">
        <f t="shared" si="37"/>
        <v>3.9756707710945065</v>
      </c>
      <c r="BG14" s="20">
        <f t="shared" si="7"/>
        <v>26.881859514119139</v>
      </c>
      <c r="BH14" s="59">
        <f t="shared" si="8"/>
        <v>281.11375499981091</v>
      </c>
      <c r="BI14" s="59">
        <f ca="1">AVERAGE(OFFSET($BH$3,0,0,'Données projet'!$E$11+1,1))-AVERAGE(OFFSET($H$3,0,0,'Données projet'!$E$11+1,1))</f>
        <v>300.677256227165</v>
      </c>
      <c r="BJ14" s="59">
        <f t="shared" si="38"/>
        <v>294.92893853504148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</v>
      </c>
      <c r="BY14" s="12">
        <f>IF('Données projet'!$A$114&gt;35,BY13+BX14-CG13,IF(A14&lt;'Données projet'!$A$114,$BV$205^A14,IF(A14='Données projet'!$A$114,'Données projet'!$B$114,BY13+BX14-CG13)))</f>
        <v>4.4661504822319662</v>
      </c>
      <c r="BZ14" s="13">
        <f>BY14*VLOOKUP('Données projet'!$B$12,Paramètres!$A$1:$I$89,3,0)*VLOOKUP('Données projet'!$B$12,Paramètres!$A$1:$I$89,5,0)</f>
        <v>4.8073643790744889</v>
      </c>
      <c r="CA14" s="13">
        <f t="shared" si="39"/>
        <v>1.8453770977306692</v>
      </c>
      <c r="CB14" s="20">
        <f t="shared" si="10"/>
        <v>11.586858072102316</v>
      </c>
      <c r="CC14" s="59">
        <f t="shared" si="11"/>
        <v>265.81875355779408</v>
      </c>
      <c r="CD14" s="59">
        <f ca="1">AVERAGE(OFFSET($CC$3,0,0,'Données projet'!$E$12+1,1))-AVERAGE(OFFSET($H$3,0,0,'Données projet'!$E$12+1,1))</f>
        <v>320.91970765367535</v>
      </c>
      <c r="CE14" s="59">
        <f t="shared" si="40"/>
        <v>164.43305350706868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10.8</v>
      </c>
      <c r="CT14" s="12">
        <f>IF('Données projet'!$A$140&gt;35,CT13+CS14-DB13,IF(A14&lt;'Données projet'!$A$140,$CQ$205^A14,IF(A14='Données projet'!$A$140,'Données projet'!$B$140,CT13+CS14-DB13)))</f>
        <v>21.8</v>
      </c>
      <c r="CU14" s="17">
        <f>CT14*VLOOKUP('Données projet'!$B$13,Paramètres!$A$1:$I$89,3,0)*VLOOKUP('Données projet'!$B$13,Paramètres!$A$1:$I$89,5,0)</f>
        <v>19.044480000000004</v>
      </c>
      <c r="CV14" s="13">
        <f t="shared" si="41"/>
        <v>6.2281069020478963</v>
      </c>
      <c r="CW14" s="20">
        <f t="shared" si="13"/>
        <v>44.016422187733419</v>
      </c>
      <c r="CX14" s="59">
        <f t="shared" si="14"/>
        <v>298.24831767342522</v>
      </c>
      <c r="CY14" s="59">
        <f ca="1">AVERAGE(OFFSET($CX$3,0,0,'Données projet'!$E$13+1,1))-AVERAGE(OFFSET($H$3,0,0,'Données projet'!$E$13+1,1))</f>
        <v>380.75053157062723</v>
      </c>
      <c r="CZ14" s="59">
        <f t="shared" si="42"/>
        <v>372.45140975908799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2.1</v>
      </c>
      <c r="DO14" s="12">
        <f>IF('Données projet'!$A$166&gt;35,DO13+DN14-DW13,IF(A14&lt;'Données projet'!$A$166,$DL$205^A14,IF(A14='Données projet'!$A$166,'Données projet'!$B$166,DO13+DN14-DW13)))</f>
        <v>7.8124474610620815</v>
      </c>
      <c r="DP14" s="17">
        <f>DO14*VLOOKUP('Données projet'!$B$14,Paramètres!$A$1:$I$89,3,0)*VLOOKUP('Données projet'!$B$14,Paramètres!$A$1:$I$89,5,0)</f>
        <v>7.5561991843392455</v>
      </c>
      <c r="DQ14" s="13">
        <f t="shared" si="43"/>
        <v>2.7518258561310041</v>
      </c>
      <c r="DR14" s="20">
        <f t="shared" si="16"/>
        <v>17.953143612152349</v>
      </c>
      <c r="DS14" s="59">
        <f t="shared" si="17"/>
        <v>272.18503909784414</v>
      </c>
      <c r="DT14" s="59">
        <f ca="1">AVERAGE(OFFSET($DS$3,0,0,'Données projet'!$E$14+1,1))-AVERAGE(OFFSET($H$3,0,0,'Données projet'!$E$14+1,1))</f>
        <v>391.03687197632871</v>
      </c>
      <c r="DU14" s="59">
        <f t="shared" si="44"/>
        <v>241.90796410645191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1.2</v>
      </c>
      <c r="EJ14" s="12">
        <f>IF('Données projet'!$A$192&gt;35,EJ13+EI14-ER13,IF(A14&lt;'Données projet'!$A$192,$EG$205^A14,IF(A14='Données projet'!$A$192,'Données projet'!$B$192,EJ13+EI14-ER13)))</f>
        <v>4.4661504822319662</v>
      </c>
      <c r="EK14" s="17">
        <f>EJ14*VLOOKUP('Données projet'!$B$15,Paramètres!$A$1:$I$89,3,0)*VLOOKUP('Données projet'!$B$15,Paramètres!$A$1:$I$89,5,0)</f>
        <v>5.0860521691657636</v>
      </c>
      <c r="EL14" s="13">
        <f t="shared" si="45"/>
        <v>1.9395909500595778</v>
      </c>
      <c r="EM14" s="20">
        <f t="shared" si="19"/>
        <v>12.236328432650803</v>
      </c>
      <c r="EN14" s="59">
        <f t="shared" si="20"/>
        <v>266.46822391834257</v>
      </c>
      <c r="EO14" s="59">
        <f ca="1">AVERAGE(OFFSET($EN$3,0,0,'Données projet'!$E$15+1,1))-AVERAGE(OFFSET($H$3,0,0,'Données projet'!$E$15+1,1))</f>
        <v>337.57272347525873</v>
      </c>
      <c r="EP14" s="59">
        <f t="shared" si="46"/>
        <v>171.78614231095435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1.2</v>
      </c>
      <c r="FE14" s="12">
        <f>IF('Données projet'!$A$218&gt;35,FE13+FD14-FM13,IF(A14&lt;'Données projet'!$A$218,$FB$205^A14,IF(A14='Données projet'!$A$218,'Données projet'!$B$218,FE13+FD14-FM13)))</f>
        <v>4.4661504822319662</v>
      </c>
      <c r="FF14" s="17">
        <f>FE14*VLOOKUP('Données projet'!$B$16,Paramètres!$A$1:$I$89,3,0)*VLOOKUP('Données projet'!$B$16,Paramètres!$A$1:$I$89,5,0)</f>
        <v>4.8770363265973069</v>
      </c>
      <c r="FG14" s="13">
        <f t="shared" si="47"/>
        <v>1.8689887964272076</v>
      </c>
      <c r="FH14" s="20">
        <f t="shared" si="22"/>
        <v>11.749327089267696</v>
      </c>
      <c r="FI14" s="59">
        <f t="shared" si="23"/>
        <v>265.98122257495947</v>
      </c>
      <c r="FJ14" s="59">
        <f ca="1">AVERAGE(OFFSET($FI$3,0,0,'Données projet'!$E$16+1,1))-AVERAGE(OFFSET($H$3,0,0,'Données projet'!$E$16+1,1))</f>
        <v>325.08483803530646</v>
      </c>
      <c r="FK14" s="59">
        <f t="shared" si="48"/>
        <v>166.27224322841556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3.65</v>
      </c>
      <c r="FZ14" s="12">
        <f>IF('Données projet'!$A$244&gt;35,FZ13+FY14-GH13,IF(A14&lt;'Données projet'!$A$244,$FW$205^A14,IF(A14='Données projet'!$A$244,'Données projet'!$B$244,FZ13+FY14-GH13)))</f>
        <v>10.588332555950936</v>
      </c>
      <c r="GA14" s="17">
        <f>FZ14*VLOOKUP('Données projet'!$B$17,Paramètres!$A$1:$I$89,3,0)*VLOOKUP('Données projet'!$B$17,Paramètres!$A$1:$I$89,5,0)</f>
        <v>10.736569211734251</v>
      </c>
      <c r="GB14" s="13">
        <f t="shared" si="49"/>
        <v>3.7533999637480915</v>
      </c>
      <c r="GC14" s="20">
        <f t="shared" si="25"/>
        <v>25.23669631396508</v>
      </c>
      <c r="GD14" s="59">
        <f t="shared" si="26"/>
        <v>279.46859179965685</v>
      </c>
      <c r="GE14" s="59">
        <f ca="1">AVERAGE(OFFSET($GD$3,0,0,'Données projet'!$E$17+1,1))-AVERAGE(OFFSET($H$3,0,0,'Données projet'!$E$17+1,1))</f>
        <v>491.88527366779715</v>
      </c>
      <c r="GF14" s="59">
        <f t="shared" si="50"/>
        <v>304.07540432345746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3.6666666666666661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2.1</v>
      </c>
      <c r="GU14" s="12">
        <f>IF('Données projet'!$A$270&gt;35,GU13+GT14-HC13,IF(A14&lt;'Données projet'!$A$270,$GR$205^A14,IF(A14='Données projet'!$A$270,'Données projet'!$B$270,GU13+GT14-HC13)))</f>
        <v>7.8124474610620815</v>
      </c>
      <c r="GV14" s="17">
        <f>GU14*VLOOKUP('Données projet'!$B$18,Paramètres!$A$1:$I$89,3,0)*VLOOKUP('Données projet'!$B$18,Paramètres!$A$1:$I$89,5,0)</f>
        <v>7.4343250039466771</v>
      </c>
      <c r="GW14" s="13">
        <f t="shared" si="51"/>
        <v>2.712570862107007</v>
      </c>
      <c r="GX14" s="20">
        <f t="shared" si="28"/>
        <v>17.672510300043498</v>
      </c>
      <c r="GY14" s="59">
        <f t="shared" si="29"/>
        <v>271.90440578573526</v>
      </c>
      <c r="GZ14" s="59">
        <f ca="1">AVERAGE(OFFSET($GY$3,0,0,'Données projet'!$E$18+1,1))-AVERAGE(OFFSET($H$3,0,0,'Données projet'!$E$18+1,1))</f>
        <v>388.19269910553851</v>
      </c>
      <c r="HA14" s="59">
        <f t="shared" si="52"/>
        <v>255.07177499966724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1.05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1.06704</v>
      </c>
      <c r="D15" s="11">
        <f t="shared" si="32"/>
        <v>0.48803675573769273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4.6654101272361146</v>
      </c>
      <c r="H15" s="67">
        <f t="shared" si="1"/>
        <v>243.97509201624314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3.9999999999999996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283.55245732858197</v>
      </c>
      <c r="S15" s="59">
        <f ca="1">AVERAGE(OFFSET($R$3,0,0,'Données projet'!$E$9+1,1))-AVERAGE(OFFSET($H$3,0,0,'Données projet'!$E$9+1,1))</f>
        <v>442.85077007208679</v>
      </c>
      <c r="T15" s="59">
        <f t="shared" si="34"/>
        <v>275.67388397899009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3.9999999999999996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6.3174618528815421</v>
      </c>
      <c r="AK15" s="13">
        <f t="shared" si="35"/>
        <v>2.3491542326671957</v>
      </c>
      <c r="AL15" s="20">
        <f t="shared" si="4"/>
        <v>15.094356348997385</v>
      </c>
      <c r="AM15" s="59">
        <f t="shared" si="5"/>
        <v>270.82394294740459</v>
      </c>
      <c r="AN15" s="59">
        <f ca="1">AVERAGE(OFFSET($AM$3,0,0,'Données projet'!$E$10+1,1))-AVERAGE(OFFSET($H$3,0,0,'Données projet'!$E$10+1,1))</f>
        <v>283.58623187123555</v>
      </c>
      <c r="AO15" s="59">
        <f t="shared" si="36"/>
        <v>191.24793849275176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3.9999999999999996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14.57771049852043</v>
      </c>
      <c r="BF15" s="13">
        <f t="shared" si="37"/>
        <v>4.9179934854347964</v>
      </c>
      <c r="BG15" s="20">
        <f t="shared" si="7"/>
        <v>33.955017772055356</v>
      </c>
      <c r="BH15" s="59">
        <f t="shared" si="8"/>
        <v>289.68460437046258</v>
      </c>
      <c r="BI15" s="59">
        <f ca="1">AVERAGE(OFFSET($BH$3,0,0,'Données projet'!$E$11+1,1))-AVERAGE(OFFSET($H$3,0,0,'Données projet'!$E$11+1,1))</f>
        <v>300.677256227165</v>
      </c>
      <c r="BJ15" s="59">
        <f t="shared" si="38"/>
        <v>294.92893853504148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3.9999999999999996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</v>
      </c>
      <c r="BY15" s="12">
        <f>IF('Données projet'!$A$114&gt;35,BY14+BX15-CG14,IF(A15&lt;'Données projet'!$A$114,$BV$205^A15,IF(A15='Données projet'!$A$114,'Données projet'!$B$114,BY14+BX15-CG14)))</f>
        <v>5.1170328173444979</v>
      </c>
      <c r="BZ15" s="13">
        <f>BY15*VLOOKUP('Données projet'!$B$12,Paramètres!$A$1:$I$89,3,0)*VLOOKUP('Données projet'!$B$12,Paramètres!$A$1:$I$89,5,0)</f>
        <v>5.5079741245896177</v>
      </c>
      <c r="CA15" s="13">
        <f t="shared" si="39"/>
        <v>2.0810978477317659</v>
      </c>
      <c r="CB15" s="20">
        <f t="shared" si="10"/>
        <v>13.217633685126408</v>
      </c>
      <c r="CC15" s="59">
        <f t="shared" si="11"/>
        <v>268.94722028353362</v>
      </c>
      <c r="CD15" s="59">
        <f ca="1">AVERAGE(OFFSET($CC$3,0,0,'Données projet'!$E$12+1,1))-AVERAGE(OFFSET($H$3,0,0,'Données projet'!$E$12+1,1))</f>
        <v>320.91970765367535</v>
      </c>
      <c r="CE15" s="59">
        <f t="shared" si="40"/>
        <v>164.43305350706868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3.9999999999999996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10.8</v>
      </c>
      <c r="CT15" s="12">
        <f>IF('Données projet'!$A$140&gt;35,CT14+CS15-DB14,IF(A15&lt;'Données projet'!$A$140,$CQ$205^A15,IF(A15='Données projet'!$A$140,'Données projet'!$B$140,CT14+CS15-DB14)))</f>
        <v>32.6</v>
      </c>
      <c r="CU15" s="17">
        <f>CT15*VLOOKUP('Données projet'!$B$13,Paramètres!$A$1:$I$89,3,0)*VLOOKUP('Données projet'!$B$13,Paramètres!$A$1:$I$89,5,0)</f>
        <v>28.479360000000007</v>
      </c>
      <c r="CV15" s="13">
        <f t="shared" si="41"/>
        <v>8.8874050121326551</v>
      </c>
      <c r="CW15" s="20">
        <f t="shared" si="13"/>
        <v>65.080449062797712</v>
      </c>
      <c r="CX15" s="59">
        <f t="shared" si="14"/>
        <v>320.81003566120495</v>
      </c>
      <c r="CY15" s="59">
        <f ca="1">AVERAGE(OFFSET($CX$3,0,0,'Données projet'!$E$13+1,1))-AVERAGE(OFFSET($H$3,0,0,'Données projet'!$E$13+1,1))</f>
        <v>380.75053157062723</v>
      </c>
      <c r="CZ15" s="59">
        <f t="shared" si="42"/>
        <v>372.45140975908799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3.9999999999999996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2.1</v>
      </c>
      <c r="DO15" s="12">
        <f>IF('Données projet'!$A$166&gt;35,DO14+DN15-DW14,IF(A15&lt;'Données projet'!$A$166,$DL$205^A15,IF(A15='Données projet'!$A$166,'Données projet'!$B$166,DO14+DN15-DW14)))</f>
        <v>9.4178024044149407</v>
      </c>
      <c r="DP15" s="17">
        <f>DO15*VLOOKUP('Données projet'!$B$14,Paramètres!$A$1:$I$89,3,0)*VLOOKUP('Données projet'!$B$14,Paramètres!$A$1:$I$89,5,0)</f>
        <v>9.1088984855501316</v>
      </c>
      <c r="DQ15" s="13">
        <f t="shared" si="43"/>
        <v>3.2459072101643005</v>
      </c>
      <c r="DR15" s="20">
        <f t="shared" si="16"/>
        <v>21.517953253369303</v>
      </c>
      <c r="DS15" s="59">
        <f t="shared" si="17"/>
        <v>277.24753985177654</v>
      </c>
      <c r="DT15" s="59">
        <f ca="1">AVERAGE(OFFSET($DS$3,0,0,'Données projet'!$E$14+1,1))-AVERAGE(OFFSET($H$3,0,0,'Données projet'!$E$14+1,1))</f>
        <v>391.03687197632871</v>
      </c>
      <c r="DU15" s="59">
        <f t="shared" si="44"/>
        <v>241.90796410645191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3.9999999999999996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1.2</v>
      </c>
      <c r="EJ15" s="12">
        <f>IF('Données projet'!$A$192&gt;35,EJ14+EI15-ER14,IF(A15&lt;'Données projet'!$A$192,$EG$205^A15,IF(A15='Données projet'!$A$192,'Données projet'!$B$192,EJ14+EI15-ER14)))</f>
        <v>5.1170328173444979</v>
      </c>
      <c r="EK15" s="17">
        <f>EJ15*VLOOKUP('Données projet'!$B$15,Paramètres!$A$1:$I$89,3,0)*VLOOKUP('Données projet'!$B$15,Paramètres!$A$1:$I$89,5,0)</f>
        <v>5.827276972391914</v>
      </c>
      <c r="EL15" s="13">
        <f t="shared" si="45"/>
        <v>2.1873461833967758</v>
      </c>
      <c r="EM15" s="20">
        <f t="shared" si="19"/>
        <v>13.958801996331969</v>
      </c>
      <c r="EN15" s="59">
        <f t="shared" si="20"/>
        <v>269.68838859473919</v>
      </c>
      <c r="EO15" s="59">
        <f ca="1">AVERAGE(OFFSET($EN$3,0,0,'Données projet'!$E$15+1,1))-AVERAGE(OFFSET($H$3,0,0,'Données projet'!$E$15+1,1))</f>
        <v>337.57272347525873</v>
      </c>
      <c r="EP15" s="59">
        <f t="shared" si="46"/>
        <v>171.78614231095435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3.9999999999999996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1.2</v>
      </c>
      <c r="FE15" s="12">
        <f>IF('Données projet'!$A$218&gt;35,FE14+FD15-FM14,IF(A15&lt;'Données projet'!$A$218,$FB$205^A15,IF(A15='Données projet'!$A$218,'Données projet'!$B$218,FE14+FD15-FM14)))</f>
        <v>5.1170328173444979</v>
      </c>
      <c r="FF15" s="17">
        <f>FE15*VLOOKUP('Données projet'!$B$16,Paramètres!$A$1:$I$89,3,0)*VLOOKUP('Données projet'!$B$16,Paramètres!$A$1:$I$89,5,0)</f>
        <v>5.5877998365401913</v>
      </c>
      <c r="FG15" s="13">
        <f t="shared" si="47"/>
        <v>2.1077256060360634</v>
      </c>
      <c r="FH15" s="20">
        <f t="shared" si="22"/>
        <v>13.403040145820308</v>
      </c>
      <c r="FI15" s="59">
        <f t="shared" si="23"/>
        <v>269.13262674422754</v>
      </c>
      <c r="FJ15" s="59">
        <f ca="1">AVERAGE(OFFSET($FI$3,0,0,'Données projet'!$E$16+1,1))-AVERAGE(OFFSET($H$3,0,0,'Données projet'!$E$16+1,1))</f>
        <v>325.08483803530646</v>
      </c>
      <c r="FK15" s="59">
        <f t="shared" si="48"/>
        <v>166.27224322841556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3.9999999999999996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3.65</v>
      </c>
      <c r="FZ15" s="12">
        <f>IF('Données projet'!$A$244&gt;35,FZ14+FY15-GH14,IF(A15&lt;'Données projet'!$A$244,$FW$205^A15,IF(A15='Données projet'!$A$244,'Données projet'!$B$244,FZ14+FY15-GH14)))</f>
        <v>13.121809125710287</v>
      </c>
      <c r="GA15" s="17">
        <f>FZ15*VLOOKUP('Données projet'!$B$17,Paramètres!$A$1:$I$89,3,0)*VLOOKUP('Données projet'!$B$17,Paramètres!$A$1:$I$89,5,0)</f>
        <v>13.305514453470233</v>
      </c>
      <c r="GB15" s="13">
        <f t="shared" si="49"/>
        <v>4.5367667299931158</v>
      </c>
      <c r="GC15" s="20">
        <f t="shared" si="25"/>
        <v>31.075306394532003</v>
      </c>
      <c r="GD15" s="59">
        <f t="shared" si="26"/>
        <v>286.80489299293924</v>
      </c>
      <c r="GE15" s="59">
        <f ca="1">AVERAGE(OFFSET($GD$3,0,0,'Données projet'!$E$17+1,1))-AVERAGE(OFFSET($H$3,0,0,'Données projet'!$E$17+1,1))</f>
        <v>491.88527366779715</v>
      </c>
      <c r="GF15" s="59">
        <f t="shared" si="50"/>
        <v>304.07540432345746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3.9999999999999996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2.1</v>
      </c>
      <c r="GU15" s="12">
        <f>IF('Données projet'!$A$270&gt;35,GU14+GT15-HC14,IF(A15&lt;'Données projet'!$A$270,$GR$205^A15,IF(A15='Données projet'!$A$270,'Données projet'!$B$270,GU14+GT15-HC14)))</f>
        <v>9.4178024044149407</v>
      </c>
      <c r="GV15" s="17">
        <f>GU15*VLOOKUP('Données projet'!$B$18,Paramètres!$A$1:$I$89,3,0)*VLOOKUP('Données projet'!$B$18,Paramètres!$A$1:$I$89,5,0)</f>
        <v>8.9619807680412578</v>
      </c>
      <c r="GW15" s="13">
        <f t="shared" si="51"/>
        <v>3.1996041100413177</v>
      </c>
      <c r="GX15" s="20">
        <f t="shared" si="28"/>
        <v>21.181426995993817</v>
      </c>
      <c r="GY15" s="59">
        <f t="shared" si="29"/>
        <v>276.91101359440103</v>
      </c>
      <c r="GZ15" s="59">
        <f ca="1">AVERAGE(OFFSET($GY$3,0,0,'Données projet'!$E$18+1,1))-AVERAGE(OFFSET($H$3,0,0,'Données projet'!$E$18+1,1))</f>
        <v>388.19269910553851</v>
      </c>
      <c r="HA15" s="59">
        <f t="shared" si="52"/>
        <v>255.07177499966724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1.05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1.1559599999999999</v>
      </c>
      <c r="D16" s="11">
        <f t="shared" si="32"/>
        <v>0.52380341863278834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4.7616594810498718</v>
      </c>
      <c r="H16" s="67">
        <f t="shared" si="1"/>
        <v>244.19225462078543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291.4842068201657</v>
      </c>
      <c r="S16" s="59">
        <f ca="1">AVERAGE(OFFSET($R$3,0,0,'Données projet'!$E$9+1,1))-AVERAGE(OFFSET($H$3,0,0,'Données projet'!$E$9+1,1))</f>
        <v>442.85077007208679</v>
      </c>
      <c r="T16" s="59">
        <f t="shared" si="34"/>
        <v>275.67388397899009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7.6156169656696866</v>
      </c>
      <c r="AK16" s="13">
        <f t="shared" si="35"/>
        <v>2.7709372105119989</v>
      </c>
      <c r="AL16" s="20">
        <f t="shared" si="4"/>
        <v>18.089915190183103</v>
      </c>
      <c r="AM16" s="59">
        <f t="shared" si="5"/>
        <v>275.31241413191191</v>
      </c>
      <c r="AN16" s="59">
        <f ca="1">AVERAGE(OFFSET($AM$3,0,0,'Données projet'!$E$10+1,1))-AVERAGE(OFFSET($H$3,0,0,'Données projet'!$E$10+1,1))</f>
        <v>283.58623187123555</v>
      </c>
      <c r="AO16" s="59">
        <f t="shared" si="36"/>
        <v>191.24793849275176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18.545395640868254</v>
      </c>
      <c r="BF16" s="13">
        <f t="shared" si="37"/>
        <v>6.0836677168115934</v>
      </c>
      <c r="BG16" s="20">
        <f t="shared" si="7"/>
        <v>42.895618681292397</v>
      </c>
      <c r="BH16" s="59">
        <f t="shared" si="8"/>
        <v>300.11811762302119</v>
      </c>
      <c r="BI16" s="59">
        <f ca="1">AVERAGE(OFFSET($BH$3,0,0,'Données projet'!$E$11+1,1))-AVERAGE(OFFSET($H$3,0,0,'Données projet'!$E$11+1,1))</f>
        <v>300.677256227165</v>
      </c>
      <c r="BJ16" s="59">
        <f t="shared" si="38"/>
        <v>294.92893853504148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</v>
      </c>
      <c r="BY16" s="12">
        <f>IF('Données projet'!$A$114&gt;35,BY15+BX16-CG15,IF(A16&lt;'Données projet'!$A$114,$BV$205^A16,IF(A16='Données projet'!$A$114,'Données projet'!$B$114,BY15+BX16-CG15)))</f>
        <v>5.8627726400958746</v>
      </c>
      <c r="BZ16" s="13">
        <f>BY16*VLOOKUP('Données projet'!$B$12,Paramètres!$A$1:$I$89,3,0)*VLOOKUP('Données projet'!$B$12,Paramètres!$A$1:$I$89,5,0)</f>
        <v>6.3106884697991985</v>
      </c>
      <c r="CA16" s="13">
        <f t="shared" si="39"/>
        <v>2.346928580158357</v>
      </c>
      <c r="CB16" s="20">
        <f t="shared" si="10"/>
        <v>15.078683028676075</v>
      </c>
      <c r="CC16" s="59">
        <f t="shared" si="11"/>
        <v>272.30118197040491</v>
      </c>
      <c r="CD16" s="59">
        <f ca="1">AVERAGE(OFFSET($CC$3,0,0,'Données projet'!$E$12+1,1))-AVERAGE(OFFSET($H$3,0,0,'Données projet'!$E$12+1,1))</f>
        <v>320.91970765367535</v>
      </c>
      <c r="CE16" s="59">
        <f t="shared" si="40"/>
        <v>164.43305350706868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10.8</v>
      </c>
      <c r="CT16" s="12">
        <f>IF('Données projet'!$A$140&gt;35,CT15+CS16-DB15,IF(A16&lt;'Données projet'!$A$140,$CQ$205^A16,IF(A16='Données projet'!$A$140,'Données projet'!$B$140,CT15+CS16-DB15)))</f>
        <v>43.400000000000006</v>
      </c>
      <c r="CU16" s="17">
        <f>CT16*VLOOKUP('Données projet'!$B$13,Paramètres!$A$1:$I$89,3,0)*VLOOKUP('Données projet'!$B$13,Paramètres!$A$1:$I$89,5,0)</f>
        <v>37.914240000000007</v>
      </c>
      <c r="CV16" s="13">
        <f t="shared" si="41"/>
        <v>11.444104784431099</v>
      </c>
      <c r="CW16" s="20">
        <f t="shared" si="13"/>
        <v>85.965783832884156</v>
      </c>
      <c r="CX16" s="59">
        <f t="shared" si="14"/>
        <v>343.18828277461296</v>
      </c>
      <c r="CY16" s="59">
        <f ca="1">AVERAGE(OFFSET($CX$3,0,0,'Données projet'!$E$13+1,1))-AVERAGE(OFFSET($H$3,0,0,'Données projet'!$E$13+1,1))</f>
        <v>380.75053157062723</v>
      </c>
      <c r="CZ16" s="59">
        <f t="shared" si="42"/>
        <v>372.45140975908799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2.1</v>
      </c>
      <c r="DO16" s="12">
        <f>IF('Données projet'!$A$166&gt;35,DO15+DN16-DW15,IF(A16&lt;'Données projet'!$A$166,$DL$205^A16,IF(A16='Données projet'!$A$166,'Données projet'!$B$166,DO15+DN16-DW15)))</f>
        <v>11.35303662145153</v>
      </c>
      <c r="DP16" s="17">
        <f>DO16*VLOOKUP('Données projet'!$B$14,Paramètres!$A$1:$I$89,3,0)*VLOOKUP('Données projet'!$B$14,Paramètres!$A$1:$I$89,5,0)</f>
        <v>10.98065702026792</v>
      </c>
      <c r="DQ16" s="13">
        <f t="shared" si="43"/>
        <v>3.8286992592655618</v>
      </c>
      <c r="DR16" s="20">
        <f t="shared" si="16"/>
        <v>25.792962186854144</v>
      </c>
      <c r="DS16" s="59">
        <f t="shared" si="17"/>
        <v>283.01546112858296</v>
      </c>
      <c r="DT16" s="59">
        <f ca="1">AVERAGE(OFFSET($DS$3,0,0,'Données projet'!$E$14+1,1))-AVERAGE(OFFSET($H$3,0,0,'Données projet'!$E$14+1,1))</f>
        <v>391.03687197632871</v>
      </c>
      <c r="DU16" s="59">
        <f t="shared" si="44"/>
        <v>241.90796410645191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1.2</v>
      </c>
      <c r="EJ16" s="12">
        <f>IF('Données projet'!$A$192&gt;35,EJ15+EI16-ER15,IF(A16&lt;'Données projet'!$A$192,$EG$205^A16,IF(A16='Données projet'!$A$192,'Données projet'!$B$192,EJ15+EI16-ER15)))</f>
        <v>5.8627726400958746</v>
      </c>
      <c r="EK16" s="17">
        <f>EJ16*VLOOKUP('Données projet'!$B$15,Paramètres!$A$1:$I$89,3,0)*VLOOKUP('Données projet'!$B$15,Paramètres!$A$1:$I$89,5,0)</f>
        <v>6.6765254825411819</v>
      </c>
      <c r="EL16" s="13">
        <f t="shared" si="45"/>
        <v>2.4667486337124225</v>
      </c>
      <c r="EM16" s="20">
        <f t="shared" si="19"/>
        <v>15.924535752475025</v>
      </c>
      <c r="EN16" s="59">
        <f t="shared" si="20"/>
        <v>273.14703469420385</v>
      </c>
      <c r="EO16" s="59">
        <f ca="1">AVERAGE(OFFSET($EN$3,0,0,'Données projet'!$E$15+1,1))-AVERAGE(OFFSET($H$3,0,0,'Données projet'!$E$15+1,1))</f>
        <v>337.57272347525873</v>
      </c>
      <c r="EP16" s="59">
        <f t="shared" si="46"/>
        <v>171.78614231095435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1.2</v>
      </c>
      <c r="FE16" s="12">
        <f>IF('Données projet'!$A$218&gt;35,FE15+FD16-FM15,IF(A16&lt;'Données projet'!$A$218,$FB$205^A16,IF(A16='Données projet'!$A$218,'Données projet'!$B$218,FE15+FD16-FM15)))</f>
        <v>5.8627726400958746</v>
      </c>
      <c r="FF16" s="17">
        <f>FE16*VLOOKUP('Données projet'!$B$16,Paramètres!$A$1:$I$89,3,0)*VLOOKUP('Données projet'!$B$16,Paramètres!$A$1:$I$89,5,0)</f>
        <v>6.4021477229846955</v>
      </c>
      <c r="FG16" s="13">
        <f t="shared" si="47"/>
        <v>2.376957656906487</v>
      </c>
      <c r="FH16" s="20">
        <f t="shared" si="22"/>
        <v>15.290275203310477</v>
      </c>
      <c r="FI16" s="59">
        <f t="shared" si="23"/>
        <v>272.51277414503932</v>
      </c>
      <c r="FJ16" s="59">
        <f ca="1">AVERAGE(OFFSET($FI$3,0,0,'Données projet'!$E$16+1,1))-AVERAGE(OFFSET($H$3,0,0,'Données projet'!$E$16+1,1))</f>
        <v>325.08483803530646</v>
      </c>
      <c r="FK16" s="59">
        <f t="shared" si="48"/>
        <v>166.27224322841556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3.65</v>
      </c>
      <c r="FZ16" s="12">
        <f>IF('Données projet'!$A$244&gt;35,FZ15+FY16-GH15,IF(A16&lt;'Données projet'!$A$244,$FW$205^A16,IF(A16='Données projet'!$A$244,'Données projet'!$B$244,FZ15+FY16-GH15)))</f>
        <v>16.261472127148366</v>
      </c>
      <c r="GA16" s="17">
        <f>FZ16*VLOOKUP('Données projet'!$B$17,Paramètres!$A$1:$I$89,3,0)*VLOOKUP('Données projet'!$B$17,Paramètres!$A$1:$I$89,5,0)</f>
        <v>16.489132736928447</v>
      </c>
      <c r="GB16" s="13">
        <f t="shared" si="49"/>
        <v>5.4836288594779292</v>
      </c>
      <c r="GC16" s="20">
        <f t="shared" si="25"/>
        <v>38.269226447074438</v>
      </c>
      <c r="GD16" s="59">
        <f t="shared" si="26"/>
        <v>295.49172538880327</v>
      </c>
      <c r="GE16" s="59">
        <f ca="1">AVERAGE(OFFSET($GD$3,0,0,'Données projet'!$E$17+1,1))-AVERAGE(OFFSET($H$3,0,0,'Données projet'!$E$17+1,1))</f>
        <v>491.88527366779715</v>
      </c>
      <c r="GF16" s="59">
        <f t="shared" si="50"/>
        <v>304.07540432345746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4.3333333333333321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2.1</v>
      </c>
      <c r="GU16" s="12">
        <f>IF('Données projet'!$A$270&gt;35,GU15+GT16-HC15,IF(A16&lt;'Données projet'!$A$270,$GR$205^A16,IF(A16='Données projet'!$A$270,'Données projet'!$B$270,GU15+GT16-HC15)))</f>
        <v>11.35303662145153</v>
      </c>
      <c r="GV16" s="17">
        <f>GU16*VLOOKUP('Données projet'!$B$18,Paramètres!$A$1:$I$89,3,0)*VLOOKUP('Données projet'!$B$18,Paramètres!$A$1:$I$89,5,0)</f>
        <v>10.803549648973275</v>
      </c>
      <c r="GW16" s="13">
        <f t="shared" si="51"/>
        <v>3.77408258858951</v>
      </c>
      <c r="GX16" s="20">
        <f t="shared" si="28"/>
        <v>25.389376147088512</v>
      </c>
      <c r="GY16" s="59">
        <f t="shared" si="29"/>
        <v>282.61187508881733</v>
      </c>
      <c r="GZ16" s="59">
        <f ca="1">AVERAGE(OFFSET($GY$3,0,0,'Données projet'!$E$18+1,1))-AVERAGE(OFFSET($H$3,0,0,'Données projet'!$E$18+1,1))</f>
        <v>388.19269910553851</v>
      </c>
      <c r="HA16" s="59">
        <f t="shared" si="52"/>
        <v>255.07177499966724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1.05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1.2448799999999998</v>
      </c>
      <c r="D17" s="11">
        <f t="shared" si="32"/>
        <v>0.55925092974078117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4.8576624720806034</v>
      </c>
      <c r="H17" s="67">
        <f t="shared" si="1"/>
        <v>244.40886136929851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300.90631171329017</v>
      </c>
      <c r="S17" s="59">
        <f ca="1">AVERAGE(OFFSET($R$3,0,0,'Données projet'!$E$9+1,1))-AVERAGE(OFFSET($H$3,0,0,'Données projet'!$E$9+1,1))</f>
        <v>442.85077007208679</v>
      </c>
      <c r="T17" s="59">
        <f t="shared" si="34"/>
        <v>275.67388397899009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9.1805258374994221</v>
      </c>
      <c r="AK17" s="13">
        <f t="shared" si="35"/>
        <v>3.2684499458694205</v>
      </c>
      <c r="AL17" s="20">
        <f t="shared" si="4"/>
        <v>21.681966156034065</v>
      </c>
      <c r="AM17" s="59">
        <f t="shared" si="5"/>
        <v>280.39268157265587</v>
      </c>
      <c r="AN17" s="59">
        <f ca="1">AVERAGE(OFFSET($AM$3,0,0,'Données projet'!$E$10+1,1))-AVERAGE(OFFSET($H$3,0,0,'Données projet'!$E$10+1,1))</f>
        <v>283.58623187123555</v>
      </c>
      <c r="AO17" s="59">
        <f t="shared" si="36"/>
        <v>191.24793849275176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23.592984612449435</v>
      </c>
      <c r="BF17" s="13">
        <f t="shared" si="37"/>
        <v>7.5256327602279143</v>
      </c>
      <c r="BG17" s="20">
        <f t="shared" si="7"/>
        <v>54.198258590746377</v>
      </c>
      <c r="BH17" s="59">
        <f t="shared" si="8"/>
        <v>312.90897400736822</v>
      </c>
      <c r="BI17" s="59">
        <f ca="1">AVERAGE(OFFSET($BH$3,0,0,'Données projet'!$E$11+1,1))-AVERAGE(OFFSET($H$3,0,0,'Données projet'!$E$11+1,1))</f>
        <v>300.677256227165</v>
      </c>
      <c r="BJ17" s="59">
        <f t="shared" si="38"/>
        <v>294.92893853504148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</v>
      </c>
      <c r="BY17" s="12">
        <f>IF('Données projet'!$A$114&gt;35,BY16+BX17-CG16,IF(A17&lt;'Données projet'!$A$114,$BV$205^A17,IF(A17='Données projet'!$A$114,'Données projet'!$B$114,BY16+BX17-CG16)))</f>
        <v>6.7171941741218459</v>
      </c>
      <c r="BZ17" s="13">
        <f>BY17*VLOOKUP('Données projet'!$B$12,Paramètres!$A$1:$I$89,3,0)*VLOOKUP('Données projet'!$B$12,Paramètres!$A$1:$I$89,5,0)</f>
        <v>7.2303878090247551</v>
      </c>
      <c r="CA17" s="13">
        <f t="shared" si="39"/>
        <v>2.6467154181950132</v>
      </c>
      <c r="CB17" s="20">
        <f t="shared" si="10"/>
        <v>17.202621454074428</v>
      </c>
      <c r="CC17" s="59">
        <f t="shared" si="11"/>
        <v>275.91333687069624</v>
      </c>
      <c r="CD17" s="59">
        <f ca="1">AVERAGE(OFFSET($CC$3,0,0,'Données projet'!$E$12+1,1))-AVERAGE(OFFSET($H$3,0,0,'Données projet'!$E$12+1,1))</f>
        <v>320.91970765367535</v>
      </c>
      <c r="CE17" s="59">
        <f t="shared" si="40"/>
        <v>164.43305350706868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10.8</v>
      </c>
      <c r="CT17" s="12">
        <f>IF('Données projet'!$A$140&gt;35,CT16+CS17-DB16,IF(A17&lt;'Données projet'!$A$140,$CQ$205^A17,IF(A17='Données projet'!$A$140,'Données projet'!$B$140,CT16+CS17-DB16)))</f>
        <v>54.2</v>
      </c>
      <c r="CU17" s="17">
        <f>CT17*VLOOKUP('Données projet'!$B$13,Paramètres!$A$1:$I$89,3,0)*VLOOKUP('Données projet'!$B$13,Paramètres!$A$1:$I$89,5,0)</f>
        <v>47.349120000000006</v>
      </c>
      <c r="CV17" s="13">
        <f t="shared" si="41"/>
        <v>13.927003034591849</v>
      </c>
      <c r="CW17" s="20">
        <f t="shared" si="13"/>
        <v>106.72258095191415</v>
      </c>
      <c r="CX17" s="59">
        <f t="shared" si="14"/>
        <v>365.43329636853599</v>
      </c>
      <c r="CY17" s="59">
        <f ca="1">AVERAGE(OFFSET($CX$3,0,0,'Données projet'!$E$13+1,1))-AVERAGE(OFFSET($H$3,0,0,'Données projet'!$E$13+1,1))</f>
        <v>380.75053157062723</v>
      </c>
      <c r="CZ17" s="59">
        <f t="shared" si="42"/>
        <v>372.45140975908799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2.1</v>
      </c>
      <c r="DO17" s="12">
        <f>IF('Données projet'!$A$166&gt;35,DO16+DN17-DW16,IF(A17&lt;'Données projet'!$A$166,$DL$205^A17,IF(A17='Données projet'!$A$166,'Données projet'!$B$166,DO16+DN17-DW16)))</f>
        <v>13.685935953338433</v>
      </c>
      <c r="DP17" s="17">
        <f>DO17*VLOOKUP('Données projet'!$B$14,Paramètres!$A$1:$I$89,3,0)*VLOOKUP('Données projet'!$B$14,Paramètres!$A$1:$I$89,5,0)</f>
        <v>13.237037254068934</v>
      </c>
      <c r="DQ17" s="13">
        <f t="shared" si="43"/>
        <v>4.5161297192961545</v>
      </c>
      <c r="DR17" s="20">
        <f t="shared" si="16"/>
        <v>30.920099145277529</v>
      </c>
      <c r="DS17" s="59">
        <f t="shared" si="17"/>
        <v>289.63081456189934</v>
      </c>
      <c r="DT17" s="59">
        <f ca="1">AVERAGE(OFFSET($DS$3,0,0,'Données projet'!$E$14+1,1))-AVERAGE(OFFSET($H$3,0,0,'Données projet'!$E$14+1,1))</f>
        <v>391.03687197632871</v>
      </c>
      <c r="DU17" s="59">
        <f t="shared" si="44"/>
        <v>241.90796410645191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1.2</v>
      </c>
      <c r="EJ17" s="12">
        <f>IF('Données projet'!$A$192&gt;35,EJ16+EI17-ER16,IF(A17&lt;'Données projet'!$A$192,$EG$205^A17,IF(A17='Données projet'!$A$192,'Données projet'!$B$192,EJ16+EI17-ER16)))</f>
        <v>6.7171941741218459</v>
      </c>
      <c r="EK17" s="17">
        <f>EJ17*VLOOKUP('Données projet'!$B$15,Paramètres!$A$1:$I$89,3,0)*VLOOKUP('Données projet'!$B$15,Paramètres!$A$1:$I$89,5,0)</f>
        <v>7.6495407254899579</v>
      </c>
      <c r="EL17" s="13">
        <f t="shared" si="45"/>
        <v>2.7818407841015893</v>
      </c>
      <c r="EM17" s="20">
        <f t="shared" si="19"/>
        <v>18.16798946253861</v>
      </c>
      <c r="EN17" s="59">
        <f t="shared" si="20"/>
        <v>276.87870487916047</v>
      </c>
      <c r="EO17" s="59">
        <f ca="1">AVERAGE(OFFSET($EN$3,0,0,'Données projet'!$E$15+1,1))-AVERAGE(OFFSET($H$3,0,0,'Données projet'!$E$15+1,1))</f>
        <v>337.57272347525873</v>
      </c>
      <c r="EP17" s="59">
        <f t="shared" si="46"/>
        <v>171.78614231095435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1.2</v>
      </c>
      <c r="FE17" s="12">
        <f>IF('Données projet'!$A$218&gt;35,FE16+FD17-FM16,IF(A17&lt;'Données projet'!$A$218,$FB$205^A17,IF(A17='Données projet'!$A$218,'Données projet'!$B$218,FE16+FD17-FM16)))</f>
        <v>6.7171941741218459</v>
      </c>
      <c r="FF17" s="17">
        <f>FE17*VLOOKUP('Données projet'!$B$16,Paramètres!$A$1:$I$89,3,0)*VLOOKUP('Données projet'!$B$16,Paramètres!$A$1:$I$89,5,0)</f>
        <v>7.3351760381410562</v>
      </c>
      <c r="FG17" s="13">
        <f t="shared" si="47"/>
        <v>2.6805802835749706</v>
      </c>
      <c r="FH17" s="20">
        <f t="shared" si="22"/>
        <v>17.444108926988743</v>
      </c>
      <c r="FI17" s="59">
        <f t="shared" si="23"/>
        <v>276.15482434361058</v>
      </c>
      <c r="FJ17" s="59">
        <f ca="1">AVERAGE(OFFSET($FI$3,0,0,'Données projet'!$E$16+1,1))-AVERAGE(OFFSET($H$3,0,0,'Données projet'!$E$16+1,1))</f>
        <v>325.08483803530646</v>
      </c>
      <c r="FK17" s="59">
        <f t="shared" si="48"/>
        <v>166.27224322841556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3.65</v>
      </c>
      <c r="FZ17" s="12">
        <f>IF('Données projet'!$A$244&gt;35,FZ16+FY17-GH16,IF(A17&lt;'Données projet'!$A$244,$FW$205^A17,IF(A17='Données projet'!$A$244,'Données projet'!$B$244,FZ16+FY17-GH16)))</f>
        <v>20.152364144963837</v>
      </c>
      <c r="GA17" s="17">
        <f>FZ17*VLOOKUP('Données projet'!$B$17,Paramètres!$A$1:$I$89,3,0)*VLOOKUP('Données projet'!$B$17,Paramètres!$A$1:$I$89,5,0)</f>
        <v>20.434497242993334</v>
      </c>
      <c r="GB17" s="13">
        <f t="shared" si="49"/>
        <v>6.6281092368495731</v>
      </c>
      <c r="GC17" s="20">
        <f t="shared" si="25"/>
        <v>47.134039619059727</v>
      </c>
      <c r="GD17" s="59">
        <f t="shared" si="26"/>
        <v>305.84475503568154</v>
      </c>
      <c r="GE17" s="59">
        <f ca="1">AVERAGE(OFFSET($GD$3,0,0,'Données projet'!$E$17+1,1))-AVERAGE(OFFSET($H$3,0,0,'Données projet'!$E$17+1,1))</f>
        <v>491.88527366779715</v>
      </c>
      <c r="GF17" s="59">
        <f t="shared" si="50"/>
        <v>304.07540432345746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4.6666666666666661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2.1</v>
      </c>
      <c r="GU17" s="12">
        <f>IF('Données projet'!$A$270&gt;35,GU16+GT17-HC16,IF(A17&lt;'Données projet'!$A$270,$GR$205^A17,IF(A17='Données projet'!$A$270,'Données projet'!$B$270,GU16+GT17-HC16)))</f>
        <v>13.685935953338433</v>
      </c>
      <c r="GV17" s="17">
        <f>GU17*VLOOKUP('Données projet'!$B$18,Paramètres!$A$1:$I$89,3,0)*VLOOKUP('Données projet'!$B$18,Paramètres!$A$1:$I$89,5,0)</f>
        <v>13.023536653196853</v>
      </c>
      <c r="GW17" s="13">
        <f t="shared" si="51"/>
        <v>4.4517068035990768</v>
      </c>
      <c r="GX17" s="20">
        <f t="shared" si="28"/>
        <v>30.436049020586243</v>
      </c>
      <c r="GY17" s="59">
        <f t="shared" si="29"/>
        <v>289.14676443720811</v>
      </c>
      <c r="GZ17" s="59">
        <f ca="1">AVERAGE(OFFSET($GY$3,0,0,'Données projet'!$E$18+1,1))-AVERAGE(OFFSET($H$3,0,0,'Données projet'!$E$18+1,1))</f>
        <v>388.19269910553851</v>
      </c>
      <c r="HA17" s="59">
        <f t="shared" si="52"/>
        <v>255.07177499966724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1.05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1.3337999999999997</v>
      </c>
      <c r="D18" s="11">
        <f t="shared" si="32"/>
        <v>0.5944046783560154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4.9534386990818362</v>
      </c>
      <c r="H18" s="67">
        <f t="shared" si="1"/>
        <v>244.62495648147004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65.962086587065002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312.16706377461952</v>
      </c>
      <c r="S18" s="59">
        <f ca="1">AVERAGE(OFFSET($R$3,0,0,'Données projet'!$E$9+1,1))-AVERAGE(OFFSET($H$3,0,0,'Données projet'!$E$9+1,1))</f>
        <v>442.85077007208679</v>
      </c>
      <c r="T18" s="59">
        <f t="shared" si="34"/>
        <v>275.67388397899009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65.962086587065002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11.067002848610706</v>
      </c>
      <c r="AK18" s="13">
        <f t="shared" si="35"/>
        <v>3.8552894696159199</v>
      </c>
      <c r="AL18" s="20">
        <f t="shared" si="4"/>
        <v>25.989659120911373</v>
      </c>
      <c r="AM18" s="59">
        <f t="shared" si="5"/>
        <v>286.18397660681637</v>
      </c>
      <c r="AN18" s="59">
        <f ca="1">AVERAGE(OFFSET($AM$3,0,0,'Données projet'!$E$10+1,1))-AVERAGE(OFFSET($H$3,0,0,'Données projet'!$E$10+1,1))</f>
        <v>283.58623187123555</v>
      </c>
      <c r="AO18" s="59">
        <f t="shared" si="36"/>
        <v>191.24793849275176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65.962086587065002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30.014400000000006</v>
      </c>
      <c r="BF18" s="13">
        <f t="shared" si="37"/>
        <v>9.309375705269078</v>
      </c>
      <c r="BG18" s="20">
        <f t="shared" si="7"/>
        <v>68.488909353343658</v>
      </c>
      <c r="BH18" s="59">
        <f t="shared" si="8"/>
        <v>328.68322683924868</v>
      </c>
      <c r="BI18" s="59">
        <f ca="1">AVERAGE(OFFSET($BH$3,0,0,'Données projet'!$E$11+1,1))-AVERAGE(OFFSET($H$3,0,0,'Données projet'!$E$11+1,1))</f>
        <v>300.677256227165</v>
      </c>
      <c r="BJ18" s="59">
        <f t="shared" si="38"/>
        <v>294.92893853504148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65.962086587065002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</v>
      </c>
      <c r="BY18" s="12">
        <f>IF('Données projet'!$A$114&gt;35,BY17+BX18-CG17,IF(A18&lt;'Données projet'!$A$114,$BV$205^A18,IF(A18='Données projet'!$A$114,'Données projet'!$B$114,BY17+BX18-CG17)))</f>
        <v>7.6961363407260848</v>
      </c>
      <c r="BZ18" s="13">
        <f>BY18*VLOOKUP('Données projet'!$B$12,Paramètres!$A$1:$I$89,3,0)*VLOOKUP('Données projet'!$B$12,Paramètres!$A$1:$I$89,5,0)</f>
        <v>8.284121157157557</v>
      </c>
      <c r="CA18" s="13">
        <f t="shared" si="39"/>
        <v>2.9847957727109624</v>
      </c>
      <c r="CB18" s="20">
        <f t="shared" si="10"/>
        <v>19.626696986187671</v>
      </c>
      <c r="CC18" s="59">
        <f t="shared" si="11"/>
        <v>279.82101447209266</v>
      </c>
      <c r="CD18" s="59">
        <f ca="1">AVERAGE(OFFSET($CC$3,0,0,'Données projet'!$E$12+1,1))-AVERAGE(OFFSET($H$3,0,0,'Données projet'!$E$12+1,1))</f>
        <v>320.91970765367535</v>
      </c>
      <c r="CE18" s="59">
        <f t="shared" si="40"/>
        <v>164.43305350706868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65.962086587065002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CQ18" s="12">
        <f>VLOOKUP(A18,'Données projet'!$A$139:$I$159,2,0)</f>
        <v>65</v>
      </c>
      <c r="CR18" s="12">
        <f>VLOOKUP(A18,'Données projet'!$A$139:$I$159,9,0)</f>
        <v>10.8</v>
      </c>
      <c r="CS18" s="12">
        <f t="array" ref="CS18">INDEX(CR:CR,MIN(IF(ISNUMBER(CR18:CR214),ROW(CR18:CR214),"")))</f>
        <v>10.8</v>
      </c>
      <c r="CT18" s="12">
        <f>IF('Données projet'!$A$140&gt;35,CT17+CS18-DB17,IF(A18&lt;'Données projet'!$A$140,$CQ$205^A18,IF(A18='Données projet'!$A$140,'Données projet'!$B$140,CT17+CS18-DB17)))</f>
        <v>65</v>
      </c>
      <c r="CU18" s="17">
        <f>CT18*VLOOKUP('Données projet'!$B$13,Paramètres!$A$1:$I$89,3,0)*VLOOKUP('Données projet'!$B$13,Paramètres!$A$1:$I$89,5,0)</f>
        <v>56.784000000000013</v>
      </c>
      <c r="CV18" s="13">
        <f t="shared" si="41"/>
        <v>16.352574732529362</v>
      </c>
      <c r="CW18" s="20">
        <f t="shared" si="13"/>
        <v>127.37953432582198</v>
      </c>
      <c r="CX18" s="59">
        <f t="shared" si="14"/>
        <v>387.57385181172697</v>
      </c>
      <c r="CY18" s="59">
        <f ca="1">AVERAGE(OFFSET($CX$3,0,0,'Données projet'!$E$13+1,1))-AVERAGE(OFFSET($H$3,0,0,'Données projet'!$E$13+1,1))</f>
        <v>380.75053157062723</v>
      </c>
      <c r="CZ18" s="59">
        <f t="shared" si="42"/>
        <v>372.45140975908799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32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65.962086587065002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2.1</v>
      </c>
      <c r="DO18" s="12">
        <f>IF('Données projet'!$A$166&gt;35,DO17+DN18-DW17,IF(A18&lt;'Données projet'!$A$166,$DL$205^A18,IF(A18='Données projet'!$A$166,'Données projet'!$B$166,DO17+DN18-DW17)))</f>
        <v>16.498215337821566</v>
      </c>
      <c r="DP18" s="17">
        <f>DO18*VLOOKUP('Données projet'!$B$14,Paramètres!$A$1:$I$89,3,0)*VLOOKUP('Données projet'!$B$14,Paramètres!$A$1:$I$89,5,0)</f>
        <v>15.957073874741019</v>
      </c>
      <c r="DQ18" s="13">
        <f t="shared" si="43"/>
        <v>5.3269860755326848</v>
      </c>
      <c r="DR18" s="20">
        <f t="shared" si="16"/>
        <v>37.069737746726702</v>
      </c>
      <c r="DS18" s="59">
        <f t="shared" si="17"/>
        <v>297.26405523263168</v>
      </c>
      <c r="DT18" s="59">
        <f ca="1">AVERAGE(OFFSET($DS$3,0,0,'Données projet'!$E$14+1,1))-AVERAGE(OFFSET($H$3,0,0,'Données projet'!$E$14+1,1))</f>
        <v>391.03687197632871</v>
      </c>
      <c r="DU18" s="59">
        <f t="shared" si="44"/>
        <v>241.90796410645191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65.962086587065002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1.2</v>
      </c>
      <c r="EJ18" s="12">
        <f>IF('Données projet'!$A$192&gt;35,EJ17+EI18-ER17,IF(A18&lt;'Données projet'!$A$192,$EG$205^A18,IF(A18='Données projet'!$A$192,'Données projet'!$B$192,EJ17+EI18-ER17)))</f>
        <v>7.6961363407260848</v>
      </c>
      <c r="EK18" s="17">
        <f>EJ18*VLOOKUP('Données projet'!$B$15,Paramètres!$A$1:$I$89,3,0)*VLOOKUP('Données projet'!$B$15,Paramètres!$A$1:$I$89,5,0)</f>
        <v>8.7643600648188649</v>
      </c>
      <c r="EL18" s="13">
        <f t="shared" si="45"/>
        <v>3.1371814875374633</v>
      </c>
      <c r="EM18" s="20">
        <f t="shared" si="19"/>
        <v>20.728518203687273</v>
      </c>
      <c r="EN18" s="59">
        <f t="shared" si="20"/>
        <v>280.92283568959226</v>
      </c>
      <c r="EO18" s="59">
        <f ca="1">AVERAGE(OFFSET($EN$3,0,0,'Données projet'!$E$15+1,1))-AVERAGE(OFFSET($H$3,0,0,'Données projet'!$E$15+1,1))</f>
        <v>337.57272347525873</v>
      </c>
      <c r="EP18" s="59">
        <f t="shared" si="46"/>
        <v>171.78614231095435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65.962086587065002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1.2</v>
      </c>
      <c r="FE18" s="12">
        <f>IF('Données projet'!$A$218&gt;35,FE17+FD18-FM17,IF(A18&lt;'Données projet'!$A$218,$FB$205^A18,IF(A18='Données projet'!$A$218,'Données projet'!$B$218,FE17+FD18-FM17)))</f>
        <v>7.6961363407260848</v>
      </c>
      <c r="FF18" s="17">
        <f>FE18*VLOOKUP('Données projet'!$B$16,Paramètres!$A$1:$I$89,3,0)*VLOOKUP('Données projet'!$B$16,Paramètres!$A$1:$I$89,5,0)</f>
        <v>8.4041808840728844</v>
      </c>
      <c r="FG18" s="13">
        <f t="shared" si="47"/>
        <v>3.0229863943148727</v>
      </c>
      <c r="FH18" s="20">
        <f t="shared" si="22"/>
        <v>19.902316343192009</v>
      </c>
      <c r="FI18" s="59">
        <f t="shared" si="23"/>
        <v>280.09663382909702</v>
      </c>
      <c r="FJ18" s="59">
        <f ca="1">AVERAGE(OFFSET($FI$3,0,0,'Données projet'!$E$16+1,1))-AVERAGE(OFFSET($H$3,0,0,'Données projet'!$E$16+1,1))</f>
        <v>325.08483803530646</v>
      </c>
      <c r="FK18" s="59">
        <f t="shared" si="48"/>
        <v>166.27224322841556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65.962086587065002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3.65</v>
      </c>
      <c r="FZ18" s="12">
        <f>IF('Données projet'!$A$244&gt;35,FZ17+FY18-GH17,IF(A18&lt;'Données projet'!$A$244,$FW$205^A18,IF(A18='Données projet'!$A$244,'Données projet'!$B$244,FZ17+FY18-GH17)))</f>
        <v>24.974232188561476</v>
      </c>
      <c r="GA18" s="17">
        <f>FZ18*VLOOKUP('Données projet'!$B$17,Paramètres!$A$1:$I$89,3,0)*VLOOKUP('Données projet'!$B$17,Paramètres!$A$1:$I$89,5,0)</f>
        <v>25.323871439201337</v>
      </c>
      <c r="GB18" s="13">
        <f t="shared" si="49"/>
        <v>8.0114524854610902</v>
      </c>
      <c r="GC18" s="20">
        <f t="shared" si="25"/>
        <v>58.059022502120392</v>
      </c>
      <c r="GD18" s="59">
        <f t="shared" si="26"/>
        <v>318.2533399880254</v>
      </c>
      <c r="GE18" s="59">
        <f ca="1">AVERAGE(OFFSET($GD$3,0,0,'Données projet'!$E$17+1,1))-AVERAGE(OFFSET($H$3,0,0,'Données projet'!$E$17+1,1))</f>
        <v>491.88527366779715</v>
      </c>
      <c r="GF18" s="59">
        <f t="shared" si="50"/>
        <v>304.07540432345746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65.962086587065002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4.9999999999999991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2.1</v>
      </c>
      <c r="GU18" s="12">
        <f>IF('Données projet'!$A$270&gt;35,GU17+GT18-HC17,IF(A18&lt;'Données projet'!$A$270,$GR$205^A18,IF(A18='Données projet'!$A$270,'Données projet'!$B$270,GU17+GT18-HC17)))</f>
        <v>16.498215337821566</v>
      </c>
      <c r="GV18" s="17">
        <f>GU18*VLOOKUP('Données projet'!$B$18,Paramètres!$A$1:$I$89,3,0)*VLOOKUP('Données projet'!$B$18,Paramètres!$A$1:$I$89,5,0)</f>
        <v>15.699701715471004</v>
      </c>
      <c r="GW18" s="13">
        <f t="shared" si="51"/>
        <v>5.250996235516082</v>
      </c>
      <c r="GX18" s="20">
        <f t="shared" si="28"/>
        <v>36.489132264635835</v>
      </c>
      <c r="GY18" s="59">
        <f t="shared" si="29"/>
        <v>296.68344975054083</v>
      </c>
      <c r="GZ18" s="59">
        <f ca="1">AVERAGE(OFFSET($GY$3,0,0,'Données projet'!$E$18+1,1))-AVERAGE(OFFSET($H$3,0,0,'Données projet'!$E$18+1,1))</f>
        <v>388.19269910553851</v>
      </c>
      <c r="HA18" s="59">
        <f t="shared" si="52"/>
        <v>255.07177499966724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1.05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1.4227199999999995</v>
      </c>
      <c r="D19" s="11">
        <f t="shared" si="32"/>
        <v>0.62928647701497631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5.0490049998010349</v>
      </c>
      <c r="H19" s="67">
        <f t="shared" si="1"/>
        <v>244.84057794746772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66.032135357357433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325.69608471172404</v>
      </c>
      <c r="S19" s="59">
        <f ca="1">AVERAGE(OFFSET($R$3,0,0,'Données projet'!$E$9+1,1))-AVERAGE(OFFSET($H$3,0,0,'Données projet'!$E$9+1,1))</f>
        <v>442.85077007208679</v>
      </c>
      <c r="T19" s="59">
        <f t="shared" si="34"/>
        <v>275.67388397899009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66.032135357357433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13.34112601163574</v>
      </c>
      <c r="AK19" s="13">
        <f t="shared" si="35"/>
        <v>4.5474941151585293</v>
      </c>
      <c r="AL19" s="20">
        <f t="shared" si="4"/>
        <v>31.156013387500014</v>
      </c>
      <c r="AM19" s="59">
        <f t="shared" si="5"/>
        <v>292.82939858669948</v>
      </c>
      <c r="AN19" s="59">
        <f ca="1">AVERAGE(OFFSET($AM$3,0,0,'Données projet'!$E$10+1,1))-AVERAGE(OFFSET($H$3,0,0,'Données projet'!$E$10+1,1))</f>
        <v>283.58623187123555</v>
      </c>
      <c r="AO19" s="59">
        <f t="shared" si="36"/>
        <v>191.24793849275176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66.032135357357433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27.256320000000002</v>
      </c>
      <c r="BF19" s="13">
        <f t="shared" si="37"/>
        <v>8.5493067504276556</v>
      </c>
      <c r="BG19" s="20">
        <f t="shared" si="7"/>
        <v>62.361466590328156</v>
      </c>
      <c r="BH19" s="59">
        <f t="shared" si="8"/>
        <v>324.03485178952764</v>
      </c>
      <c r="BI19" s="59">
        <f ca="1">AVERAGE(OFFSET($BH$3,0,0,'Données projet'!$E$11+1,1))-AVERAGE(OFFSET($H$3,0,0,'Données projet'!$E$11+1,1))</f>
        <v>300.677256227165</v>
      </c>
      <c r="BJ19" s="59">
        <f t="shared" si="38"/>
        <v>294.92893853504148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66.032135357357433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</v>
      </c>
      <c r="BY19" s="12">
        <f>IF('Données projet'!$A$114&gt;35,BY18+BX19-CG18,IF(A19&lt;'Données projet'!$A$114,$BV$205^A19,IF(A19='Données projet'!$A$114,'Données projet'!$B$114,BY18+BX19-CG18)))</f>
        <v>8.8177463744060987</v>
      </c>
      <c r="BZ19" s="13">
        <f>BY19*VLOOKUP('Données projet'!$B$12,Paramètres!$A$1:$I$89,3,0)*VLOOKUP('Données projet'!$B$12,Paramètres!$A$1:$I$89,5,0)</f>
        <v>9.4914221974107242</v>
      </c>
      <c r="CA19" s="13">
        <f t="shared" si="39"/>
        <v>3.3660610972935361</v>
      </c>
      <c r="CB19" s="20">
        <f t="shared" si="10"/>
        <v>22.393450071609919</v>
      </c>
      <c r="CC19" s="59">
        <f t="shared" si="11"/>
        <v>284.06683527080941</v>
      </c>
      <c r="CD19" s="59">
        <f ca="1">AVERAGE(OFFSET($CC$3,0,0,'Données projet'!$E$12+1,1))-AVERAGE(OFFSET($H$3,0,0,'Données projet'!$E$12+1,1))</f>
        <v>320.91970765367535</v>
      </c>
      <c r="CE19" s="59">
        <f t="shared" si="40"/>
        <v>164.43305350706868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66.032135357357433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13.8</v>
      </c>
      <c r="CT19" s="12">
        <f>IF('Données projet'!$A$140&gt;35,CT18+CS19-DB18,IF(A19&lt;'Données projet'!$A$140,$CQ$205^A19,IF(A19='Données projet'!$A$140,'Données projet'!$B$140,CT18+CS19-DB18)))</f>
        <v>46.8</v>
      </c>
      <c r="CU19" s="17">
        <f>CT19*VLOOKUP('Données projet'!$B$13,Paramètres!$A$1:$I$89,3,0)*VLOOKUP('Données projet'!$B$13,Paramètres!$A$1:$I$89,5,0)</f>
        <v>40.884480000000003</v>
      </c>
      <c r="CV19" s="13">
        <f t="shared" si="41"/>
        <v>12.23277918777527</v>
      </c>
      <c r="CW19" s="20">
        <f t="shared" si="13"/>
        <v>92.512559752041952</v>
      </c>
      <c r="CX19" s="59">
        <f t="shared" si="14"/>
        <v>354.18594495124142</v>
      </c>
      <c r="CY19" s="59">
        <f ca="1">AVERAGE(OFFSET($CX$3,0,0,'Données projet'!$E$13+1,1))-AVERAGE(OFFSET($H$3,0,0,'Données projet'!$E$13+1,1))</f>
        <v>380.75053157062723</v>
      </c>
      <c r="CZ19" s="59">
        <f t="shared" si="42"/>
        <v>372.45140975908799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66.032135357357433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2.1</v>
      </c>
      <c r="DO19" s="12">
        <f>IF('Données projet'!$A$166&gt;35,DO18+DN19-DW18,IF(A19&lt;'Données projet'!$A$166,$DL$205^A19,IF(A19='Données projet'!$A$166,'Données projet'!$B$166,DO18+DN19-DW18)))</f>
        <v>19.888381054913147</v>
      </c>
      <c r="DP19" s="17">
        <f>DO19*VLOOKUP('Données projet'!$B$14,Paramètres!$A$1:$I$89,3,0)*VLOOKUP('Données projet'!$B$14,Paramètres!$A$1:$I$89,5,0)</f>
        <v>19.236042156311996</v>
      </c>
      <c r="DQ19" s="13">
        <f t="shared" si="43"/>
        <v>6.2834290449348904</v>
      </c>
      <c r="DR19" s="20">
        <f t="shared" si="16"/>
        <v>44.446412342171662</v>
      </c>
      <c r="DS19" s="59">
        <f t="shared" si="17"/>
        <v>306.1197975413711</v>
      </c>
      <c r="DT19" s="59">
        <f ca="1">AVERAGE(OFFSET($DS$3,0,0,'Données projet'!$E$14+1,1))-AVERAGE(OFFSET($H$3,0,0,'Données projet'!$E$14+1,1))</f>
        <v>391.03687197632871</v>
      </c>
      <c r="DU19" s="59">
        <f t="shared" si="44"/>
        <v>241.90796410645191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66.032135357357433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1.2</v>
      </c>
      <c r="EJ19" s="12">
        <f>IF('Données projet'!$A$192&gt;35,EJ18+EI19-ER18,IF(A19&lt;'Données projet'!$A$192,$EG$205^A19,IF(A19='Données projet'!$A$192,'Données projet'!$B$192,EJ18+EI19-ER18)))</f>
        <v>8.8177463744060987</v>
      </c>
      <c r="EK19" s="17">
        <f>EJ19*VLOOKUP('Données projet'!$B$15,Paramètres!$A$1:$I$89,3,0)*VLOOKUP('Données projet'!$B$15,Paramètres!$A$1:$I$89,5,0)</f>
        <v>10.041649571173666</v>
      </c>
      <c r="EL19" s="13">
        <f t="shared" si="45"/>
        <v>3.537911925799258</v>
      </c>
      <c r="EM19" s="20">
        <f t="shared" si="19"/>
        <v>23.651069607227843</v>
      </c>
      <c r="EN19" s="59">
        <f t="shared" si="20"/>
        <v>285.3244548064273</v>
      </c>
      <c r="EO19" s="59">
        <f ca="1">AVERAGE(OFFSET($EN$3,0,0,'Données projet'!$E$15+1,1))-AVERAGE(OFFSET($H$3,0,0,'Données projet'!$E$15+1,1))</f>
        <v>337.57272347525873</v>
      </c>
      <c r="EP19" s="59">
        <f t="shared" si="46"/>
        <v>171.78614231095435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66.032135357357433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1.2</v>
      </c>
      <c r="FE19" s="12">
        <f>IF('Données projet'!$A$218&gt;35,FE18+FD19-FM18,IF(A19&lt;'Données projet'!$A$218,$FB$205^A19,IF(A19='Données projet'!$A$218,'Données projet'!$B$218,FE18+FD19-FM18)))</f>
        <v>8.8177463744060987</v>
      </c>
      <c r="FF19" s="17">
        <f>FE19*VLOOKUP('Données projet'!$B$16,Paramètres!$A$1:$I$89,3,0)*VLOOKUP('Données projet'!$B$16,Paramètres!$A$1:$I$89,5,0)</f>
        <v>9.6289790408514602</v>
      </c>
      <c r="FG19" s="13">
        <f t="shared" si="47"/>
        <v>3.4091300291238786</v>
      </c>
      <c r="FH19" s="20">
        <f t="shared" si="22"/>
        <v>22.708039963540383</v>
      </c>
      <c r="FI19" s="59">
        <f t="shared" si="23"/>
        <v>284.38142516273984</v>
      </c>
      <c r="FJ19" s="59">
        <f ca="1">AVERAGE(OFFSET($FI$3,0,0,'Données projet'!$E$16+1,1))-AVERAGE(OFFSET($H$3,0,0,'Données projet'!$E$16+1,1))</f>
        <v>325.08483803530646</v>
      </c>
      <c r="FK19" s="59">
        <f t="shared" si="48"/>
        <v>166.27224322841556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66.032135357357433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3.65</v>
      </c>
      <c r="FZ19" s="12">
        <f>IF('Données projet'!$A$244&gt;35,FZ18+FY19-GH18,IF(A19&lt;'Données projet'!$A$244,$FW$205^A19,IF(A19='Données projet'!$A$244,'Données projet'!$B$244,FZ18+FY19-GH18)))</f>
        <v>30.949831440200953</v>
      </c>
      <c r="GA19" s="17">
        <f>FZ19*VLOOKUP('Données projet'!$B$17,Paramètres!$A$1:$I$89,3,0)*VLOOKUP('Données projet'!$B$17,Paramètres!$A$1:$I$89,5,0)</f>
        <v>31.383129080363769</v>
      </c>
      <c r="GB19" s="13">
        <f t="shared" si="49"/>
        <v>9.6835113353243223</v>
      </c>
      <c r="GC19" s="20">
        <f t="shared" si="25"/>
        <v>71.524398723990075</v>
      </c>
      <c r="GD19" s="59">
        <f t="shared" si="26"/>
        <v>333.19778392318955</v>
      </c>
      <c r="GE19" s="59">
        <f ca="1">AVERAGE(OFFSET($GD$3,0,0,'Données projet'!$E$17+1,1))-AVERAGE(OFFSET($H$3,0,0,'Données projet'!$E$17+1,1))</f>
        <v>491.88527366779715</v>
      </c>
      <c r="GF19" s="59">
        <f t="shared" si="50"/>
        <v>304.07540432345746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66.032135357357433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5.3333333333333321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2.1</v>
      </c>
      <c r="GU19" s="12">
        <f>IF('Données projet'!$A$270&gt;35,GU18+GT19-HC18,IF(A19&lt;'Données projet'!$A$270,$GR$205^A19,IF(A19='Données projet'!$A$270,'Données projet'!$B$270,GU18+GT19-HC18)))</f>
        <v>19.888381054913147</v>
      </c>
      <c r="GV19" s="17">
        <f>GU19*VLOOKUP('Données projet'!$B$18,Paramètres!$A$1:$I$89,3,0)*VLOOKUP('Données projet'!$B$18,Paramètres!$A$1:$I$89,5,0)</f>
        <v>18.925783411855349</v>
      </c>
      <c r="GW19" s="13">
        <f t="shared" si="51"/>
        <v>6.1937954770768169</v>
      </c>
      <c r="GX19" s="20">
        <f t="shared" si="28"/>
        <v>43.749933231556859</v>
      </c>
      <c r="GY19" s="59">
        <f t="shared" si="29"/>
        <v>305.4233184307563</v>
      </c>
      <c r="GZ19" s="59">
        <f ca="1">AVERAGE(OFFSET($GY$3,0,0,'Données projet'!$E$18+1,1))-AVERAGE(OFFSET($H$3,0,0,'Données projet'!$E$18+1,1))</f>
        <v>388.19269910553851</v>
      </c>
      <c r="HA19" s="59">
        <f t="shared" si="52"/>
        <v>255.07177499966724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1.05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1.5116399999999994</v>
      </c>
      <c r="D20" s="11">
        <f t="shared" si="32"/>
        <v>0.66391525758102166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5.1443759883081572</v>
      </c>
      <c r="H20" s="67">
        <f t="shared" si="1"/>
        <v>245.05575874028693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66.100968938090887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342.02337208485807</v>
      </c>
      <c r="S20" s="59">
        <f ca="1">AVERAGE(OFFSET($R$3,0,0,'Données projet'!$E$9+1,1))-AVERAGE(OFFSET($H$3,0,0,'Données projet'!$E$9+1,1))</f>
        <v>442.85077007208679</v>
      </c>
      <c r="T20" s="59">
        <f t="shared" si="34"/>
        <v>275.67388397899009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66.100968938090887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16.082551499540557</v>
      </c>
      <c r="AK20" s="13">
        <f t="shared" si="35"/>
        <v>5.363981846338933</v>
      </c>
      <c r="AL20" s="20">
        <f t="shared" si="4"/>
        <v>37.352712244073444</v>
      </c>
      <c r="AM20" s="59">
        <f t="shared" si="5"/>
        <v>300.50070946151777</v>
      </c>
      <c r="AN20" s="59">
        <f ca="1">AVERAGE(OFFSET($AM$3,0,0,'Données projet'!$E$10+1,1))-AVERAGE(OFFSET($H$3,0,0,'Données projet'!$E$10+1,1))</f>
        <v>283.58623187123555</v>
      </c>
      <c r="AO20" s="59">
        <f t="shared" si="36"/>
        <v>191.24793849275176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66.100968938090887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36.666240000000002</v>
      </c>
      <c r="BF20" s="13">
        <f t="shared" si="37"/>
        <v>11.110608259650514</v>
      </c>
      <c r="BG20" s="20">
        <f t="shared" si="7"/>
        <v>83.211344052224646</v>
      </c>
      <c r="BH20" s="59">
        <f t="shared" si="8"/>
        <v>346.35934126966902</v>
      </c>
      <c r="BI20" s="59">
        <f ca="1">AVERAGE(OFFSET($BH$3,0,0,'Données projet'!$E$11+1,1))-AVERAGE(OFFSET($H$3,0,0,'Données projet'!$E$11+1,1))</f>
        <v>300.677256227165</v>
      </c>
      <c r="BJ20" s="59">
        <f t="shared" si="38"/>
        <v>294.92893853504148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66.100968938090887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</v>
      </c>
      <c r="BY20" s="12">
        <f>IF('Données projet'!$A$114&gt;35,BY19+BX20-CG19,IF(A20&lt;'Données projet'!$A$114,$BV$205^A20,IF(A20='Données projet'!$A$114,'Données projet'!$B$114,BY19+BX20-CG19)))</f>
        <v>10.102816228956828</v>
      </c>
      <c r="BZ20" s="13">
        <f>BY20*VLOOKUP('Données projet'!$B$12,Paramètres!$A$1:$I$89,3,0)*VLOOKUP('Données projet'!$B$12,Paramètres!$A$1:$I$89,5,0)</f>
        <v>10.874671388849128</v>
      </c>
      <c r="CA20" s="13">
        <f t="shared" si="39"/>
        <v>3.7960276593470508</v>
      </c>
      <c r="CB20" s="20">
        <f t="shared" si="10"/>
        <v>25.551467508941673</v>
      </c>
      <c r="CC20" s="59">
        <f t="shared" si="11"/>
        <v>288.69946472638605</v>
      </c>
      <c r="CD20" s="59">
        <f ca="1">AVERAGE(OFFSET($CC$3,0,0,'Données projet'!$E$12+1,1))-AVERAGE(OFFSET($H$3,0,0,'Données projet'!$E$12+1,1))</f>
        <v>320.91970765367535</v>
      </c>
      <c r="CE20" s="59">
        <f t="shared" si="40"/>
        <v>164.43305350706868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66.100968938090887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13.8</v>
      </c>
      <c r="CT20" s="12">
        <f>IF('Données projet'!$A$140&gt;35,CT19+CS20-DB19,IF(A20&lt;'Données projet'!$A$140,$CQ$205^A20,IF(A20='Données projet'!$A$140,'Données projet'!$B$140,CT19+CS20-DB19)))</f>
        <v>60.599999999999994</v>
      </c>
      <c r="CU20" s="17">
        <f>CT20*VLOOKUP('Données projet'!$B$13,Paramètres!$A$1:$I$89,3,0)*VLOOKUP('Données projet'!$B$13,Paramètres!$A$1:$I$89,5,0)</f>
        <v>52.940159999999999</v>
      </c>
      <c r="CV20" s="13">
        <f t="shared" si="41"/>
        <v>15.37052534377243</v>
      </c>
      <c r="CW20" s="20">
        <f t="shared" si="13"/>
        <v>118.97444364040366</v>
      </c>
      <c r="CX20" s="59">
        <f t="shared" si="14"/>
        <v>382.12244085784801</v>
      </c>
      <c r="CY20" s="59">
        <f ca="1">AVERAGE(OFFSET($CX$3,0,0,'Données projet'!$E$13+1,1))-AVERAGE(OFFSET($H$3,0,0,'Données projet'!$E$13+1,1))</f>
        <v>380.75053157062723</v>
      </c>
      <c r="CZ20" s="59">
        <f t="shared" si="42"/>
        <v>372.45140975908799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66.100968938090887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2.1</v>
      </c>
      <c r="DO20" s="12">
        <f>IF('Données projet'!$A$166&gt;35,DO19+DN20-DW19,IF(A20&lt;'Données projet'!$A$166,$DL$205^A20,IF(A20='Données projet'!$A$166,'Données projet'!$B$166,DO19+DN20-DW19)))</f>
        <v>23.975181126327602</v>
      </c>
      <c r="DP20" s="17">
        <f>DO20*VLOOKUP('Données projet'!$B$14,Paramètres!$A$1:$I$89,3,0)*VLOOKUP('Données projet'!$B$14,Paramètres!$A$1:$I$89,5,0)</f>
        <v>23.188795185384055</v>
      </c>
      <c r="DQ20" s="13">
        <f t="shared" si="43"/>
        <v>7.4115982288884323</v>
      </c>
      <c r="DR20" s="20">
        <f t="shared" si="16"/>
        <v>53.29568519652458</v>
      </c>
      <c r="DS20" s="59">
        <f t="shared" si="17"/>
        <v>316.44368241396893</v>
      </c>
      <c r="DT20" s="59">
        <f ca="1">AVERAGE(OFFSET($DS$3,0,0,'Données projet'!$E$14+1,1))-AVERAGE(OFFSET($H$3,0,0,'Données projet'!$E$14+1,1))</f>
        <v>391.03687197632871</v>
      </c>
      <c r="DU20" s="59">
        <f t="shared" si="44"/>
        <v>241.90796410645191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66.100968938090887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1.2</v>
      </c>
      <c r="EJ20" s="12">
        <f>IF('Données projet'!$A$192&gt;35,EJ19+EI20-ER19,IF(A20&lt;'Données projet'!$A$192,$EG$205^A20,IF(A20='Données projet'!$A$192,'Données projet'!$B$192,EJ19+EI20-ER19)))</f>
        <v>10.102816228956828</v>
      </c>
      <c r="EK20" s="17">
        <f>EJ20*VLOOKUP('Données projet'!$B$15,Paramètres!$A$1:$I$89,3,0)*VLOOKUP('Données projet'!$B$15,Paramètres!$A$1:$I$89,5,0)</f>
        <v>11.505087121536034</v>
      </c>
      <c r="EL20" s="13">
        <f t="shared" si="45"/>
        <v>3.9898299937176129</v>
      </c>
      <c r="EM20" s="20">
        <f t="shared" si="19"/>
        <v>26.986980642400102</v>
      </c>
      <c r="EN20" s="59">
        <f t="shared" si="20"/>
        <v>290.13497785984447</v>
      </c>
      <c r="EO20" s="59">
        <f ca="1">AVERAGE(OFFSET($EN$3,0,0,'Données projet'!$E$15+1,1))-AVERAGE(OFFSET($H$3,0,0,'Données projet'!$E$15+1,1))</f>
        <v>337.57272347525873</v>
      </c>
      <c r="EP20" s="59">
        <f t="shared" si="46"/>
        <v>171.78614231095435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66.100968938090887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1.2</v>
      </c>
      <c r="FE20" s="12">
        <f>IF('Données projet'!$A$218&gt;35,FE19+FD20-FM19,IF(A20&lt;'Données projet'!$A$218,$FB$205^A20,IF(A20='Données projet'!$A$218,'Données projet'!$B$218,FE19+FD20-FM19)))</f>
        <v>10.102816228956828</v>
      </c>
      <c r="FF20" s="17">
        <f>FE20*VLOOKUP('Données projet'!$B$16,Paramètres!$A$1:$I$89,3,0)*VLOOKUP('Données projet'!$B$16,Paramètres!$A$1:$I$89,5,0)</f>
        <v>11.032275322020855</v>
      </c>
      <c r="FG20" s="13">
        <f t="shared" si="47"/>
        <v>3.8445980363428705</v>
      </c>
      <c r="FH20" s="20">
        <f t="shared" si="22"/>
        <v>25.910554432483483</v>
      </c>
      <c r="FI20" s="59">
        <f t="shared" si="23"/>
        <v>289.05855164992784</v>
      </c>
      <c r="FJ20" s="59">
        <f ca="1">AVERAGE(OFFSET($FI$3,0,0,'Données projet'!$E$16+1,1))-AVERAGE(OFFSET($H$3,0,0,'Données projet'!$E$16+1,1))</f>
        <v>325.08483803530646</v>
      </c>
      <c r="FK20" s="59">
        <f t="shared" si="48"/>
        <v>166.27224322841556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66.100968938090887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3.65</v>
      </c>
      <c r="FZ20" s="12">
        <f>IF('Données projet'!$A$244&gt;35,FZ19+FY20-GH19,IF(A20&lt;'Données projet'!$A$244,$FW$205^A20,IF(A20='Données projet'!$A$244,'Données projet'!$B$244,FZ19+FY20-GH19)))</f>
        <v>38.355215845858055</v>
      </c>
      <c r="GA20" s="17">
        <f>FZ20*VLOOKUP('Données projet'!$B$17,Paramètres!$A$1:$I$89,3,0)*VLOOKUP('Données projet'!$B$17,Paramètres!$A$1:$I$89,5,0)</f>
        <v>38.892188867700071</v>
      </c>
      <c r="GB20" s="13">
        <f t="shared" si="49"/>
        <v>11.704543208803392</v>
      </c>
      <c r="GC20" s="20">
        <f t="shared" si="25"/>
        <v>88.122641699910204</v>
      </c>
      <c r="GD20" s="59">
        <f t="shared" si="26"/>
        <v>351.27063891735457</v>
      </c>
      <c r="GE20" s="59">
        <f ca="1">AVERAGE(OFFSET($GD$3,0,0,'Données projet'!$E$17+1,1))-AVERAGE(OFFSET($H$3,0,0,'Données projet'!$E$17+1,1))</f>
        <v>491.88527366779715</v>
      </c>
      <c r="GF20" s="59">
        <f t="shared" si="50"/>
        <v>304.07540432345746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66.100968938090887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5.6666666666666661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2.1</v>
      </c>
      <c r="GU20" s="12">
        <f>IF('Données projet'!$A$270&gt;35,GU19+GT20-HC19,IF(A20&lt;'Données projet'!$A$270,$GR$205^A20,IF(A20='Données projet'!$A$270,'Données projet'!$B$270,GU19+GT20-HC19)))</f>
        <v>23.975181126327602</v>
      </c>
      <c r="GV20" s="17">
        <f>GU20*VLOOKUP('Données projet'!$B$18,Paramètres!$A$1:$I$89,3,0)*VLOOKUP('Données projet'!$B$18,Paramètres!$A$1:$I$89,5,0)</f>
        <v>22.814782359813346</v>
      </c>
      <c r="GW20" s="13">
        <f t="shared" si="51"/>
        <v>7.3058712463706073</v>
      </c>
      <c r="GX20" s="20">
        <f t="shared" si="28"/>
        <v>52.46013836410372</v>
      </c>
      <c r="GY20" s="59">
        <f t="shared" si="29"/>
        <v>315.60813558154808</v>
      </c>
      <c r="GZ20" s="59">
        <f ca="1">AVERAGE(OFFSET($GY$3,0,0,'Données projet'!$E$18+1,1))-AVERAGE(OFFSET($H$3,0,0,'Données projet'!$E$18+1,1))</f>
        <v>388.19269910553851</v>
      </c>
      <c r="HA20" s="59">
        <f t="shared" si="52"/>
        <v>255.07177499966724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1.05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1.6005599999999993</v>
      </c>
      <c r="D21" s="11">
        <f t="shared" si="32"/>
        <v>0.69830759881890669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5.2395644622461734</v>
      </c>
      <c r="H21" s="67">
        <f t="shared" si="1"/>
        <v>245.27052773460957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66.168608410087444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361.8028158681463</v>
      </c>
      <c r="S21" s="59">
        <f ca="1">AVERAGE(OFFSET($R$3,0,0,'Données projet'!$E$9+1,1))-AVERAGE(OFFSET($H$3,0,0,'Données projet'!$E$9+1,1))</f>
        <v>442.85077007208679</v>
      </c>
      <c r="T21" s="59">
        <f t="shared" si="34"/>
        <v>275.67388397899009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66.168608410087444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19.387303778540772</v>
      </c>
      <c r="AK21" s="13">
        <f t="shared" si="35"/>
        <v>6.32706728568259</v>
      </c>
      <c r="AL21" s="20">
        <f t="shared" si="4"/>
        <v>44.785862936855693</v>
      </c>
      <c r="AM21" s="59">
        <f t="shared" si="5"/>
        <v>309.40409377384299</v>
      </c>
      <c r="AN21" s="59">
        <f ca="1">AVERAGE(OFFSET($AM$3,0,0,'Données projet'!$E$10+1,1))-AVERAGE(OFFSET($H$3,0,0,'Données projet'!$E$10+1,1))</f>
        <v>283.58623187123555</v>
      </c>
      <c r="AO21" s="59">
        <f t="shared" si="36"/>
        <v>191.24793849275176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66.168608410087444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46.076160000000009</v>
      </c>
      <c r="BF21" s="13">
        <f t="shared" si="37"/>
        <v>13.595641486972058</v>
      </c>
      <c r="BG21" s="20">
        <f t="shared" si="7"/>
        <v>103.92838758980967</v>
      </c>
      <c r="BH21" s="59">
        <f t="shared" si="8"/>
        <v>368.54661842679695</v>
      </c>
      <c r="BI21" s="59">
        <f ca="1">AVERAGE(OFFSET($BH$3,0,0,'Données projet'!$E$11+1,1))-AVERAGE(OFFSET($H$3,0,0,'Données projet'!$E$11+1,1))</f>
        <v>300.677256227165</v>
      </c>
      <c r="BJ21" s="59">
        <f t="shared" si="38"/>
        <v>294.92893853504148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66.168608410087444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</v>
      </c>
      <c r="BY21" s="12">
        <f>IF('Données projet'!$A$114&gt;35,BY20+BX21-CG20,IF(A21&lt;'Données projet'!$A$114,$BV$205^A21,IF(A21='Données projet'!$A$114,'Données projet'!$B$114,BY20+BX21-CG20)))</f>
        <v>11.575168010312384</v>
      </c>
      <c r="BZ21" s="13">
        <f>BY21*VLOOKUP('Données projet'!$B$12,Paramètres!$A$1:$I$89,3,0)*VLOOKUP('Données projet'!$B$12,Paramètres!$A$1:$I$89,5,0)</f>
        <v>12.459510846300249</v>
      </c>
      <c r="CA21" s="13">
        <f t="shared" si="39"/>
        <v>4.2809163511957635</v>
      </c>
      <c r="CB21" s="20">
        <f t="shared" si="10"/>
        <v>29.156244035638881</v>
      </c>
      <c r="CC21" s="59">
        <f t="shared" si="11"/>
        <v>293.77447487262617</v>
      </c>
      <c r="CD21" s="59">
        <f ca="1">AVERAGE(OFFSET($CC$3,0,0,'Données projet'!$E$12+1,1))-AVERAGE(OFFSET($H$3,0,0,'Données projet'!$E$12+1,1))</f>
        <v>320.91970765367535</v>
      </c>
      <c r="CE21" s="59">
        <f t="shared" si="40"/>
        <v>164.43305350706868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66.168608410087444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13.8</v>
      </c>
      <c r="CT21" s="12">
        <f>IF('Données projet'!$A$140&gt;35,CT20+CS21-DB20,IF(A21&lt;'Données projet'!$A$140,$CQ$205^A21,IF(A21='Données projet'!$A$140,'Données projet'!$B$140,CT20+CS21-DB20)))</f>
        <v>74.399999999999991</v>
      </c>
      <c r="CU21" s="17">
        <f>CT21*VLOOKUP('Données projet'!$B$13,Paramètres!$A$1:$I$89,3,0)*VLOOKUP('Données projet'!$B$13,Paramètres!$A$1:$I$89,5,0)</f>
        <v>64.995840000000001</v>
      </c>
      <c r="CV21" s="13">
        <f t="shared" si="41"/>
        <v>18.425434860828894</v>
      </c>
      <c r="CW21" s="20">
        <f t="shared" si="13"/>
        <v>145.29205371594367</v>
      </c>
      <c r="CX21" s="59">
        <f t="shared" si="14"/>
        <v>409.91028455293093</v>
      </c>
      <c r="CY21" s="59">
        <f ca="1">AVERAGE(OFFSET($CX$3,0,0,'Données projet'!$E$13+1,1))-AVERAGE(OFFSET($H$3,0,0,'Données projet'!$E$13+1,1))</f>
        <v>380.75053157062723</v>
      </c>
      <c r="CZ21" s="59">
        <f t="shared" si="42"/>
        <v>372.45140975908799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66.168608410087444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2.1</v>
      </c>
      <c r="DO21" s="12">
        <f>IF('Données projet'!$A$166&gt;35,DO20+DN21-DW20,IF(A21&lt;'Données projet'!$A$166,$DL$205^A21,IF(A21='Données projet'!$A$166,'Données projet'!$B$166,DO20+DN21-DW20)))</f>
        <v>28.901764726506816</v>
      </c>
      <c r="DP21" s="17">
        <f>DO21*VLOOKUP('Données projet'!$B$14,Paramètres!$A$1:$I$89,3,0)*VLOOKUP('Données projet'!$B$14,Paramètres!$A$1:$I$89,5,0)</f>
        <v>27.953786843477392</v>
      </c>
      <c r="DQ21" s="13">
        <f t="shared" si="43"/>
        <v>8.7423265089215931</v>
      </c>
      <c r="DR21" s="20">
        <f t="shared" si="16"/>
        <v>63.912397422094891</v>
      </c>
      <c r="DS21" s="59">
        <f t="shared" si="17"/>
        <v>328.53062825908216</v>
      </c>
      <c r="DT21" s="59">
        <f ca="1">AVERAGE(OFFSET($DS$3,0,0,'Données projet'!$E$14+1,1))-AVERAGE(OFFSET($H$3,0,0,'Données projet'!$E$14+1,1))</f>
        <v>391.03687197632871</v>
      </c>
      <c r="DU21" s="59">
        <f t="shared" si="44"/>
        <v>241.90796410645191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66.168608410087444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1.2</v>
      </c>
      <c r="EJ21" s="12">
        <f>IF('Données projet'!$A$192&gt;35,EJ20+EI21-ER20,IF(A21&lt;'Données projet'!$A$192,$EG$205^A21,IF(A21='Données projet'!$A$192,'Données projet'!$B$192,EJ20+EI21-ER20)))</f>
        <v>11.575168010312384</v>
      </c>
      <c r="EK21" s="17">
        <f>EJ21*VLOOKUP('Données projet'!$B$15,Paramètres!$A$1:$I$89,3,0)*VLOOKUP('Données projet'!$B$15,Paramètres!$A$1:$I$89,5,0)</f>
        <v>13.181801330143742</v>
      </c>
      <c r="EL21" s="13">
        <f t="shared" si="45"/>
        <v>4.4994741849523159</v>
      </c>
      <c r="EM21" s="20">
        <f t="shared" si="19"/>
        <v>30.794888188792299</v>
      </c>
      <c r="EN21" s="59">
        <f t="shared" si="20"/>
        <v>295.41311902577957</v>
      </c>
      <c r="EO21" s="59">
        <f ca="1">AVERAGE(OFFSET($EN$3,0,0,'Données projet'!$E$15+1,1))-AVERAGE(OFFSET($H$3,0,0,'Données projet'!$E$15+1,1))</f>
        <v>337.57272347525873</v>
      </c>
      <c r="EP21" s="59">
        <f t="shared" si="46"/>
        <v>171.78614231095435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66.168608410087444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1.2</v>
      </c>
      <c r="FE21" s="12">
        <f>IF('Données projet'!$A$218&gt;35,FE20+FD21-FM20,IF(A21&lt;'Données projet'!$A$218,$FB$205^A21,IF(A21='Données projet'!$A$218,'Données projet'!$B$218,FE20+FD21-FM20)))</f>
        <v>11.575168010312384</v>
      </c>
      <c r="FF21" s="17">
        <f>FE21*VLOOKUP('Données projet'!$B$16,Paramètres!$A$1:$I$89,3,0)*VLOOKUP('Données projet'!$B$16,Paramètres!$A$1:$I$89,5,0)</f>
        <v>12.640083467261123</v>
      </c>
      <c r="FG21" s="13">
        <f t="shared" si="47"/>
        <v>4.335690904946226</v>
      </c>
      <c r="FH21" s="20">
        <f t="shared" si="22"/>
        <v>29.566140364927794</v>
      </c>
      <c r="FI21" s="59">
        <f t="shared" si="23"/>
        <v>294.18437120191504</v>
      </c>
      <c r="FJ21" s="59">
        <f ca="1">AVERAGE(OFFSET($FI$3,0,0,'Données projet'!$E$16+1,1))-AVERAGE(OFFSET($H$3,0,0,'Données projet'!$E$16+1,1))</f>
        <v>325.08483803530646</v>
      </c>
      <c r="FK21" s="59">
        <f t="shared" si="48"/>
        <v>166.27224322841556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66.168608410087444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3.65</v>
      </c>
      <c r="FZ21" s="12">
        <f>IF('Données projet'!$A$244&gt;35,FZ20+FY21-GH20,IF(A21&lt;'Données projet'!$A$244,$FW$205^A21,IF(A21='Données projet'!$A$244,'Données projet'!$B$244,FZ20+FY21-GH20)))</f>
        <v>47.532490941824946</v>
      </c>
      <c r="GA21" s="17">
        <f>FZ21*VLOOKUP('Données projet'!$B$17,Paramètres!$A$1:$I$89,3,0)*VLOOKUP('Données projet'!$B$17,Paramètres!$A$1:$I$89,5,0)</f>
        <v>48.197945815010499</v>
      </c>
      <c r="GB21" s="13">
        <f t="shared" si="49"/>
        <v>14.147381769152156</v>
      </c>
      <c r="GC21" s="20">
        <f t="shared" si="25"/>
        <v>108.58477887574996</v>
      </c>
      <c r="GD21" s="59">
        <f t="shared" si="26"/>
        <v>373.20300971273724</v>
      </c>
      <c r="GE21" s="59">
        <f ca="1">AVERAGE(OFFSET($GD$3,0,0,'Données projet'!$E$17+1,1))-AVERAGE(OFFSET($H$3,0,0,'Données projet'!$E$17+1,1))</f>
        <v>491.88527366779715</v>
      </c>
      <c r="GF21" s="59">
        <f t="shared" si="50"/>
        <v>304.07540432345746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66.168608410087444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5.9999999999999991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2.1</v>
      </c>
      <c r="GU21" s="12">
        <f>IF('Données projet'!$A$270&gt;35,GU20+GT21-HC20,IF(A21&lt;'Données projet'!$A$270,$GR$205^A21,IF(A21='Données projet'!$A$270,'Données projet'!$B$270,GU20+GT21-HC20)))</f>
        <v>28.901764726506816</v>
      </c>
      <c r="GV21" s="17">
        <f>GU21*VLOOKUP('Données projet'!$B$18,Paramètres!$A$1:$I$89,3,0)*VLOOKUP('Données projet'!$B$18,Paramètres!$A$1:$I$89,5,0)</f>
        <v>27.502919313743888</v>
      </c>
      <c r="GW21" s="13">
        <f t="shared" si="51"/>
        <v>8.6176165916501422</v>
      </c>
      <c r="GX21" s="20">
        <f t="shared" si="28"/>
        <v>62.909933368561269</v>
      </c>
      <c r="GY21" s="59">
        <f t="shared" si="29"/>
        <v>327.52816420554853</v>
      </c>
      <c r="GZ21" s="59">
        <f ca="1">AVERAGE(OFFSET($GY$3,0,0,'Données projet'!$E$18+1,1))-AVERAGE(OFFSET($H$3,0,0,'Données projet'!$E$18+1,1))</f>
        <v>388.19269910553851</v>
      </c>
      <c r="HA21" s="59">
        <f t="shared" si="52"/>
        <v>255.07177499966724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1.05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1.6894799999999992</v>
      </c>
      <c r="D22" s="11">
        <f t="shared" si="32"/>
        <v>0.73247813336939627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5.3345817169869019</v>
      </c>
      <c r="H22" s="67">
        <f t="shared" si="1"/>
        <v>245.48491041561834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385.84123730800047</v>
      </c>
      <c r="S22" s="59">
        <f ca="1">AVERAGE(OFFSET($R$3,0,0,'Données projet'!$E$9+1,1))-AVERAGE(OFFSET($H$3,0,0,'Données projet'!$E$9+1,1))</f>
        <v>442.85077007208679</v>
      </c>
      <c r="T22" s="59">
        <f t="shared" si="34"/>
        <v>275.67388397899009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23.371139076542615</v>
      </c>
      <c r="AK22" s="13">
        <f t="shared" si="35"/>
        <v>7.463071573383055</v>
      </c>
      <c r="AL22" s="20">
        <f t="shared" si="4"/>
        <v>53.702916881953875</v>
      </c>
      <c r="AM22" s="59">
        <f t="shared" si="5"/>
        <v>319.78707889521104</v>
      </c>
      <c r="AN22" s="59">
        <f ca="1">AVERAGE(OFFSET($AM$3,0,0,'Données projet'!$E$10+1,1))-AVERAGE(OFFSET($H$3,0,0,'Données projet'!$E$10+1,1))</f>
        <v>283.58623187123555</v>
      </c>
      <c r="AO22" s="59">
        <f t="shared" si="36"/>
        <v>191.24793849275176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55.486080000000008</v>
      </c>
      <c r="BF22" s="13">
        <f t="shared" si="37"/>
        <v>16.021865657934267</v>
      </c>
      <c r="BG22" s="20">
        <f t="shared" si="7"/>
        <v>124.54300535423552</v>
      </c>
      <c r="BH22" s="59">
        <f t="shared" si="8"/>
        <v>390.62716736749269</v>
      </c>
      <c r="BI22" s="59">
        <f ca="1">AVERAGE(OFFSET($BH$3,0,0,'Données projet'!$E$11+1,1))-AVERAGE(OFFSET($H$3,0,0,'Données projet'!$E$11+1,1))</f>
        <v>300.677256227165</v>
      </c>
      <c r="BJ22" s="59">
        <f t="shared" si="38"/>
        <v>294.92893853504148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</v>
      </c>
      <c r="BY22" s="12">
        <f>IF('Données projet'!$A$114&gt;35,BY21+BX22-CG21,IF(A22&lt;'Données projet'!$A$114,$BV$205^A22,IF(A22='Données projet'!$A$114,'Données projet'!$B$114,BY21+BX22-CG21)))</f>
        <v>13.262095581124292</v>
      </c>
      <c r="BZ22" s="13">
        <f>BY22*VLOOKUP('Données projet'!$B$12,Paramètres!$A$1:$I$89,3,0)*VLOOKUP('Données projet'!$B$12,Paramètres!$A$1:$I$89,5,0)</f>
        <v>14.275319683522188</v>
      </c>
      <c r="CA22" s="13">
        <f t="shared" si="39"/>
        <v>4.8277426959232219</v>
      </c>
      <c r="CB22" s="20">
        <f t="shared" si="10"/>
        <v>33.271166977534087</v>
      </c>
      <c r="CC22" s="59">
        <f t="shared" si="11"/>
        <v>299.35532899079129</v>
      </c>
      <c r="CD22" s="59">
        <f ca="1">AVERAGE(OFFSET($CC$3,0,0,'Données projet'!$E$12+1,1))-AVERAGE(OFFSET($H$3,0,0,'Données projet'!$E$12+1,1))</f>
        <v>320.91970765367535</v>
      </c>
      <c r="CE22" s="59">
        <f t="shared" si="40"/>
        <v>164.43305350706868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13.8</v>
      </c>
      <c r="CT22" s="12">
        <f>IF('Données projet'!$A$140&gt;35,CT21+CS22-DB21,IF(A22&lt;'Données projet'!$A$140,$CQ$205^A22,IF(A22='Données projet'!$A$140,'Données projet'!$B$140,CT21+CS22-DB21)))</f>
        <v>88.199999999999989</v>
      </c>
      <c r="CU22" s="17">
        <f>CT22*VLOOKUP('Données projet'!$B$13,Paramètres!$A$1:$I$89,3,0)*VLOOKUP('Données projet'!$B$13,Paramètres!$A$1:$I$89,5,0)</f>
        <v>77.051519999999996</v>
      </c>
      <c r="CV22" s="13">
        <f t="shared" si="41"/>
        <v>21.414697423431697</v>
      </c>
      <c r="CW22" s="20">
        <f t="shared" si="13"/>
        <v>171.49532867914351</v>
      </c>
      <c r="CX22" s="59">
        <f t="shared" si="14"/>
        <v>437.57949069240067</v>
      </c>
      <c r="CY22" s="59">
        <f ca="1">AVERAGE(OFFSET($CX$3,0,0,'Données projet'!$E$13+1,1))-AVERAGE(OFFSET($H$3,0,0,'Données projet'!$E$13+1,1))</f>
        <v>380.75053157062723</v>
      </c>
      <c r="CZ22" s="59">
        <f t="shared" si="42"/>
        <v>372.45140975908799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2.1</v>
      </c>
      <c r="DO22" s="12">
        <f>IF('Données projet'!$A$166&gt;35,DO21+DN22-DW21,IF(A22&lt;'Données projet'!$A$166,$DL$205^A22,IF(A22='Données projet'!$A$166,'Données projet'!$B$166,DO21+DN22-DW21)))</f>
        <v>34.840696297767764</v>
      </c>
      <c r="DP22" s="17">
        <f>DO22*VLOOKUP('Données projet'!$B$14,Paramètres!$A$1:$I$89,3,0)*VLOOKUP('Données projet'!$B$14,Paramètres!$A$1:$I$89,5,0)</f>
        <v>33.697921459200977</v>
      </c>
      <c r="DQ22" s="13">
        <f t="shared" si="43"/>
        <v>10.31198270984201</v>
      </c>
      <c r="DR22" s="20">
        <f t="shared" si="16"/>
        <v>76.650583094416518</v>
      </c>
      <c r="DS22" s="59">
        <f t="shared" si="17"/>
        <v>342.73474510767369</v>
      </c>
      <c r="DT22" s="59">
        <f ca="1">AVERAGE(OFFSET($DS$3,0,0,'Données projet'!$E$14+1,1))-AVERAGE(OFFSET($H$3,0,0,'Données projet'!$E$14+1,1))</f>
        <v>391.03687197632871</v>
      </c>
      <c r="DU22" s="59">
        <f t="shared" si="44"/>
        <v>241.90796410645191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1.2</v>
      </c>
      <c r="EJ22" s="12">
        <f>IF('Données projet'!$A$192&gt;35,EJ21+EI22-ER21,IF(A22&lt;'Données projet'!$A$192,$EG$205^A22,IF(A22='Données projet'!$A$192,'Données projet'!$B$192,EJ21+EI22-ER21)))</f>
        <v>13.262095581124292</v>
      </c>
      <c r="EK22" s="17">
        <f>EJ22*VLOOKUP('Données projet'!$B$15,Paramètres!$A$1:$I$89,3,0)*VLOOKUP('Données projet'!$B$15,Paramètres!$A$1:$I$89,5,0)</f>
        <v>15.102874447784345</v>
      </c>
      <c r="EL22" s="13">
        <f t="shared" si="45"/>
        <v>5.074218192988301</v>
      </c>
      <c r="EM22" s="20">
        <f t="shared" si="19"/>
        <v>35.141769682679019</v>
      </c>
      <c r="EN22" s="59">
        <f t="shared" si="20"/>
        <v>301.2259316959362</v>
      </c>
      <c r="EO22" s="59">
        <f ca="1">AVERAGE(OFFSET($EN$3,0,0,'Données projet'!$E$15+1,1))-AVERAGE(OFFSET($H$3,0,0,'Données projet'!$E$15+1,1))</f>
        <v>337.57272347525873</v>
      </c>
      <c r="EP22" s="59">
        <f t="shared" si="46"/>
        <v>171.78614231095435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1.2</v>
      </c>
      <c r="FE22" s="12">
        <f>IF('Données projet'!$A$218&gt;35,FE21+FD22-FM21,IF(A22&lt;'Données projet'!$A$218,$FB$205^A22,IF(A22='Données projet'!$A$218,'Données projet'!$B$218,FE21+FD22-FM21)))</f>
        <v>13.262095581124292</v>
      </c>
      <c r="FF22" s="17">
        <f>FE22*VLOOKUP('Données projet'!$B$16,Paramètres!$A$1:$I$89,3,0)*VLOOKUP('Données projet'!$B$16,Paramètres!$A$1:$I$89,5,0)</f>
        <v>14.482208374587726</v>
      </c>
      <c r="FG22" s="13">
        <f t="shared" si="47"/>
        <v>4.8895139220106891</v>
      </c>
      <c r="FH22" s="20">
        <f t="shared" si="22"/>
        <v>33.739082999908902</v>
      </c>
      <c r="FI22" s="59">
        <f t="shared" si="23"/>
        <v>299.82324501316612</v>
      </c>
      <c r="FJ22" s="59">
        <f ca="1">AVERAGE(OFFSET($FI$3,0,0,'Données projet'!$E$16+1,1))-AVERAGE(OFFSET($H$3,0,0,'Données projet'!$E$16+1,1))</f>
        <v>325.08483803530646</v>
      </c>
      <c r="FK22" s="59">
        <f t="shared" si="48"/>
        <v>166.27224322841556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3.65</v>
      </c>
      <c r="FZ22" s="12">
        <f>IF('Données projet'!$A$244&gt;35,FZ21+FY22-GH21,IF(A22&lt;'Données projet'!$A$244,$FW$205^A22,IF(A22='Données projet'!$A$244,'Données projet'!$B$244,FZ21+FY22-GH21)))</f>
        <v>58.90561805764559</v>
      </c>
      <c r="GA22" s="17">
        <f>FZ22*VLOOKUP('Données projet'!$B$17,Paramètres!$A$1:$I$89,3,0)*VLOOKUP('Données projet'!$B$17,Paramètres!$A$1:$I$89,5,0)</f>
        <v>59.730296710452635</v>
      </c>
      <c r="GB22" s="13">
        <f t="shared" si="49"/>
        <v>17.100061689857345</v>
      </c>
      <c r="GC22" s="20">
        <f t="shared" si="25"/>
        <v>133.81287421387319</v>
      </c>
      <c r="GD22" s="59">
        <f t="shared" si="26"/>
        <v>399.89703622713034</v>
      </c>
      <c r="GE22" s="59">
        <f ca="1">AVERAGE(OFFSET($GD$3,0,0,'Données projet'!$E$17+1,1))-AVERAGE(OFFSET($H$3,0,0,'Données projet'!$E$17+1,1))</f>
        <v>491.88527366779715</v>
      </c>
      <c r="GF22" s="59">
        <f t="shared" si="50"/>
        <v>304.07540432345746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6.3333333333333321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2.1</v>
      </c>
      <c r="GU22" s="12">
        <f>IF('Données projet'!$A$270&gt;35,GU21+GT22-HC21,IF(A22&lt;'Données projet'!$A$270,$GR$205^A22,IF(A22='Données projet'!$A$270,'Données projet'!$B$270,GU21+GT22-HC21)))</f>
        <v>34.840696297767764</v>
      </c>
      <c r="GV22" s="17">
        <f>GU22*VLOOKUP('Données projet'!$B$18,Paramètres!$A$1:$I$89,3,0)*VLOOKUP('Données projet'!$B$18,Paramètres!$A$1:$I$89,5,0)</f>
        <v>33.154406596955802</v>
      </c>
      <c r="GW22" s="13">
        <f t="shared" si="51"/>
        <v>10.16488153381791</v>
      </c>
      <c r="GX22" s="20">
        <f t="shared" si="28"/>
        <v>75.447760161097548</v>
      </c>
      <c r="GY22" s="59">
        <f t="shared" si="29"/>
        <v>341.53192217435475</v>
      </c>
      <c r="GZ22" s="59">
        <f ca="1">AVERAGE(OFFSET($GY$3,0,0,'Données projet'!$E$18+1,1))-AVERAGE(OFFSET($H$3,0,0,'Données projet'!$E$18+1,1))</f>
        <v>388.19269910553851</v>
      </c>
      <c r="HA22" s="59">
        <f t="shared" si="52"/>
        <v>255.07177499966724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1.05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1.7783999999999991</v>
      </c>
      <c r="D23" s="11">
        <f t="shared" si="32"/>
        <v>0.76643986660078522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5.4294377917620098</v>
      </c>
      <c r="H23" s="67">
        <f t="shared" si="1"/>
        <v>245.69892943432967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415.134249588373</v>
      </c>
      <c r="S23" s="59">
        <f ca="1">AVERAGE(OFFSET($R$3,0,0,'Données projet'!$E$9+1,1))-AVERAGE(OFFSET($H$3,0,0,'Données projet'!$E$9+1,1))</f>
        <v>442.85077007208679</v>
      </c>
      <c r="T23" s="59">
        <f t="shared" si="34"/>
        <v>275.67388397899009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28.1736</v>
      </c>
      <c r="AK23" s="13">
        <f t="shared" si="35"/>
        <v>8.8030417244771453</v>
      </c>
      <c r="AL23" s="20">
        <f t="shared" si="4"/>
        <v>64.400984336797691</v>
      </c>
      <c r="AM23" s="59">
        <f t="shared" si="5"/>
        <v>331.94684972082359</v>
      </c>
      <c r="AN23" s="59">
        <f ca="1">AVERAGE(OFFSET($AM$3,0,0,'Données projet'!$E$10+1,1))-AVERAGE(OFFSET($H$3,0,0,'Données projet'!$E$10+1,1))</f>
        <v>283.58623187123555</v>
      </c>
      <c r="AO23" s="59">
        <f t="shared" si="36"/>
        <v>191.24793849275176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64.896000000000001</v>
      </c>
      <c r="BF23" s="13">
        <f t="shared" si="37"/>
        <v>18.400423846102964</v>
      </c>
      <c r="BG23" s="20">
        <f t="shared" si="7"/>
        <v>145.07460486529598</v>
      </c>
      <c r="BH23" s="59">
        <f t="shared" si="8"/>
        <v>412.6204702493219</v>
      </c>
      <c r="BI23" s="59">
        <f ca="1">AVERAGE(OFFSET($BH$3,0,0,'Données projet'!$E$11+1,1))-AVERAGE(OFFSET($H$3,0,0,'Données projet'!$E$11+1,1))</f>
        <v>300.677256227165</v>
      </c>
      <c r="BJ23" s="59">
        <f t="shared" si="38"/>
        <v>294.92893853504148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1.2</v>
      </c>
      <c r="BY23" s="12">
        <f>IF('Données projet'!$A$114&gt;35,BY22+BX23-CG22,IF(A23&lt;'Données projet'!$A$114,$BV$205^A23,IF(A23='Données projet'!$A$114,'Données projet'!$B$114,BY22+BX23-CG22)))</f>
        <v>15.194870523363559</v>
      </c>
      <c r="BZ23" s="13">
        <f>BY23*VLOOKUP('Données projet'!$B$12,Paramètres!$A$1:$I$89,3,0)*VLOOKUP('Données projet'!$B$12,Paramètres!$A$1:$I$89,5,0)</f>
        <v>16.355758631348532</v>
      </c>
      <c r="CA23" s="13">
        <f t="shared" si="39"/>
        <v>5.4444183501809773</v>
      </c>
      <c r="CB23" s="20">
        <f t="shared" si="10"/>
        <v>37.968641576163897</v>
      </c>
      <c r="CC23" s="59">
        <f t="shared" si="11"/>
        <v>305.51450696018981</v>
      </c>
      <c r="CD23" s="59">
        <f ca="1">AVERAGE(OFFSET($CC$3,0,0,'Données projet'!$E$12+1,1))-AVERAGE(OFFSET($H$3,0,0,'Données projet'!$E$12+1,1))</f>
        <v>320.91970765367535</v>
      </c>
      <c r="CE23" s="59">
        <f t="shared" si="40"/>
        <v>164.43305350706868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CQ23" s="12">
        <f>VLOOKUP(A23,'Données projet'!$A$139:$I$159,2,0)</f>
        <v>102</v>
      </c>
      <c r="CR23" s="12">
        <f>VLOOKUP(A23,'Données projet'!$A$139:$I$159,9,0)</f>
        <v>13.8</v>
      </c>
      <c r="CS23" s="12">
        <f t="array" ref="CS23">INDEX(CR:CR,MIN(IF(ISNUMBER(CR23:CR219),ROW(CR23:CR219),"")))</f>
        <v>13.8</v>
      </c>
      <c r="CT23" s="12">
        <f>IF('Données projet'!$A$140&gt;35,CT22+CS23-DB22,IF(A23&lt;'Données projet'!$A$140,$CQ$205^A23,IF(A23='Données projet'!$A$140,'Données projet'!$B$140,CT22+CS23-DB22)))</f>
        <v>101.99999999999999</v>
      </c>
      <c r="CU23" s="17">
        <f>CT23*VLOOKUP('Données projet'!$B$13,Paramètres!$A$1:$I$89,3,0)*VLOOKUP('Données projet'!$B$13,Paramètres!$A$1:$I$89,5,0)</f>
        <v>89.107200000000006</v>
      </c>
      <c r="CV23" s="13">
        <f t="shared" si="41"/>
        <v>24.349778356363352</v>
      </c>
      <c r="CW23" s="20">
        <f t="shared" si="13"/>
        <v>197.6042373039995</v>
      </c>
      <c r="CX23" s="59">
        <f t="shared" si="14"/>
        <v>465.15010268802541</v>
      </c>
      <c r="CY23" s="59">
        <f ca="1">AVERAGE(OFFSET($CX$3,0,0,'Données projet'!$E$13+1,1))-AVERAGE(OFFSET($H$3,0,0,'Données projet'!$E$13+1,1))</f>
        <v>380.75053157062723</v>
      </c>
      <c r="CZ23" s="59">
        <f t="shared" si="42"/>
        <v>372.45140975908799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35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DL23" s="12">
        <f>VLOOKUP(A23,'Données projet'!$A$165:$I$185,2,0)</f>
        <v>42</v>
      </c>
      <c r="DM23" s="12">
        <f>VLOOKUP(A23,'Données projet'!$A$165:$I$185,9,0)</f>
        <v>2.1</v>
      </c>
      <c r="DN23" s="12">
        <f t="array" ref="DN23">INDEX(DM:DM,MIN(IF(ISNUMBER(DM23:DM219),ROW(DM23:DM219),"")))</f>
        <v>2.1</v>
      </c>
      <c r="DO23" s="12">
        <f>IF('Données projet'!$A$166&gt;35,DO22+DN23-DW22,IF(A23&lt;'Données projet'!$A$166,$DL$205^A23,IF(A23='Données projet'!$A$166,'Données projet'!$B$166,DO22+DN23-DW22)))</f>
        <v>42</v>
      </c>
      <c r="DP23" s="17">
        <f>DO23*VLOOKUP('Données projet'!$B$14,Paramètres!$A$1:$I$89,3,0)*VLOOKUP('Données projet'!$B$14,Paramètres!$A$1:$I$89,5,0)</f>
        <v>40.622399999999999</v>
      </c>
      <c r="DQ23" s="13">
        <f t="shared" si="43"/>
        <v>12.163465560290264</v>
      </c>
      <c r="DR23" s="20">
        <f t="shared" si="16"/>
        <v>91.935382517505545</v>
      </c>
      <c r="DS23" s="59">
        <f t="shared" si="17"/>
        <v>359.48124790153145</v>
      </c>
      <c r="DT23" s="59">
        <f ca="1">AVERAGE(OFFSET($DS$3,0,0,'Données projet'!$E$14+1,1))-AVERAGE(OFFSET($H$3,0,0,'Données projet'!$E$14+1,1))</f>
        <v>391.03687197632871</v>
      </c>
      <c r="DU23" s="59">
        <f t="shared" si="44"/>
        <v>241.90796410645191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1.2</v>
      </c>
      <c r="EJ23" s="12">
        <f>IF('Données projet'!$A$192&gt;35,EJ22+EI23-ER22,IF(A23&lt;'Données projet'!$A$192,$EG$205^A23,IF(A23='Données projet'!$A$192,'Données projet'!$B$192,EJ22+EI23-ER22)))</f>
        <v>15.194870523363559</v>
      </c>
      <c r="EK23" s="17">
        <f>EJ23*VLOOKUP('Données projet'!$B$15,Paramètres!$A$1:$I$89,3,0)*VLOOKUP('Données projet'!$B$15,Paramètres!$A$1:$I$89,5,0)</f>
        <v>17.303918552006422</v>
      </c>
      <c r="EL23" s="13">
        <f t="shared" si="45"/>
        <v>5.7223775960671075</v>
      </c>
      <c r="EM23" s="20">
        <f t="shared" si="19"/>
        <v>40.104132457894728</v>
      </c>
      <c r="EN23" s="59">
        <f t="shared" si="20"/>
        <v>307.64999784192059</v>
      </c>
      <c r="EO23" s="59">
        <f ca="1">AVERAGE(OFFSET($EN$3,0,0,'Données projet'!$E$15+1,1))-AVERAGE(OFFSET($H$3,0,0,'Données projet'!$E$15+1,1))</f>
        <v>337.57272347525873</v>
      </c>
      <c r="EP23" s="59">
        <f t="shared" si="46"/>
        <v>171.78614231095435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1.2</v>
      </c>
      <c r="FE23" s="12">
        <f>IF('Données projet'!$A$218&gt;35,FE22+FD23-FM22,IF(A23&lt;'Données projet'!$A$218,$FB$205^A23,IF(A23='Données projet'!$A$218,'Données projet'!$B$218,FE22+FD23-FM22)))</f>
        <v>15.194870523363559</v>
      </c>
      <c r="FF23" s="17">
        <f>FE23*VLOOKUP('Données projet'!$B$16,Paramètres!$A$1:$I$89,3,0)*VLOOKUP('Données projet'!$B$16,Paramètres!$A$1:$I$89,5,0)</f>
        <v>16.592798611513004</v>
      </c>
      <c r="FG23" s="13">
        <f t="shared" si="47"/>
        <v>5.5140799742579558</v>
      </c>
      <c r="FH23" s="20">
        <f t="shared" si="22"/>
        <v>38.502813536884425</v>
      </c>
      <c r="FI23" s="59">
        <f t="shared" si="23"/>
        <v>306.04867892091033</v>
      </c>
      <c r="FJ23" s="59">
        <f ca="1">AVERAGE(OFFSET($FI$3,0,0,'Données projet'!$E$16+1,1))-AVERAGE(OFFSET($H$3,0,0,'Données projet'!$E$16+1,1))</f>
        <v>325.08483803530646</v>
      </c>
      <c r="FK23" s="59">
        <f t="shared" si="48"/>
        <v>166.27224322841556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FW23" s="12">
        <f>VLOOKUP(A23,'Données projet'!$A$243:$I$263,2,0)</f>
        <v>73</v>
      </c>
      <c r="FX23" s="12">
        <f>VLOOKUP(A23,'Données projet'!$A$243:$I$263,9,0)</f>
        <v>3.65</v>
      </c>
      <c r="FY23" s="12">
        <f t="array" ref="FY23">INDEX(FX:FX,MIN(IF(ISNUMBER(FX23:FX219),ROW(FX23:FX219),"")))</f>
        <v>3.65</v>
      </c>
      <c r="FZ23" s="12">
        <f>IF('Données projet'!$A$244&gt;35,FZ22+FY23-GH22,IF(A23&lt;'Données projet'!$A$244,$FW$205^A23,IF(A23='Données projet'!$A$244,'Données projet'!$B$244,FZ22+FY23-GH22)))</f>
        <v>73</v>
      </c>
      <c r="GA23" s="17">
        <f>FZ23*VLOOKUP('Données projet'!$B$17,Paramètres!$A$1:$I$89,3,0)*VLOOKUP('Données projet'!$B$17,Paramètres!$A$1:$I$89,5,0)</f>
        <v>74.022000000000006</v>
      </c>
      <c r="GB23" s="13">
        <f t="shared" si="49"/>
        <v>20.668991235856851</v>
      </c>
      <c r="GC23" s="20">
        <f t="shared" si="25"/>
        <v>164.92014306911736</v>
      </c>
      <c r="GD23" s="59">
        <f t="shared" si="26"/>
        <v>432.46600845314322</v>
      </c>
      <c r="GE23" s="59">
        <f ca="1">AVERAGE(OFFSET($GD$3,0,0,'Données projet'!$E$17+1,1))-AVERAGE(OFFSET($H$3,0,0,'Données projet'!$E$17+1,1))</f>
        <v>491.88527366779715</v>
      </c>
      <c r="GF23" s="59">
        <f t="shared" si="50"/>
        <v>304.07540432345746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6.6666666666666661</v>
      </c>
      <c r="GR23" s="12">
        <f>VLOOKUP(A23,'Données projet'!$A$269:$I$289,2,0)</f>
        <v>42</v>
      </c>
      <c r="GS23" s="12">
        <f>VLOOKUP(A23,'Données projet'!$A$269:$I$289,9,0)</f>
        <v>2.1</v>
      </c>
      <c r="GT23" s="12">
        <f t="array" ref="GT23">INDEX(GS:GS,MIN(IF(ISNUMBER(GS23:GS219),ROW(GS23:GS219),"")))</f>
        <v>2.1</v>
      </c>
      <c r="GU23" s="12">
        <f>IF('Données projet'!$A$270&gt;35,GU22+GT23-HC22,IF(A23&lt;'Données projet'!$A$270,$GR$205^A23,IF(A23='Données projet'!$A$270,'Données projet'!$B$270,GU22+GT23-HC22)))</f>
        <v>42</v>
      </c>
      <c r="GV23" s="17">
        <f>GU23*VLOOKUP('Données projet'!$B$18,Paramètres!$A$1:$I$89,3,0)*VLOOKUP('Données projet'!$B$18,Paramètres!$A$1:$I$89,5,0)</f>
        <v>39.967200000000005</v>
      </c>
      <c r="GW23" s="13">
        <f t="shared" si="51"/>
        <v>11.989952848060872</v>
      </c>
      <c r="GX23" s="20">
        <f t="shared" si="28"/>
        <v>90.49204121037269</v>
      </c>
      <c r="GY23" s="59">
        <f t="shared" si="29"/>
        <v>358.03790659439858</v>
      </c>
      <c r="GZ23" s="59">
        <f ca="1">AVERAGE(OFFSET($GY$3,0,0,'Données projet'!$E$18+1,1))-AVERAGE(OFFSET($H$3,0,0,'Données projet'!$E$18+1,1))</f>
        <v>388.19269910553851</v>
      </c>
      <c r="HA23" s="59">
        <f t="shared" si="52"/>
        <v>255.07177499966724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1.05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1.867319999999999</v>
      </c>
      <c r="D24" s="11">
        <f t="shared" si="32"/>
        <v>0.80020442987787066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5.5241416651688819</v>
      </c>
      <c r="H24" s="67">
        <f t="shared" si="1"/>
        <v>245.91260504870394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</v>
      </c>
      <c r="N24" s="13">
        <f>IF('Données projet'!$A$36&gt;35,N23+M24-V23,IF(A24&lt;'Données projet'!$A$36,$K$205^A24,IF(A24='Données projet'!$A$36,'Données projet'!$B$36,N23+M24-V23)))</f>
        <v>79</v>
      </c>
      <c r="O24" s="13">
        <f>N24*VLOOKUP('Données projet'!$B$9,Paramètres!$A$1:$I$89,3,0)*VLOOKUP('Données projet'!$B$9,Paramètres!$A$1:$I$89,5,0)</f>
        <v>71.479200000000006</v>
      </c>
      <c r="P24" s="13">
        <f t="shared" si="33"/>
        <v>20.040346808618612</v>
      </c>
      <c r="Q24" s="20">
        <f t="shared" si="2"/>
        <v>159.39654402501074</v>
      </c>
      <c r="R24" s="59">
        <f t="shared" si="0"/>
        <v>428.39995831727765</v>
      </c>
      <c r="S24" s="59">
        <f ca="1">AVERAGE(OFFSET($R$3,0,0,'Données projet'!$E$9+1,1))-AVERAGE(OFFSET($H$3,0,0,'Données projet'!$E$9+1,1))</f>
        <v>442.85077007208679</v>
      </c>
      <c r="T24" s="59">
        <f t="shared" si="34"/>
        <v>275.67388397899009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31.93008</v>
      </c>
      <c r="AK24" s="13">
        <f t="shared" si="35"/>
        <v>9.8324826954040407</v>
      </c>
      <c r="AL24" s="20">
        <f t="shared" si="4"/>
        <v>72.736463361162052</v>
      </c>
      <c r="AM24" s="59">
        <f t="shared" si="5"/>
        <v>341.73987765342901</v>
      </c>
      <c r="AN24" s="59">
        <f ca="1">AVERAGE(OFFSET($AM$3,0,0,'Données projet'!$E$10+1,1))-AVERAGE(OFFSET($H$3,0,0,'Données projet'!$E$10+1,1))</f>
        <v>283.58623187123555</v>
      </c>
      <c r="AO24" s="59">
        <f t="shared" si="36"/>
        <v>191.24793849275176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52.40352</v>
      </c>
      <c r="BF24" s="13">
        <f t="shared" si="37"/>
        <v>15.232772897226488</v>
      </c>
      <c r="BG24" s="20">
        <f t="shared" si="7"/>
        <v>117.79987679600281</v>
      </c>
      <c r="BH24" s="59">
        <f t="shared" si="8"/>
        <v>386.80329108826976</v>
      </c>
      <c r="BI24" s="59">
        <f ca="1">AVERAGE(OFFSET($BH$3,0,0,'Données projet'!$E$11+1,1))-AVERAGE(OFFSET($H$3,0,0,'Données projet'!$E$11+1,1))</f>
        <v>300.677256227165</v>
      </c>
      <c r="BJ24" s="59">
        <f t="shared" si="38"/>
        <v>294.92893853504148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1.2</v>
      </c>
      <c r="BY24" s="12">
        <f>IF('Données projet'!$A$114&gt;35,BY23+BX24-CG23,IF(A24&lt;'Données projet'!$A$114,$BV$205^A24,IF(A24='Données projet'!$A$114,'Données projet'!$B$114,BY23+BX24-CG23)))</f>
        <v>17.409321838276906</v>
      </c>
      <c r="BZ24" s="13">
        <f>BY24*VLOOKUP('Données projet'!$B$12,Paramètres!$A$1:$I$89,3,0)*VLOOKUP('Données projet'!$B$12,Paramètres!$A$1:$I$89,5,0)</f>
        <v>18.739394026721261</v>
      </c>
      <c r="CA24" s="13">
        <f t="shared" si="39"/>
        <v>6.1398655725414359</v>
      </c>
      <c r="CB24" s="20">
        <f t="shared" si="10"/>
        <v>43.331377135382525</v>
      </c>
      <c r="CC24" s="59">
        <f t="shared" si="11"/>
        <v>312.33479142764946</v>
      </c>
      <c r="CD24" s="59">
        <f ca="1">AVERAGE(OFFSET($CC$3,0,0,'Données projet'!$E$12+1,1))-AVERAGE(OFFSET($H$3,0,0,'Données projet'!$E$12+1,1))</f>
        <v>320.91970765367535</v>
      </c>
      <c r="CE24" s="59">
        <f t="shared" si="40"/>
        <v>164.43305350706868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14.8</v>
      </c>
      <c r="CT24" s="12">
        <f>IF('Données projet'!$A$140&gt;35,CT23+CS24-DB23,IF(A24&lt;'Données projet'!$A$140,$CQ$205^A24,IF(A24='Données projet'!$A$140,'Données projet'!$B$140,CT23+CS24-DB23)))</f>
        <v>81.799999999999983</v>
      </c>
      <c r="CU24" s="17">
        <f>CT24*VLOOKUP('Données projet'!$B$13,Paramètres!$A$1:$I$89,3,0)*VLOOKUP('Données projet'!$B$13,Paramètres!$A$1:$I$89,5,0)</f>
        <v>71.46047999999999</v>
      </c>
      <c r="CV24" s="13">
        <f t="shared" si="41"/>
        <v>20.035709203981977</v>
      </c>
      <c r="CW24" s="20">
        <f t="shared" si="13"/>
        <v>159.35586286360191</v>
      </c>
      <c r="CX24" s="59">
        <f t="shared" si="14"/>
        <v>428.35927715586888</v>
      </c>
      <c r="CY24" s="59">
        <f ca="1">AVERAGE(OFFSET($CX$3,0,0,'Données projet'!$E$13+1,1))-AVERAGE(OFFSET($H$3,0,0,'Données projet'!$E$13+1,1))</f>
        <v>380.75053157062723</v>
      </c>
      <c r="CZ24" s="59">
        <f t="shared" si="42"/>
        <v>372.45140975908799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5.6</v>
      </c>
      <c r="DO24" s="12">
        <f>IF('Données projet'!$A$166&gt;35,DO23+DN24-DW23,IF(A24&lt;'Données projet'!$A$166,$DL$205^A24,IF(A24='Données projet'!$A$166,'Données projet'!$B$166,DO23+DN24-DW23)))</f>
        <v>47.6</v>
      </c>
      <c r="DP24" s="17">
        <f>DO24*VLOOKUP('Données projet'!$B$14,Paramètres!$A$1:$I$89,3,0)*VLOOKUP('Données projet'!$B$14,Paramètres!$A$1:$I$89,5,0)</f>
        <v>46.038720000000005</v>
      </c>
      <c r="DQ24" s="13">
        <f t="shared" si="43"/>
        <v>13.585879560828786</v>
      </c>
      <c r="DR24" s="20">
        <f t="shared" si="16"/>
        <v>103.84617756844348</v>
      </c>
      <c r="DS24" s="59">
        <f t="shared" si="17"/>
        <v>372.8495918607104</v>
      </c>
      <c r="DT24" s="59">
        <f ca="1">AVERAGE(OFFSET($DS$3,0,0,'Données projet'!$E$14+1,1))-AVERAGE(OFFSET($H$3,0,0,'Données projet'!$E$14+1,1))</f>
        <v>391.03687197632871</v>
      </c>
      <c r="DU24" s="59">
        <f t="shared" si="44"/>
        <v>241.90796410645191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1.2</v>
      </c>
      <c r="EJ24" s="12">
        <f>IF('Données projet'!$A$192&gt;35,EJ23+EI24-ER23,IF(A24&lt;'Données projet'!$A$192,$EG$205^A24,IF(A24='Données projet'!$A$192,'Données projet'!$B$192,EJ23+EI24-ER23)))</f>
        <v>17.409321838276906</v>
      </c>
      <c r="EK24" s="17">
        <f>EJ24*VLOOKUP('Données projet'!$B$15,Paramètres!$A$1:$I$89,3,0)*VLOOKUP('Données projet'!$B$15,Paramètres!$A$1:$I$89,5,0)</f>
        <v>19.82573570942974</v>
      </c>
      <c r="EL24" s="13">
        <f t="shared" si="45"/>
        <v>6.4533301696051613</v>
      </c>
      <c r="EM24" s="20">
        <f t="shared" si="19"/>
        <v>45.769373072652449</v>
      </c>
      <c r="EN24" s="59">
        <f t="shared" si="20"/>
        <v>314.7727873649194</v>
      </c>
      <c r="EO24" s="59">
        <f ca="1">AVERAGE(OFFSET($EN$3,0,0,'Données projet'!$E$15+1,1))-AVERAGE(OFFSET($H$3,0,0,'Données projet'!$E$15+1,1))</f>
        <v>337.57272347525873</v>
      </c>
      <c r="EP24" s="59">
        <f t="shared" si="46"/>
        <v>171.78614231095435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1.2</v>
      </c>
      <c r="FE24" s="12">
        <f>IF('Données projet'!$A$218&gt;35,FE23+FD24-FM23,IF(A24&lt;'Données projet'!$A$218,$FB$205^A24,IF(A24='Données projet'!$A$218,'Données projet'!$B$218,FE23+FD24-FM23)))</f>
        <v>17.409321838276906</v>
      </c>
      <c r="FF24" s="17">
        <f>FE24*VLOOKUP('Données projet'!$B$16,Paramètres!$A$1:$I$89,3,0)*VLOOKUP('Données projet'!$B$16,Paramètres!$A$1:$I$89,5,0)</f>
        <v>19.01097944739838</v>
      </c>
      <c r="FG24" s="13">
        <f t="shared" si="47"/>
        <v>6.2184254810362249</v>
      </c>
      <c r="FH24" s="20">
        <f t="shared" si="22"/>
        <v>43.941213583690264</v>
      </c>
      <c r="FI24" s="59">
        <f t="shared" si="23"/>
        <v>312.94462787595722</v>
      </c>
      <c r="FJ24" s="59">
        <f ca="1">AVERAGE(OFFSET($FI$3,0,0,'Données projet'!$E$16+1,1))-AVERAGE(OFFSET($H$3,0,0,'Données projet'!$E$16+1,1))</f>
        <v>325.08483803530646</v>
      </c>
      <c r="FK24" s="59">
        <f t="shared" si="48"/>
        <v>166.27224322841556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6</v>
      </c>
      <c r="FZ24" s="12">
        <f>IF('Données projet'!$A$244&gt;35,FZ23+FY24-GH23,IF(A24&lt;'Données projet'!$A$244,$FW$205^A24,IF(A24='Données projet'!$A$244,'Données projet'!$B$244,FZ23+FY24-GH23)))</f>
        <v>79</v>
      </c>
      <c r="GA24" s="17">
        <f>FZ24*VLOOKUP('Données projet'!$B$17,Paramètres!$A$1:$I$89,3,0)*VLOOKUP('Données projet'!$B$17,Paramètres!$A$1:$I$89,5,0)</f>
        <v>80.106000000000009</v>
      </c>
      <c r="GB24" s="13">
        <f t="shared" si="49"/>
        <v>22.163099682076496</v>
      </c>
      <c r="GC24" s="20">
        <f t="shared" si="25"/>
        <v>178.11868194628323</v>
      </c>
      <c r="GD24" s="59">
        <f t="shared" si="26"/>
        <v>447.12209623855017</v>
      </c>
      <c r="GE24" s="59">
        <f ca="1">AVERAGE(OFFSET($GD$3,0,0,'Données projet'!$E$17+1,1))-AVERAGE(OFFSET($H$3,0,0,'Données projet'!$E$17+1,1))</f>
        <v>491.88527366779715</v>
      </c>
      <c r="GF24" s="59">
        <f t="shared" si="50"/>
        <v>304.07540432345746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6.9999999999999991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5.6</v>
      </c>
      <c r="GU24" s="12">
        <f>IF('Données projet'!$A$270&gt;35,GU23+GT24-HC23,IF(A24&lt;'Données projet'!$A$270,$GR$205^A24,IF(A24='Données projet'!$A$270,'Données projet'!$B$270,GU23+GT24-HC23)))</f>
        <v>47.6</v>
      </c>
      <c r="GV24" s="17">
        <f>GU24*VLOOKUP('Données projet'!$B$18,Paramètres!$A$1:$I$89,3,0)*VLOOKUP('Données projet'!$B$18,Paramètres!$A$1:$I$89,5,0)</f>
        <v>45.29616</v>
      </c>
      <c r="GW24" s="13">
        <f t="shared" si="51"/>
        <v>13.39207601043956</v>
      </c>
      <c r="GX24" s="20">
        <f t="shared" si="28"/>
        <v>102.21534438484889</v>
      </c>
      <c r="GY24" s="59">
        <f t="shared" si="29"/>
        <v>371.21875867711583</v>
      </c>
      <c r="GZ24" s="59">
        <f ca="1">AVERAGE(OFFSET($GY$3,0,0,'Données projet'!$E$18+1,1))-AVERAGE(OFFSET($H$3,0,0,'Données projet'!$E$18+1,1))</f>
        <v>388.19269910553851</v>
      </c>
      <c r="HA24" s="59">
        <f t="shared" si="52"/>
        <v>255.07177499966724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1.05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1.9562399999999989</v>
      </c>
      <c r="D25" s="11">
        <f t="shared" si="32"/>
        <v>0.833782284222363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5.6187014123821744</v>
      </c>
      <c r="H25" s="67">
        <f t="shared" si="1"/>
        <v>246.12595547835394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</v>
      </c>
      <c r="N25" s="13">
        <f>IF('Données projet'!$A$36&gt;35,N24+M25-V24,IF(A25&lt;'Données projet'!$A$36,$K$205^A25,IF(A25='Données projet'!$A$36,'Données projet'!$B$36,N24+M25-V24)))</f>
        <v>85</v>
      </c>
      <c r="O25" s="13">
        <f>N25*VLOOKUP('Données projet'!$B$9,Paramètres!$A$1:$I$89,3,0)*VLOOKUP('Données projet'!$B$9,Paramètres!$A$1:$I$89,5,0)</f>
        <v>76.908000000000001</v>
      </c>
      <c r="P25" s="13">
        <f t="shared" si="33"/>
        <v>21.379448490435635</v>
      </c>
      <c r="Q25" s="20">
        <f t="shared" si="2"/>
        <v>171.18397278750874</v>
      </c>
      <c r="R25" s="59">
        <f t="shared" si="0"/>
        <v>441.64085359612591</v>
      </c>
      <c r="S25" s="59">
        <f ca="1">AVERAGE(OFFSET($R$3,0,0,'Données projet'!$E$9+1,1))-AVERAGE(OFFSET($H$3,0,0,'Données projet'!$E$9+1,1))</f>
        <v>442.85077007208679</v>
      </c>
      <c r="T25" s="59">
        <f t="shared" si="34"/>
        <v>275.67388397899009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35.68656</v>
      </c>
      <c r="AK25" s="13">
        <f t="shared" si="35"/>
        <v>10.847888324418458</v>
      </c>
      <c r="AL25" s="20">
        <f t="shared" si="4"/>
        <v>81.047497498362148</v>
      </c>
      <c r="AM25" s="59">
        <f t="shared" si="5"/>
        <v>351.50437830697933</v>
      </c>
      <c r="AN25" s="59">
        <f ca="1">AVERAGE(OFFSET($AM$3,0,0,'Données projet'!$E$10+1,1))-AVERAGE(OFFSET($H$3,0,0,'Données projet'!$E$10+1,1))</f>
        <v>283.58623187123555</v>
      </c>
      <c r="AO25" s="59">
        <f t="shared" si="36"/>
        <v>191.24793849275176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62.624639999999999</v>
      </c>
      <c r="BF25" s="13">
        <f t="shared" si="37"/>
        <v>17.830197796836153</v>
      </c>
      <c r="BG25" s="20">
        <f t="shared" si="7"/>
        <v>140.12550916282296</v>
      </c>
      <c r="BH25" s="59">
        <f t="shared" si="8"/>
        <v>410.58238997144019</v>
      </c>
      <c r="BI25" s="59">
        <f ca="1">AVERAGE(OFFSET($BH$3,0,0,'Données projet'!$E$11+1,1))-AVERAGE(OFFSET($H$3,0,0,'Données projet'!$E$11+1,1))</f>
        <v>300.677256227165</v>
      </c>
      <c r="BJ25" s="59">
        <f t="shared" si="38"/>
        <v>294.92893853504148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1.2</v>
      </c>
      <c r="BY25" s="12">
        <f>IF('Données projet'!$A$114&gt;35,BY24+BX25-CG24,IF(A25&lt;'Données projet'!$A$114,$BV$205^A25,IF(A25='Données projet'!$A$114,'Données projet'!$B$114,BY24+BX25-CG24)))</f>
        <v>19.946500129940819</v>
      </c>
      <c r="BZ25" s="13">
        <f>BY25*VLOOKUP('Données projet'!$B$12,Paramètres!$A$1:$I$89,3,0)*VLOOKUP('Données projet'!$B$12,Paramètres!$A$1:$I$89,5,0)</f>
        <v>21.470412739868298</v>
      </c>
      <c r="CA25" s="13">
        <f t="shared" si="39"/>
        <v>6.9241463135591816</v>
      </c>
      <c r="CB25" s="20">
        <f t="shared" si="10"/>
        <v>49.453857018052851</v>
      </c>
      <c r="CC25" s="59">
        <f t="shared" si="11"/>
        <v>319.91073782667007</v>
      </c>
      <c r="CD25" s="59">
        <f ca="1">AVERAGE(OFFSET($CC$3,0,0,'Données projet'!$E$12+1,1))-AVERAGE(OFFSET($H$3,0,0,'Données projet'!$E$12+1,1))</f>
        <v>320.91970765367535</v>
      </c>
      <c r="CE25" s="59">
        <f t="shared" si="40"/>
        <v>164.43305350706868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14.8</v>
      </c>
      <c r="CT25" s="12">
        <f>IF('Données projet'!$A$140&gt;35,CT24+CS25-DB24,IF(A25&lt;'Données projet'!$A$140,$CQ$205^A25,IF(A25='Données projet'!$A$140,'Données projet'!$B$140,CT24+CS25-DB24)))</f>
        <v>96.59999999999998</v>
      </c>
      <c r="CU25" s="17">
        <f>CT25*VLOOKUP('Données projet'!$B$13,Paramètres!$A$1:$I$89,3,0)*VLOOKUP('Données projet'!$B$13,Paramètres!$A$1:$I$89,5,0)</f>
        <v>84.389759999999995</v>
      </c>
      <c r="CV25" s="13">
        <f t="shared" si="41"/>
        <v>23.207143598424498</v>
      </c>
      <c r="CW25" s="20">
        <f t="shared" si="13"/>
        <v>187.39794043392263</v>
      </c>
      <c r="CX25" s="59">
        <f t="shared" si="14"/>
        <v>457.85482124253986</v>
      </c>
      <c r="CY25" s="59">
        <f ca="1">AVERAGE(OFFSET($CX$3,0,0,'Données projet'!$E$13+1,1))-AVERAGE(OFFSET($H$3,0,0,'Données projet'!$E$13+1,1))</f>
        <v>380.75053157062723</v>
      </c>
      <c r="CZ25" s="59">
        <f t="shared" si="42"/>
        <v>372.45140975908799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5.6</v>
      </c>
      <c r="DO25" s="12">
        <f>IF('Données projet'!$A$166&gt;35,DO24+DN25-DW24,IF(A25&lt;'Données projet'!$A$166,$DL$205^A25,IF(A25='Données projet'!$A$166,'Données projet'!$B$166,DO24+DN25-DW24)))</f>
        <v>53.2</v>
      </c>
      <c r="DP25" s="17">
        <f>DO25*VLOOKUP('Données projet'!$B$14,Paramètres!$A$1:$I$89,3,0)*VLOOKUP('Données projet'!$B$14,Paramètres!$A$1:$I$89,5,0)</f>
        <v>51.455040000000004</v>
      </c>
      <c r="DQ25" s="13">
        <f t="shared" si="43"/>
        <v>14.988900446655085</v>
      </c>
      <c r="DR25" s="20">
        <f t="shared" si="16"/>
        <v>115.72319627792427</v>
      </c>
      <c r="DS25" s="59">
        <f t="shared" si="17"/>
        <v>386.18007708654147</v>
      </c>
      <c r="DT25" s="59">
        <f ca="1">AVERAGE(OFFSET($DS$3,0,0,'Données projet'!$E$14+1,1))-AVERAGE(OFFSET($H$3,0,0,'Données projet'!$E$14+1,1))</f>
        <v>391.03687197632871</v>
      </c>
      <c r="DU25" s="59">
        <f t="shared" si="44"/>
        <v>241.90796410645191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1.2</v>
      </c>
      <c r="EJ25" s="12">
        <f>IF('Données projet'!$A$192&gt;35,EJ24+EI25-ER24,IF(A25&lt;'Données projet'!$A$192,$EG$205^A25,IF(A25='Données projet'!$A$192,'Données projet'!$B$192,EJ24+EI25-ER24)))</f>
        <v>19.946500129940819</v>
      </c>
      <c r="EK25" s="17">
        <f>EJ25*VLOOKUP('Données projet'!$B$15,Paramètres!$A$1:$I$89,3,0)*VLOOKUP('Données projet'!$B$15,Paramètres!$A$1:$I$89,5,0)</f>
        <v>22.715074347976607</v>
      </c>
      <c r="EL25" s="13">
        <f t="shared" si="45"/>
        <v>7.2776515668169814</v>
      </c>
      <c r="EM25" s="20">
        <f t="shared" si="19"/>
        <v>52.237330968265496</v>
      </c>
      <c r="EN25" s="59">
        <f t="shared" si="20"/>
        <v>322.6942117768827</v>
      </c>
      <c r="EO25" s="59">
        <f ca="1">AVERAGE(OFFSET($EN$3,0,0,'Données projet'!$E$15+1,1))-AVERAGE(OFFSET($H$3,0,0,'Données projet'!$E$15+1,1))</f>
        <v>337.57272347525873</v>
      </c>
      <c r="EP25" s="59">
        <f t="shared" si="46"/>
        <v>171.78614231095435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1.2</v>
      </c>
      <c r="FE25" s="12">
        <f>IF('Données projet'!$A$218&gt;35,FE24+FD25-FM24,IF(A25&lt;'Données projet'!$A$218,$FB$205^A25,IF(A25='Données projet'!$A$218,'Données projet'!$B$218,FE24+FD25-FM24)))</f>
        <v>19.946500129940819</v>
      </c>
      <c r="FF25" s="17">
        <f>FE25*VLOOKUP('Données projet'!$B$16,Paramètres!$A$1:$I$89,3,0)*VLOOKUP('Données projet'!$B$16,Paramètres!$A$1:$I$89,5,0)</f>
        <v>21.781578141895373</v>
      </c>
      <c r="FG25" s="13">
        <f t="shared" si="47"/>
        <v>7.0127411360957543</v>
      </c>
      <c r="FH25" s="20">
        <f t="shared" si="22"/>
        <v>50.150106075834543</v>
      </c>
      <c r="FI25" s="59">
        <f t="shared" si="23"/>
        <v>320.60698688445177</v>
      </c>
      <c r="FJ25" s="59">
        <f ca="1">AVERAGE(OFFSET($FI$3,0,0,'Données projet'!$E$16+1,1))-AVERAGE(OFFSET($H$3,0,0,'Données projet'!$E$16+1,1))</f>
        <v>325.08483803530646</v>
      </c>
      <c r="FK25" s="59">
        <f t="shared" si="48"/>
        <v>166.27224322841556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6</v>
      </c>
      <c r="FZ25" s="12">
        <f>IF('Données projet'!$A$244&gt;35,FZ24+FY25-GH24,IF(A25&lt;'Données projet'!$A$244,$FW$205^A25,IF(A25='Données projet'!$A$244,'Données projet'!$B$244,FZ24+FY25-GH24)))</f>
        <v>85</v>
      </c>
      <c r="GA25" s="17">
        <f>FZ25*VLOOKUP('Données projet'!$B$17,Paramètres!$A$1:$I$89,3,0)*VLOOKUP('Données projet'!$B$17,Paramètres!$A$1:$I$89,5,0)</f>
        <v>86.19</v>
      </c>
      <c r="GB25" s="13">
        <f t="shared" si="49"/>
        <v>23.644044315518833</v>
      </c>
      <c r="GC25" s="20">
        <f t="shared" si="25"/>
        <v>191.29429384952866</v>
      </c>
      <c r="GD25" s="59">
        <f t="shared" si="26"/>
        <v>461.75117465814583</v>
      </c>
      <c r="GE25" s="59">
        <f ca="1">AVERAGE(OFFSET($GD$3,0,0,'Données projet'!$E$17+1,1))-AVERAGE(OFFSET($H$3,0,0,'Données projet'!$E$17+1,1))</f>
        <v>491.88527366779715</v>
      </c>
      <c r="GF25" s="59">
        <f t="shared" si="50"/>
        <v>304.07540432345746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7.3333333333333321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5.6</v>
      </c>
      <c r="GU25" s="12">
        <f>IF('Données projet'!$A$270&gt;35,GU24+GT25-HC24,IF(A25&lt;'Données projet'!$A$270,$GR$205^A25,IF(A25='Données projet'!$A$270,'Données projet'!$B$270,GU24+GT25-HC24)))</f>
        <v>53.2</v>
      </c>
      <c r="GV25" s="17">
        <f>GU25*VLOOKUP('Données projet'!$B$18,Paramètres!$A$1:$I$89,3,0)*VLOOKUP('Données projet'!$B$18,Paramètres!$A$1:$I$89,5,0)</f>
        <v>50.625119999999995</v>
      </c>
      <c r="GW25" s="13">
        <f t="shared" si="51"/>
        <v>14.77508270228409</v>
      </c>
      <c r="GX25" s="20">
        <f t="shared" si="28"/>
        <v>113.90535303981146</v>
      </c>
      <c r="GY25" s="59">
        <f t="shared" si="29"/>
        <v>384.36223384842867</v>
      </c>
      <c r="GZ25" s="59">
        <f ca="1">AVERAGE(OFFSET($GY$3,0,0,'Données projet'!$E$18+1,1))-AVERAGE(OFFSET($H$3,0,0,'Données projet'!$E$18+1,1))</f>
        <v>388.19269910553851</v>
      </c>
      <c r="HA25" s="59">
        <f t="shared" si="52"/>
        <v>255.07177499966724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1.05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2.0451599999999988</v>
      </c>
      <c r="D26" s="11">
        <f t="shared" si="32"/>
        <v>0.867182885897402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5.7131243329734325</v>
      </c>
      <c r="H26" s="67">
        <f t="shared" si="1"/>
        <v>246.33899719293797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66.489606720637653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</v>
      </c>
      <c r="N26" s="13">
        <f>IF('Données projet'!$A$36&gt;35,N25+M26-V25,IF(A26&lt;'Données projet'!$A$36,$K$205^A26,IF(A26='Données projet'!$A$36,'Données projet'!$B$36,N25+M26-V25)))</f>
        <v>91</v>
      </c>
      <c r="O26" s="13">
        <f>N26*VLOOKUP('Données projet'!$B$9,Paramètres!$A$1:$I$89,3,0)*VLOOKUP('Données projet'!$B$9,Paramètres!$A$1:$I$89,5,0)</f>
        <v>82.336799999999997</v>
      </c>
      <c r="P26" s="13">
        <f t="shared" si="33"/>
        <v>22.707582950885364</v>
      </c>
      <c r="Q26" s="20">
        <f t="shared" si="2"/>
        <v>182.95230030612535</v>
      </c>
      <c r="R26" s="59">
        <f t="shared" si="0"/>
        <v>454.85863605957456</v>
      </c>
      <c r="S26" s="59">
        <f ca="1">AVERAGE(OFFSET($R$3,0,0,'Données projet'!$E$9+1,1))-AVERAGE(OFFSET($H$3,0,0,'Données projet'!$E$9+1,1))</f>
        <v>442.85077007208679</v>
      </c>
      <c r="T26" s="59">
        <f t="shared" si="34"/>
        <v>275.67388397899009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66.489606720637653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39.443040000000003</v>
      </c>
      <c r="AK26" s="13">
        <f t="shared" si="35"/>
        <v>11.850904343164064</v>
      </c>
      <c r="AL26" s="20">
        <f t="shared" si="4"/>
        <v>89.336953064344087</v>
      </c>
      <c r="AM26" s="59">
        <f t="shared" si="5"/>
        <v>361.24328881779326</v>
      </c>
      <c r="AN26" s="59">
        <f ca="1">AVERAGE(OFFSET($AM$3,0,0,'Données projet'!$E$10+1,1))-AVERAGE(OFFSET($H$3,0,0,'Données projet'!$E$10+1,1))</f>
        <v>283.58623187123555</v>
      </c>
      <c r="AO26" s="59">
        <f t="shared" si="36"/>
        <v>191.24793849275176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66.489606720637653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72.845759999999984</v>
      </c>
      <c r="BF26" s="13">
        <f t="shared" si="37"/>
        <v>20.378512751497539</v>
      </c>
      <c r="BG26" s="20">
        <f t="shared" si="7"/>
        <v>162.36560837552486</v>
      </c>
      <c r="BH26" s="59">
        <f t="shared" si="8"/>
        <v>434.27194412897404</v>
      </c>
      <c r="BI26" s="59">
        <f ca="1">AVERAGE(OFFSET($BH$3,0,0,'Données projet'!$E$11+1,1))-AVERAGE(OFFSET($H$3,0,0,'Données projet'!$E$11+1,1))</f>
        <v>300.677256227165</v>
      </c>
      <c r="BJ26" s="59">
        <f t="shared" si="38"/>
        <v>294.92893853504148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66.489606720637653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1.2</v>
      </c>
      <c r="BY26" s="12">
        <f>IF('Données projet'!$A$114&gt;35,BY25+BX26-CG25,IF(A26&lt;'Données projet'!$A$114,$BV$205^A26,IF(A26='Données projet'!$A$114,'Données projet'!$B$114,BY25+BX26-CG25)))</f>
        <v>22.853438584779923</v>
      </c>
      <c r="BZ26" s="13">
        <f>BY26*VLOOKUP('Données projet'!$B$12,Paramètres!$A$1:$I$89,3,0)*VLOOKUP('Données projet'!$B$12,Paramètres!$A$1:$I$89,5,0)</f>
        <v>24.599441292657108</v>
      </c>
      <c r="CA26" s="13">
        <f t="shared" si="39"/>
        <v>7.808607795256683</v>
      </c>
      <c r="CB26" s="20">
        <f t="shared" si="10"/>
        <v>56.444018828116505</v>
      </c>
      <c r="CC26" s="59">
        <f t="shared" si="11"/>
        <v>328.35035458156568</v>
      </c>
      <c r="CD26" s="59">
        <f ca="1">AVERAGE(OFFSET($CC$3,0,0,'Données projet'!$E$12+1,1))-AVERAGE(OFFSET($H$3,0,0,'Données projet'!$E$12+1,1))</f>
        <v>320.91970765367535</v>
      </c>
      <c r="CE26" s="59">
        <f t="shared" si="40"/>
        <v>164.43305350706868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66.489606720637653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14.8</v>
      </c>
      <c r="CT26" s="12">
        <f>IF('Données projet'!$A$140&gt;35,CT25+CS26-DB25,IF(A26&lt;'Données projet'!$A$140,$CQ$205^A26,IF(A26='Données projet'!$A$140,'Données projet'!$B$140,CT25+CS26-DB25)))</f>
        <v>111.39999999999998</v>
      </c>
      <c r="CU26" s="17">
        <f>CT26*VLOOKUP('Données projet'!$B$13,Paramètres!$A$1:$I$89,3,0)*VLOOKUP('Données projet'!$B$13,Paramètres!$A$1:$I$89,5,0)</f>
        <v>97.319039999999987</v>
      </c>
      <c r="CV26" s="13">
        <f t="shared" si="41"/>
        <v>26.322289133542785</v>
      </c>
      <c r="CW26" s="20">
        <f t="shared" si="13"/>
        <v>215.34198157425362</v>
      </c>
      <c r="CX26" s="59">
        <f t="shared" si="14"/>
        <v>487.24831732770281</v>
      </c>
      <c r="CY26" s="59">
        <f ca="1">AVERAGE(OFFSET($CX$3,0,0,'Données projet'!$E$13+1,1))-AVERAGE(OFFSET($H$3,0,0,'Données projet'!$E$13+1,1))</f>
        <v>380.75053157062723</v>
      </c>
      <c r="CZ26" s="59">
        <f t="shared" si="42"/>
        <v>372.45140975908799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66.489606720637653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5.6</v>
      </c>
      <c r="DO26" s="12">
        <f>IF('Données projet'!$A$166&gt;35,DO25+DN26-DW25,IF(A26&lt;'Données projet'!$A$166,$DL$205^A26,IF(A26='Données projet'!$A$166,'Données projet'!$B$166,DO25+DN26-DW25)))</f>
        <v>58.800000000000004</v>
      </c>
      <c r="DP26" s="17">
        <f>DO26*VLOOKUP('Données projet'!$B$14,Paramètres!$A$1:$I$89,3,0)*VLOOKUP('Données projet'!$B$14,Paramètres!$A$1:$I$89,5,0)</f>
        <v>56.87136000000001</v>
      </c>
      <c r="DQ26" s="13">
        <f t="shared" si="43"/>
        <v>16.374802181791551</v>
      </c>
      <c r="DR26" s="20">
        <f t="shared" si="16"/>
        <v>127.57039913328697</v>
      </c>
      <c r="DS26" s="59">
        <f t="shared" si="17"/>
        <v>399.47673488673615</v>
      </c>
      <c r="DT26" s="59">
        <f ca="1">AVERAGE(OFFSET($DS$3,0,0,'Données projet'!$E$14+1,1))-AVERAGE(OFFSET($H$3,0,0,'Données projet'!$E$14+1,1))</f>
        <v>391.03687197632871</v>
      </c>
      <c r="DU26" s="59">
        <f t="shared" si="44"/>
        <v>241.90796410645191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66.489606720637653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1.2</v>
      </c>
      <c r="EJ26" s="12">
        <f>IF('Données projet'!$A$192&gt;35,EJ25+EI26-ER25,IF(A26&lt;'Données projet'!$A$192,$EG$205^A26,IF(A26='Données projet'!$A$192,'Données projet'!$B$192,EJ25+EI26-ER25)))</f>
        <v>22.853438584779923</v>
      </c>
      <c r="EK26" s="17">
        <f>EJ26*VLOOKUP('Données projet'!$B$15,Paramètres!$A$1:$I$89,3,0)*VLOOKUP('Données projet'!$B$15,Paramètres!$A$1:$I$89,5,0)</f>
        <v>26.025495860347377</v>
      </c>
      <c r="EL26" s="13">
        <f t="shared" si="45"/>
        <v>8.2072683306135854</v>
      </c>
      <c r="EM26" s="20">
        <f t="shared" si="19"/>
        <v>59.622064299257012</v>
      </c>
      <c r="EN26" s="59">
        <f t="shared" si="20"/>
        <v>331.52840005270622</v>
      </c>
      <c r="EO26" s="59">
        <f ca="1">AVERAGE(OFFSET($EN$3,0,0,'Données projet'!$E$15+1,1))-AVERAGE(OFFSET($H$3,0,0,'Données projet'!$E$15+1,1))</f>
        <v>337.57272347525873</v>
      </c>
      <c r="EP26" s="59">
        <f t="shared" si="46"/>
        <v>171.78614231095435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66.489606720637653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1.2</v>
      </c>
      <c r="FE26" s="12">
        <f>IF('Données projet'!$A$218&gt;35,FE25+FD26-FM25,IF(A26&lt;'Données projet'!$A$218,$FB$205^A26,IF(A26='Données projet'!$A$218,'Données projet'!$B$218,FE25+FD26-FM25)))</f>
        <v>22.853438584779923</v>
      </c>
      <c r="FF26" s="17">
        <f>FE26*VLOOKUP('Données projet'!$B$16,Paramètres!$A$1:$I$89,3,0)*VLOOKUP('Données projet'!$B$16,Paramètres!$A$1:$I$89,5,0)</f>
        <v>24.955954934579676</v>
      </c>
      <c r="FG26" s="13">
        <f t="shared" si="47"/>
        <v>7.9085193497718969</v>
      </c>
      <c r="FH26" s="20">
        <f t="shared" si="22"/>
        <v>57.238959378578983</v>
      </c>
      <c r="FI26" s="59">
        <f t="shared" si="23"/>
        <v>329.1452951320282</v>
      </c>
      <c r="FJ26" s="59">
        <f ca="1">AVERAGE(OFFSET($FI$3,0,0,'Données projet'!$E$16+1,1))-AVERAGE(OFFSET($H$3,0,0,'Données projet'!$E$16+1,1))</f>
        <v>325.08483803530646</v>
      </c>
      <c r="FK26" s="59">
        <f t="shared" si="48"/>
        <v>166.27224322841556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66.489606720637653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6</v>
      </c>
      <c r="FZ26" s="12">
        <f>IF('Données projet'!$A$244&gt;35,FZ25+FY26-GH25,IF(A26&lt;'Données projet'!$A$244,$FW$205^A26,IF(A26='Données projet'!$A$244,'Données projet'!$B$244,FZ25+FY26-GH25)))</f>
        <v>91</v>
      </c>
      <c r="GA26" s="17">
        <f>FZ26*VLOOKUP('Données projet'!$B$17,Paramètres!$A$1:$I$89,3,0)*VLOOKUP('Données projet'!$B$17,Paramètres!$A$1:$I$89,5,0)</f>
        <v>92.274000000000001</v>
      </c>
      <c r="GB26" s="13">
        <f t="shared" si="49"/>
        <v>25.112860036087575</v>
      </c>
      <c r="GC26" s="20">
        <f t="shared" si="25"/>
        <v>204.4487812295192</v>
      </c>
      <c r="GD26" s="59">
        <f t="shared" si="26"/>
        <v>476.35511698296841</v>
      </c>
      <c r="GE26" s="59">
        <f ca="1">AVERAGE(OFFSET($GD$3,0,0,'Données projet'!$E$17+1,1))-AVERAGE(OFFSET($H$3,0,0,'Données projet'!$E$17+1,1))</f>
        <v>491.88527366779715</v>
      </c>
      <c r="GF26" s="59">
        <f t="shared" si="50"/>
        <v>304.07540432345746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66.489606720637653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7.6666666666666661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5.6</v>
      </c>
      <c r="GU26" s="12">
        <f>IF('Données projet'!$A$270&gt;35,GU25+GT26-HC25,IF(A26&lt;'Données projet'!$A$270,$GR$205^A26,IF(A26='Données projet'!$A$270,'Données projet'!$B$270,GU25+GT26-HC25)))</f>
        <v>58.800000000000004</v>
      </c>
      <c r="GV26" s="17">
        <f>GU26*VLOOKUP('Données projet'!$B$18,Paramètres!$A$1:$I$89,3,0)*VLOOKUP('Données projet'!$B$18,Paramètres!$A$1:$I$89,5,0)</f>
        <v>55.954080000000005</v>
      </c>
      <c r="GW26" s="13">
        <f t="shared" si="51"/>
        <v>16.141214449356298</v>
      </c>
      <c r="GX26" s="20">
        <f t="shared" si="28"/>
        <v>125.56597116596221</v>
      </c>
      <c r="GY26" s="59">
        <f t="shared" si="29"/>
        <v>397.47230691941138</v>
      </c>
      <c r="GZ26" s="59">
        <f ca="1">AVERAGE(OFFSET($GY$3,0,0,'Données projet'!$E$18+1,1))-AVERAGE(OFFSET($H$3,0,0,'Données projet'!$E$18+1,1))</f>
        <v>388.19269910553851</v>
      </c>
      <c r="HA26" s="59">
        <f t="shared" si="52"/>
        <v>255.07177499966724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1.05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2.1340799999999986</v>
      </c>
      <c r="D27" s="11">
        <f t="shared" si="32"/>
        <v>0.90041482238219506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5.8074170558739748</v>
      </c>
      <c r="H27" s="67">
        <f t="shared" si="1"/>
        <v>246.55174514898232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66.550504195970944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7.9999999999999991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</v>
      </c>
      <c r="N27" s="13">
        <f>IF('Données projet'!$A$36&gt;35,N26+M27-V26,IF(A27&lt;'Données projet'!$A$36,$K$205^A27,IF(A27='Données projet'!$A$36,'Données projet'!$B$36,N26+M27-V26)))</f>
        <v>97</v>
      </c>
      <c r="O27" s="13">
        <f>N27*VLOOKUP('Données projet'!$B$9,Paramètres!$A$1:$I$89,3,0)*VLOOKUP('Données projet'!$B$9,Paramètres!$A$1:$I$89,5,0)</f>
        <v>87.765600000000006</v>
      </c>
      <c r="P27" s="13">
        <f t="shared" si="33"/>
        <v>24.025555589247954</v>
      </c>
      <c r="Q27" s="20">
        <f t="shared" si="2"/>
        <v>194.7029293179402</v>
      </c>
      <c r="R27" s="59">
        <f t="shared" si="0"/>
        <v>468.05477803650035</v>
      </c>
      <c r="S27" s="59">
        <f ca="1">AVERAGE(OFFSET($R$3,0,0,'Données projet'!$E$9+1,1))-AVERAGE(OFFSET($H$3,0,0,'Données projet'!$E$9+1,1))</f>
        <v>442.85077007208679</v>
      </c>
      <c r="T27" s="59">
        <f t="shared" si="34"/>
        <v>275.67388397899009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66.550504195970944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7.9999999999999991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43.199520000000007</v>
      </c>
      <c r="AK27" s="13">
        <f t="shared" si="35"/>
        <v>12.842844959465618</v>
      </c>
      <c r="AL27" s="20">
        <f t="shared" si="4"/>
        <v>97.607118971069283</v>
      </c>
      <c r="AM27" s="59">
        <f t="shared" si="5"/>
        <v>370.95896768962939</v>
      </c>
      <c r="AN27" s="59">
        <f ca="1">AVERAGE(OFFSET($AM$3,0,0,'Données projet'!$E$10+1,1))-AVERAGE(OFFSET($H$3,0,0,'Données projet'!$E$10+1,1))</f>
        <v>283.58623187123555</v>
      </c>
      <c r="AO27" s="59">
        <f t="shared" si="36"/>
        <v>191.24793849275176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66.550504195970944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7.9999999999999991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83.066879999999983</v>
      </c>
      <c r="BF27" s="13">
        <f t="shared" si="37"/>
        <v>22.88540255569357</v>
      </c>
      <c r="BG27" s="20">
        <f t="shared" si="7"/>
        <v>184.5335587844996</v>
      </c>
      <c r="BH27" s="59">
        <f t="shared" si="8"/>
        <v>457.8854075030597</v>
      </c>
      <c r="BI27" s="59">
        <f ca="1">AVERAGE(OFFSET($BH$3,0,0,'Données projet'!$E$11+1,1))-AVERAGE(OFFSET($H$3,0,0,'Données projet'!$E$11+1,1))</f>
        <v>300.677256227165</v>
      </c>
      <c r="BJ27" s="59">
        <f t="shared" si="38"/>
        <v>294.92893853504148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66.550504195970944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7.9999999999999991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1.2</v>
      </c>
      <c r="BY27" s="12">
        <f>IF('Données projet'!$A$114&gt;35,BY26+BX27-CG26,IF(A27&lt;'Données projet'!$A$114,$BV$205^A27,IF(A27='Données projet'!$A$114,'Données projet'!$B$114,BY26+BX27-CG26)))</f>
        <v>26.184024853780567</v>
      </c>
      <c r="BZ27" s="13">
        <f>BY27*VLOOKUP('Données projet'!$B$12,Paramètres!$A$1:$I$89,3,0)*VLOOKUP('Données projet'!$B$12,Paramètres!$A$1:$I$89,5,0)</f>
        <v>28.184484352609399</v>
      </c>
      <c r="CA27" s="13">
        <f t="shared" si="39"/>
        <v>8.8060466863244411</v>
      </c>
      <c r="CB27" s="20">
        <f t="shared" si="10"/>
        <v>64.425174892809764</v>
      </c>
      <c r="CC27" s="59">
        <f t="shared" si="11"/>
        <v>337.77702361136988</v>
      </c>
      <c r="CD27" s="59">
        <f ca="1">AVERAGE(OFFSET($CC$3,0,0,'Données projet'!$E$12+1,1))-AVERAGE(OFFSET($H$3,0,0,'Données projet'!$E$12+1,1))</f>
        <v>320.91970765367535</v>
      </c>
      <c r="CE27" s="59">
        <f t="shared" si="40"/>
        <v>164.43305350706868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66.550504195970944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7.9999999999999991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14.8</v>
      </c>
      <c r="CT27" s="12">
        <f>IF('Données projet'!$A$140&gt;35,CT26+CS27-DB26,IF(A27&lt;'Données projet'!$A$140,$CQ$205^A27,IF(A27='Données projet'!$A$140,'Données projet'!$B$140,CT26+CS27-DB26)))</f>
        <v>126.19999999999997</v>
      </c>
      <c r="CU27" s="17">
        <f>CT27*VLOOKUP('Données projet'!$B$13,Paramètres!$A$1:$I$89,3,0)*VLOOKUP('Données projet'!$B$13,Paramètres!$A$1:$I$89,5,0)</f>
        <v>110.24831999999999</v>
      </c>
      <c r="CV27" s="13">
        <f t="shared" si="41"/>
        <v>29.389483021072536</v>
      </c>
      <c r="CW27" s="20">
        <f t="shared" si="13"/>
        <v>243.20250692836802</v>
      </c>
      <c r="CX27" s="59">
        <f t="shared" si="14"/>
        <v>516.55435564692812</v>
      </c>
      <c r="CY27" s="59">
        <f ca="1">AVERAGE(OFFSET($CX$3,0,0,'Données projet'!$E$13+1,1))-AVERAGE(OFFSET($H$3,0,0,'Données projet'!$E$13+1,1))</f>
        <v>380.75053157062723</v>
      </c>
      <c r="CZ27" s="59">
        <f t="shared" si="42"/>
        <v>372.45140975908799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66.550504195970944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7.9999999999999991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5.6</v>
      </c>
      <c r="DO27" s="12">
        <f>IF('Données projet'!$A$166&gt;35,DO26+DN27-DW26,IF(A27&lt;'Données projet'!$A$166,$DL$205^A27,IF(A27='Données projet'!$A$166,'Données projet'!$B$166,DO26+DN27-DW26)))</f>
        <v>64.400000000000006</v>
      </c>
      <c r="DP27" s="17">
        <f>DO27*VLOOKUP('Données projet'!$B$14,Paramètres!$A$1:$I$89,3,0)*VLOOKUP('Données projet'!$B$14,Paramètres!$A$1:$I$89,5,0)</f>
        <v>62.287680000000009</v>
      </c>
      <c r="DQ27" s="13">
        <f t="shared" si="43"/>
        <v>17.745400652396182</v>
      </c>
      <c r="DR27" s="20">
        <f t="shared" si="16"/>
        <v>139.39094880292336</v>
      </c>
      <c r="DS27" s="59">
        <f t="shared" si="17"/>
        <v>412.74279752148345</v>
      </c>
      <c r="DT27" s="59">
        <f ca="1">AVERAGE(OFFSET($DS$3,0,0,'Données projet'!$E$14+1,1))-AVERAGE(OFFSET($H$3,0,0,'Données projet'!$E$14+1,1))</f>
        <v>391.03687197632871</v>
      </c>
      <c r="DU27" s="59">
        <f t="shared" si="44"/>
        <v>241.90796410645191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66.550504195970944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7.9999999999999991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1.2</v>
      </c>
      <c r="EJ27" s="12">
        <f>IF('Données projet'!$A$192&gt;35,EJ26+EI27-ER26,IF(A27&lt;'Données projet'!$A$192,$EG$205^A27,IF(A27='Données projet'!$A$192,'Données projet'!$B$192,EJ26+EI27-ER26)))</f>
        <v>26.184024853780567</v>
      </c>
      <c r="EK27" s="17">
        <f>EJ27*VLOOKUP('Données projet'!$B$15,Paramètres!$A$1:$I$89,3,0)*VLOOKUP('Données projet'!$B$15,Paramètres!$A$1:$I$89,5,0)</f>
        <v>29.818367503485312</v>
      </c>
      <c r="EL27" s="13">
        <f t="shared" si="45"/>
        <v>9.255630450600643</v>
      </c>
      <c r="EM27" s="20">
        <f t="shared" si="19"/>
        <v>68.053879770033035</v>
      </c>
      <c r="EN27" s="59">
        <f t="shared" si="20"/>
        <v>341.40572848859313</v>
      </c>
      <c r="EO27" s="59">
        <f ca="1">AVERAGE(OFFSET($EN$3,0,0,'Données projet'!$E$15+1,1))-AVERAGE(OFFSET($H$3,0,0,'Données projet'!$E$15+1,1))</f>
        <v>337.57272347525873</v>
      </c>
      <c r="EP27" s="59">
        <f t="shared" si="46"/>
        <v>171.78614231095435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66.550504195970944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7.9999999999999991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1.2</v>
      </c>
      <c r="FE27" s="12">
        <f>IF('Données projet'!$A$218&gt;35,FE26+FD27-FM26,IF(A27&lt;'Données projet'!$A$218,$FB$205^A27,IF(A27='Données projet'!$A$218,'Données projet'!$B$218,FE26+FD27-FM26)))</f>
        <v>26.184024853780567</v>
      </c>
      <c r="FF27" s="17">
        <f>FE27*VLOOKUP('Données projet'!$B$16,Paramètres!$A$1:$I$89,3,0)*VLOOKUP('Données projet'!$B$16,Paramètres!$A$1:$I$89,5,0)</f>
        <v>28.592955140328378</v>
      </c>
      <c r="FG27" s="13">
        <f t="shared" si="47"/>
        <v>8.9187205248156847</v>
      </c>
      <c r="FH27" s="20">
        <f t="shared" si="22"/>
        <v>65.332835116792566</v>
      </c>
      <c r="FI27" s="59">
        <f t="shared" si="23"/>
        <v>338.6846838353527</v>
      </c>
      <c r="FJ27" s="59">
        <f ca="1">AVERAGE(OFFSET($FI$3,0,0,'Données projet'!$E$16+1,1))-AVERAGE(OFFSET($H$3,0,0,'Données projet'!$E$16+1,1))</f>
        <v>325.08483803530646</v>
      </c>
      <c r="FK27" s="59">
        <f t="shared" si="48"/>
        <v>166.27224322841556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66.550504195970944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7.9999999999999991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6</v>
      </c>
      <c r="FZ27" s="12">
        <f>IF('Données projet'!$A$244&gt;35,FZ26+FY27-GH26,IF(A27&lt;'Données projet'!$A$244,$FW$205^A27,IF(A27='Données projet'!$A$244,'Données projet'!$B$244,FZ26+FY27-GH26)))</f>
        <v>97</v>
      </c>
      <c r="GA27" s="17">
        <f>FZ27*VLOOKUP('Données projet'!$B$17,Paramètres!$A$1:$I$89,3,0)*VLOOKUP('Données projet'!$B$17,Paramètres!$A$1:$I$89,5,0)</f>
        <v>98.358000000000004</v>
      </c>
      <c r="GB27" s="13">
        <f t="shared" si="49"/>
        <v>26.570437554143126</v>
      </c>
      <c r="GC27" s="20">
        <f t="shared" si="25"/>
        <v>217.58369540679928</v>
      </c>
      <c r="GD27" s="59">
        <f t="shared" si="26"/>
        <v>490.9355441253594</v>
      </c>
      <c r="GE27" s="59">
        <f ca="1">AVERAGE(OFFSET($GD$3,0,0,'Données projet'!$E$17+1,1))-AVERAGE(OFFSET($H$3,0,0,'Données projet'!$E$17+1,1))</f>
        <v>491.88527366779715</v>
      </c>
      <c r="GF27" s="59">
        <f t="shared" si="50"/>
        <v>304.07540432345746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66.550504195970944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7.9999999999999991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5.6</v>
      </c>
      <c r="GU27" s="12">
        <f>IF('Données projet'!$A$270&gt;35,GU26+GT27-HC26,IF(A27&lt;'Données projet'!$A$270,$GR$205^A27,IF(A27='Données projet'!$A$270,'Données projet'!$B$270,GU26+GT27-HC26)))</f>
        <v>64.400000000000006</v>
      </c>
      <c r="GV27" s="17">
        <f>GU27*VLOOKUP('Données projet'!$B$18,Paramètres!$A$1:$I$89,3,0)*VLOOKUP('Données projet'!$B$18,Paramètres!$A$1:$I$89,5,0)</f>
        <v>61.283040000000014</v>
      </c>
      <c r="GW27" s="13">
        <f t="shared" si="51"/>
        <v>17.492261234067353</v>
      </c>
      <c r="GX27" s="20">
        <f t="shared" si="28"/>
        <v>137.20031631600065</v>
      </c>
      <c r="GY27" s="59">
        <f t="shared" si="29"/>
        <v>410.55216503456074</v>
      </c>
      <c r="GZ27" s="59">
        <f ca="1">AVERAGE(OFFSET($GY$3,0,0,'Données projet'!$E$18+1,1))-AVERAGE(OFFSET($H$3,0,0,'Données projet'!$E$18+1,1))</f>
        <v>388.19269910553851</v>
      </c>
      <c r="HA27" s="59">
        <f t="shared" si="52"/>
        <v>255.07177499966724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1.05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2.2229999999999985</v>
      </c>
      <c r="D28" s="11">
        <f t="shared" si="32"/>
        <v>0.93348592504562777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5.9015856263510109</v>
      </c>
      <c r="H28" s="67">
        <f t="shared" si="1"/>
        <v>246.76421298612112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K28" s="12">
        <f>VLOOKUP(A28,'Données projet'!$A$35:$I$55,2,0)</f>
        <v>103</v>
      </c>
      <c r="L28" s="12">
        <f>VLOOKUP(A28,'Données projet'!$A$35:$I$55,9,0)</f>
        <v>6</v>
      </c>
      <c r="M28" s="12">
        <f t="array" ref="M28">INDEX(L:L,MIN(IF(ISNUMBER(L28:L224),ROW(L28:L224),"")))</f>
        <v>6</v>
      </c>
      <c r="N28" s="13">
        <f>IF('Données projet'!$A$36&gt;35,N27+M28-V27,IF(A28&lt;'Données projet'!$A$36,$K$205^A28,IF(A28='Données projet'!$A$36,'Données projet'!$B$36,N27+M28-V27)))</f>
        <v>103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481.23056730694606</v>
      </c>
      <c r="S28" s="59">
        <f ca="1">AVERAGE(OFFSET($R$3,0,0,'Données projet'!$E$9+1,1))-AVERAGE(OFFSET($H$3,0,0,'Données projet'!$E$9+1,1))</f>
        <v>442.85077007208679</v>
      </c>
      <c r="T28" s="59">
        <f t="shared" si="34"/>
        <v>275.67388397899009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46.955999999999996</v>
      </c>
      <c r="AK28" s="13">
        <f t="shared" si="35"/>
        <v>13.824782755944211</v>
      </c>
      <c r="AL28" s="20">
        <f t="shared" si="4"/>
        <v>105.85986329993615</v>
      </c>
      <c r="AM28" s="59">
        <f t="shared" si="5"/>
        <v>380.65335138842141</v>
      </c>
      <c r="AN28" s="59">
        <f ca="1">AVERAGE(OFFSET($AM$3,0,0,'Données projet'!$E$10+1,1))-AVERAGE(OFFSET($H$3,0,0,'Données projet'!$E$10+1,1))</f>
        <v>283.58623187123555</v>
      </c>
      <c r="AO28" s="59">
        <f t="shared" si="36"/>
        <v>191.24793849275176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93.287999999999982</v>
      </c>
      <c r="BF28" s="13">
        <f t="shared" si="37"/>
        <v>25.356547829040977</v>
      </c>
      <c r="BG28" s="20">
        <f t="shared" si="7"/>
        <v>206.63925413557965</v>
      </c>
      <c r="BH28" s="59">
        <f t="shared" si="8"/>
        <v>481.4327422240649</v>
      </c>
      <c r="BI28" s="59">
        <f ca="1">AVERAGE(OFFSET($BH$3,0,0,'Données projet'!$E$11+1,1))-AVERAGE(OFFSET($H$3,0,0,'Données projet'!$E$11+1,1))</f>
        <v>300.677256227165</v>
      </c>
      <c r="BJ28" s="59">
        <f t="shared" si="38"/>
        <v>294.92893853504148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BV28" s="12">
        <f>VLOOKUP(A28,'Données projet'!$A$113:$I$133,2,0)</f>
        <v>30</v>
      </c>
      <c r="BW28" s="12">
        <f>VLOOKUP(A28,'Données projet'!$A$113:$I$133,9,0)</f>
        <v>1.2</v>
      </c>
      <c r="BX28" s="12">
        <f t="array" ref="BX28">INDEX(BW:BW,MIN(IF(ISNUMBER(BW28:BW224),ROW(BW28:BW224),"")))</f>
        <v>1.2</v>
      </c>
      <c r="BY28" s="12">
        <f>IF('Données projet'!$A$114&gt;35,BY27+BX28-CG27,IF(A28&lt;'Données projet'!$A$114,$BV$205^A28,IF(A28='Données projet'!$A$114,'Données projet'!$B$114,BY27+BX28-CG27)))</f>
        <v>30</v>
      </c>
      <c r="BZ28" s="13">
        <f>BY28*VLOOKUP('Données projet'!$B$12,Paramètres!$A$1:$I$89,3,0)*VLOOKUP('Données projet'!$B$12,Paramètres!$A$1:$I$89,5,0)</f>
        <v>32.292000000000002</v>
      </c>
      <c r="CA28" s="13">
        <f t="shared" si="39"/>
        <v>9.9308942483743401</v>
      </c>
      <c r="CB28" s="20">
        <f t="shared" si="10"/>
        <v>73.538207482585321</v>
      </c>
      <c r="CC28" s="59">
        <f t="shared" si="11"/>
        <v>348.33169557107061</v>
      </c>
      <c r="CD28" s="59">
        <f ca="1">AVERAGE(OFFSET($CC$3,0,0,'Données projet'!$E$12+1,1))-AVERAGE(OFFSET($H$3,0,0,'Données projet'!$E$12+1,1))</f>
        <v>320.91970765367535</v>
      </c>
      <c r="CE28" s="59">
        <f t="shared" si="40"/>
        <v>164.43305350706868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CQ28" s="12">
        <f>VLOOKUP(A28,'Données projet'!$A$139:$I$159,2,0)</f>
        <v>141</v>
      </c>
      <c r="CR28" s="12">
        <f>VLOOKUP(A28,'Données projet'!$A$139:$I$159,9,0)</f>
        <v>14.8</v>
      </c>
      <c r="CS28" s="12">
        <f t="array" ref="CS28">INDEX(CR:CR,MIN(IF(ISNUMBER(CR28:CR224),ROW(CR28:CR224),"")))</f>
        <v>14.8</v>
      </c>
      <c r="CT28" s="12">
        <f>IF('Données projet'!$A$140&gt;35,CT27+CS28-DB27,IF(A28&lt;'Données projet'!$A$140,$CQ$205^A28,IF(A28='Données projet'!$A$140,'Données projet'!$B$140,CT27+CS28-DB27)))</f>
        <v>140.99999999999997</v>
      </c>
      <c r="CU28" s="17">
        <f>CT28*VLOOKUP('Données projet'!$B$13,Paramètres!$A$1:$I$89,3,0)*VLOOKUP('Données projet'!$B$13,Paramètres!$A$1:$I$89,5,0)</f>
        <v>123.1776</v>
      </c>
      <c r="CV28" s="13">
        <f t="shared" si="41"/>
        <v>32.414991240570416</v>
      </c>
      <c r="CW28" s="20">
        <f t="shared" si="13"/>
        <v>270.99042974399345</v>
      </c>
      <c r="CX28" s="59">
        <f t="shared" si="14"/>
        <v>545.78391783247866</v>
      </c>
      <c r="CY28" s="59">
        <f ca="1">AVERAGE(OFFSET($CX$3,0,0,'Données projet'!$E$13+1,1))-AVERAGE(OFFSET($H$3,0,0,'Données projet'!$E$13+1,1))</f>
        <v>380.75053157062723</v>
      </c>
      <c r="CZ28" s="59">
        <f t="shared" si="42"/>
        <v>372.45140975908799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35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DL28" s="12">
        <f>VLOOKUP(A28,'Données projet'!$A$165:$I$185,2,0)</f>
        <v>70</v>
      </c>
      <c r="DM28" s="12">
        <f>VLOOKUP(A28,'Données projet'!$A$165:$I$185,9,0)</f>
        <v>5.6</v>
      </c>
      <c r="DN28" s="12">
        <f t="array" ref="DN28">INDEX(DM:DM,MIN(IF(ISNUMBER(DM28:DM224),ROW(DM28:DM224),"")))</f>
        <v>5.6</v>
      </c>
      <c r="DO28" s="12">
        <f>IF('Données projet'!$A$166&gt;35,DO27+DN28-DW27,IF(A28&lt;'Données projet'!$A$166,$DL$205^A28,IF(A28='Données projet'!$A$166,'Données projet'!$B$166,DO27+DN28-DW27)))</f>
        <v>70</v>
      </c>
      <c r="DP28" s="17">
        <f>DO28*VLOOKUP('Données projet'!$B$14,Paramètres!$A$1:$I$89,3,0)*VLOOKUP('Données projet'!$B$14,Paramètres!$A$1:$I$89,5,0)</f>
        <v>67.703999999999994</v>
      </c>
      <c r="DQ28" s="13">
        <f t="shared" si="43"/>
        <v>19.102177882771514</v>
      </c>
      <c r="DR28" s="20">
        <f t="shared" si="16"/>
        <v>151.18742647916039</v>
      </c>
      <c r="DS28" s="59">
        <f t="shared" si="17"/>
        <v>425.98091456764564</v>
      </c>
      <c r="DT28" s="59">
        <f ca="1">AVERAGE(OFFSET($DS$3,0,0,'Données projet'!$E$14+1,1))-AVERAGE(OFFSET($H$3,0,0,'Données projet'!$E$14+1,1))</f>
        <v>391.03687197632871</v>
      </c>
      <c r="DU28" s="59">
        <f t="shared" si="44"/>
        <v>241.90796410645191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EG28" s="12">
        <f>VLOOKUP(A28,'Données projet'!$A$191:$I$211,2,0)</f>
        <v>30</v>
      </c>
      <c r="EH28" s="12">
        <f>VLOOKUP(A28,'Données projet'!$A$191:$I$211,9,0)</f>
        <v>1.2</v>
      </c>
      <c r="EI28" s="12">
        <f t="array" ref="EI28">INDEX(EH:EH,MIN(IF(ISNUMBER(EH28:EH224),ROW(EH28:EH224),"")))</f>
        <v>1.2</v>
      </c>
      <c r="EJ28" s="12">
        <f>IF('Données projet'!$A$192&gt;35,EJ27+EI28-ER27,IF(A28&lt;'Données projet'!$A$192,$EG$205^A28,IF(A28='Données projet'!$A$192,'Données projet'!$B$192,EJ27+EI28-ER27)))</f>
        <v>30</v>
      </c>
      <c r="EK28" s="17">
        <f>EJ28*VLOOKUP('Données projet'!$B$15,Paramètres!$A$1:$I$89,3,0)*VLOOKUP('Données projet'!$B$15,Paramètres!$A$1:$I$89,5,0)</f>
        <v>34.164000000000001</v>
      </c>
      <c r="EL28" s="13">
        <f t="shared" si="45"/>
        <v>10.43790596178561</v>
      </c>
      <c r="EM28" s="20">
        <f t="shared" si="19"/>
        <v>77.681652883443277</v>
      </c>
      <c r="EN28" s="59">
        <f t="shared" si="20"/>
        <v>352.47514097192857</v>
      </c>
      <c r="EO28" s="59">
        <f ca="1">AVERAGE(OFFSET($EN$3,0,0,'Données projet'!$E$15+1,1))-AVERAGE(OFFSET($H$3,0,0,'Données projet'!$E$15+1,1))</f>
        <v>337.57272347525873</v>
      </c>
      <c r="EP28" s="59">
        <f t="shared" si="46"/>
        <v>171.78614231095435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FB28" s="12">
        <f>VLOOKUP(A28,'Données projet'!$A$217:$I$237,2,0)</f>
        <v>30</v>
      </c>
      <c r="FC28" s="12">
        <f>VLOOKUP(A28,'Données projet'!$A$217:$I$237,9,0)</f>
        <v>1.2</v>
      </c>
      <c r="FD28" s="12">
        <f t="array" ref="FD28">INDEX(FC:FC,MIN(IF(ISNUMBER(FC28:FC224),ROW(FC28:FC224),"")))</f>
        <v>1.2</v>
      </c>
      <c r="FE28" s="12">
        <f>IF('Données projet'!$A$218&gt;35,FE27+FD28-FM27,IF(A28&lt;'Données projet'!$A$218,$FB$205^A28,IF(A28='Données projet'!$A$218,'Données projet'!$B$218,FE27+FD28-FM27)))</f>
        <v>30</v>
      </c>
      <c r="FF28" s="17">
        <f>FE28*VLOOKUP('Données projet'!$B$16,Paramètres!$A$1:$I$89,3,0)*VLOOKUP('Données projet'!$B$16,Paramètres!$A$1:$I$89,5,0)</f>
        <v>32.76</v>
      </c>
      <c r="FG28" s="13">
        <f t="shared" si="47"/>
        <v>10.057960571603429</v>
      </c>
      <c r="FH28" s="20">
        <f t="shared" si="22"/>
        <v>74.574614662209299</v>
      </c>
      <c r="FI28" s="59">
        <f t="shared" si="23"/>
        <v>349.36810275069456</v>
      </c>
      <c r="FJ28" s="59">
        <f ca="1">AVERAGE(OFFSET($FI$3,0,0,'Données projet'!$E$16+1,1))-AVERAGE(OFFSET($H$3,0,0,'Données projet'!$E$16+1,1))</f>
        <v>325.08483803530646</v>
      </c>
      <c r="FK28" s="59">
        <f t="shared" si="48"/>
        <v>166.27224322841556</v>
      </c>
      <c r="FL28" s="15">
        <f>IF(ISNA(VLOOKUP(A28,'Données projet'!$A$217:$I$237,3,0)),0,VLOOKUP(A28,'Données projet'!$A$217:$I$237,3,0))</f>
        <v>1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FW28" s="12">
        <f>VLOOKUP(A28,'Données projet'!$A$243:$I$263,2,0)</f>
        <v>103</v>
      </c>
      <c r="FX28" s="12">
        <f>VLOOKUP(A28,'Données projet'!$A$243:$I$263,9,0)</f>
        <v>6</v>
      </c>
      <c r="FY28" s="12">
        <f t="array" ref="FY28">INDEX(FX:FX,MIN(IF(ISNUMBER(FX28:FX224),ROW(FX28:FX224),"")))</f>
        <v>6</v>
      </c>
      <c r="FZ28" s="12">
        <f>IF('Données projet'!$A$244&gt;35,FZ27+FY28-GH27,IF(A28&lt;'Données projet'!$A$244,$FW$205^A28,IF(A28='Données projet'!$A$244,'Données projet'!$B$244,FZ27+FY28-GH27)))</f>
        <v>103</v>
      </c>
      <c r="GA28" s="17">
        <f>FZ28*VLOOKUP('Données projet'!$B$17,Paramètres!$A$1:$I$89,3,0)*VLOOKUP('Données projet'!$B$17,Paramètres!$A$1:$I$89,5,0)</f>
        <v>104.44200000000001</v>
      </c>
      <c r="GB28" s="13">
        <f t="shared" si="49"/>
        <v>28.017551161766285</v>
      </c>
      <c r="GC28" s="20">
        <f t="shared" si="25"/>
        <v>230.70038494007625</v>
      </c>
      <c r="GD28" s="59">
        <f t="shared" si="26"/>
        <v>505.49387302856155</v>
      </c>
      <c r="GE28" s="59">
        <f ca="1">AVERAGE(OFFSET($GD$3,0,0,'Données projet'!$E$17+1,1))-AVERAGE(OFFSET($H$3,0,0,'Données projet'!$E$17+1,1))</f>
        <v>491.88527366779715</v>
      </c>
      <c r="GF28" s="59">
        <f t="shared" si="50"/>
        <v>304.07540432345746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8.3333333333333321</v>
      </c>
      <c r="GR28" s="12">
        <f>VLOOKUP(A28,'Données projet'!$A$269:$I$289,2,0)</f>
        <v>70</v>
      </c>
      <c r="GS28" s="12">
        <f>VLOOKUP(A28,'Données projet'!$A$269:$I$289,9,0)</f>
        <v>5.6</v>
      </c>
      <c r="GT28" s="12">
        <f t="array" ref="GT28">INDEX(GS:GS,MIN(IF(ISNUMBER(GS28:GS224),ROW(GS28:GS224),"")))</f>
        <v>5.6</v>
      </c>
      <c r="GU28" s="12">
        <f>IF('Données projet'!$A$270&gt;35,GU27+GT28-HC27,IF(A28&lt;'Données projet'!$A$270,$GR$205^A28,IF(A28='Données projet'!$A$270,'Données projet'!$B$270,GU27+GT28-HC27)))</f>
        <v>70</v>
      </c>
      <c r="GV28" s="17">
        <f>GU28*VLOOKUP('Données projet'!$B$18,Paramètres!$A$1:$I$89,3,0)*VLOOKUP('Données projet'!$B$18,Paramètres!$A$1:$I$89,5,0)</f>
        <v>66.611999999999995</v>
      </c>
      <c r="GW28" s="13">
        <f t="shared" si="51"/>
        <v>18.829683939536395</v>
      </c>
      <c r="GX28" s="20">
        <f t="shared" si="28"/>
        <v>148.81093286135922</v>
      </c>
      <c r="GY28" s="59">
        <f t="shared" si="29"/>
        <v>423.6044209498445</v>
      </c>
      <c r="GZ28" s="59">
        <f ca="1">AVERAGE(OFFSET($GY$3,0,0,'Données projet'!$E$18+1,1))-AVERAGE(OFFSET($H$3,0,0,'Données projet'!$E$18+1,1))</f>
        <v>388.19269910553851</v>
      </c>
      <c r="HA28" s="59">
        <f t="shared" si="52"/>
        <v>255.07177499966724</v>
      </c>
      <c r="HB28" s="15">
        <f>IF(ISNA(VLOOKUP(A28,'Données projet'!$A$269:$I$289,3,0)),0,VLOOKUP(A28,'Données projet'!$A$269:$I$289,3,0))</f>
        <v>2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1.05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2.3119199999999984</v>
      </c>
      <c r="D29" s="11">
        <f t="shared" si="32"/>
        <v>0.96640336328463605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5.9956355786758593</v>
      </c>
      <c r="H29" s="67">
        <f t="shared" si="1"/>
        <v>246.97641319105406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</v>
      </c>
      <c r="N29" s="13">
        <f>IF('Données projet'!$A$36&gt;35,N28+M29-V28,IF(A29&lt;'Données projet'!$A$36,$K$205^A29,IF(A29='Données projet'!$A$36,'Données projet'!$B$36,N28+M29-V28)))</f>
        <v>106.6</v>
      </c>
      <c r="O29" s="13">
        <f>N29*VLOOKUP('Données projet'!$B$9,Paramètres!$A$1:$I$89,3,0)*VLOOKUP('Données projet'!$B$9,Paramètres!$A$1:$I$89,5,0)</f>
        <v>96.451679999999996</v>
      </c>
      <c r="P29" s="13">
        <f t="shared" si="33"/>
        <v>26.114890017542621</v>
      </c>
      <c r="Q29" s="20">
        <f t="shared" si="2"/>
        <v>213.47010944722004</v>
      </c>
      <c r="R29" s="59">
        <f t="shared" si="0"/>
        <v>489.70143050866113</v>
      </c>
      <c r="S29" s="59">
        <f ca="1">AVERAGE(OFFSET($R$3,0,0,'Données projet'!$E$9+1,1))-AVERAGE(OFFSET($H$3,0,0,'Données projet'!$E$9+1,1))</f>
        <v>442.85077007208679</v>
      </c>
      <c r="T29" s="59">
        <f t="shared" si="34"/>
        <v>275.67388397899009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77</v>
      </c>
      <c r="AJ29" s="13">
        <f>AI29*VLOOKUP('Données projet'!$B$10,Paramètres!$A$1:$I$89,3,0)*VLOOKUP('Données projet'!$B$10,Paramètres!$A$1:$I$89,5,0)</f>
        <v>51.651600000000002</v>
      </c>
      <c r="AK29" s="13">
        <f t="shared" si="35"/>
        <v>15.039482479234188</v>
      </c>
      <c r="AL29" s="20">
        <f t="shared" si="4"/>
        <v>116.15363531799953</v>
      </c>
      <c r="AM29" s="59">
        <f t="shared" si="5"/>
        <v>392.38495637944061</v>
      </c>
      <c r="AN29" s="59">
        <f ca="1">AVERAGE(OFFSET($AM$3,0,0,'Données projet'!$E$10+1,1))-AVERAGE(OFFSET($H$3,0,0,'Données projet'!$E$10+1,1))</f>
        <v>283.58623187123555</v>
      </c>
      <c r="AO29" s="59">
        <f t="shared" si="36"/>
        <v>191.24793849275176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80.14655999999998</v>
      </c>
      <c r="BF29" s="13">
        <f t="shared" si="37"/>
        <v>22.17301499240547</v>
      </c>
      <c r="BG29" s="20">
        <f t="shared" si="7"/>
        <v>178.2065931117728</v>
      </c>
      <c r="BH29" s="59">
        <f t="shared" si="8"/>
        <v>454.43791417321387</v>
      </c>
      <c r="BI29" s="59">
        <f ca="1">AVERAGE(OFFSET($BH$3,0,0,'Données projet'!$E$11+1,1))-AVERAGE(OFFSET($H$3,0,0,'Données projet'!$E$11+1,1))</f>
        <v>300.677256227165</v>
      </c>
      <c r="BJ29" s="59">
        <f t="shared" si="38"/>
        <v>294.92893853504148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34.799999999999997</v>
      </c>
      <c r="BZ29" s="13">
        <f>BY29*VLOOKUP('Données projet'!$B$12,Paramètres!$A$1:$I$89,3,0)*VLOOKUP('Données projet'!$B$12,Paramètres!$A$1:$I$89,5,0)</f>
        <v>37.45872</v>
      </c>
      <c r="CA29" s="13">
        <f t="shared" si="39"/>
        <v>11.322528864493165</v>
      </c>
      <c r="CB29" s="20">
        <f t="shared" si="10"/>
        <v>84.960675105658922</v>
      </c>
      <c r="CC29" s="59">
        <f t="shared" si="11"/>
        <v>361.1919961671</v>
      </c>
      <c r="CD29" s="59">
        <f ca="1">AVERAGE(OFFSET($CC$3,0,0,'Données projet'!$E$12+1,1))-AVERAGE(OFFSET($H$3,0,0,'Données projet'!$E$12+1,1))</f>
        <v>320.91970765367535</v>
      </c>
      <c r="CE29" s="59">
        <f t="shared" si="40"/>
        <v>164.43305350706868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120.19999999999996</v>
      </c>
      <c r="CU29" s="17">
        <f>CT29*VLOOKUP('Données projet'!$B$13,Paramètres!$A$1:$I$89,3,0)*VLOOKUP('Données projet'!$B$13,Paramètres!$A$1:$I$89,5,0)</f>
        <v>105.00671999999997</v>
      </c>
      <c r="CV29" s="13">
        <f t="shared" si="41"/>
        <v>28.151366980410856</v>
      </c>
      <c r="CW29" s="20">
        <f t="shared" si="13"/>
        <v>231.91700149088217</v>
      </c>
      <c r="CX29" s="59">
        <f t="shared" si="14"/>
        <v>508.14832255232324</v>
      </c>
      <c r="CY29" s="59">
        <f ca="1">AVERAGE(OFFSET($CX$3,0,0,'Données projet'!$E$13+1,1))-AVERAGE(OFFSET($H$3,0,0,'Données projet'!$E$13+1,1))</f>
        <v>380.75053157062723</v>
      </c>
      <c r="CZ29" s="59">
        <f t="shared" si="42"/>
        <v>372.45140975908799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5.4</v>
      </c>
      <c r="DO29" s="12">
        <f>IF('Données projet'!$A$166&gt;35,DO28+DN29-DW28,IF(A29&lt;'Données projet'!$A$166,$DL$205^A29,IF(A29='Données projet'!$A$166,'Données projet'!$B$166,DO28+DN29-DW28)))</f>
        <v>75.400000000000006</v>
      </c>
      <c r="DP29" s="17">
        <f>DO29*VLOOKUP('Données projet'!$B$14,Paramètres!$A$1:$I$89,3,0)*VLOOKUP('Données projet'!$B$14,Paramètres!$A$1:$I$89,5,0)</f>
        <v>72.926880000000011</v>
      </c>
      <c r="DQ29" s="13">
        <f t="shared" si="43"/>
        <v>20.398563182833673</v>
      </c>
      <c r="DR29" s="20">
        <f t="shared" si="16"/>
        <v>162.54181354343532</v>
      </c>
      <c r="DS29" s="59">
        <f t="shared" si="17"/>
        <v>438.77313460487642</v>
      </c>
      <c r="DT29" s="59">
        <f ca="1">AVERAGE(OFFSET($DS$3,0,0,'Données projet'!$E$14+1,1))-AVERAGE(OFFSET($H$3,0,0,'Données projet'!$E$14+1,1))</f>
        <v>391.03687197632871</v>
      </c>
      <c r="DU29" s="59">
        <f t="shared" si="44"/>
        <v>241.90796410645191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4.8</v>
      </c>
      <c r="EJ29" s="12">
        <f>IF('Données projet'!$A$192&gt;35,EJ28+EI29-ER28,IF(A29&lt;'Données projet'!$A$192,$EG$205^A29,IF(A29='Données projet'!$A$192,'Données projet'!$B$192,EJ28+EI29-ER28)))</f>
        <v>34.799999999999997</v>
      </c>
      <c r="EK29" s="17">
        <f>EJ29*VLOOKUP('Données projet'!$B$15,Paramètres!$A$1:$I$89,3,0)*VLOOKUP('Données projet'!$B$15,Paramètres!$A$1:$I$89,5,0)</f>
        <v>39.630239999999993</v>
      </c>
      <c r="EL29" s="13">
        <f t="shared" si="45"/>
        <v>11.900589068958134</v>
      </c>
      <c r="EM29" s="20">
        <f t="shared" si="19"/>
        <v>89.749527295102055</v>
      </c>
      <c r="EN29" s="59">
        <f t="shared" si="20"/>
        <v>365.98084835654311</v>
      </c>
      <c r="EO29" s="59">
        <f ca="1">AVERAGE(OFFSET($EN$3,0,0,'Données projet'!$E$15+1,1))-AVERAGE(OFFSET($H$3,0,0,'Données projet'!$E$15+1,1))</f>
        <v>337.57272347525873</v>
      </c>
      <c r="EP29" s="59">
        <f t="shared" si="46"/>
        <v>171.78614231095435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4.8</v>
      </c>
      <c r="FE29" s="12">
        <f>IF('Données projet'!$A$218&gt;35,FE28+FD29-FM28,IF(A29&lt;'Données projet'!$A$218,$FB$205^A29,IF(A29='Données projet'!$A$218,'Données projet'!$B$218,FE28+FD29-FM28)))</f>
        <v>34.799999999999997</v>
      </c>
      <c r="FF29" s="17">
        <f>FE29*VLOOKUP('Données projet'!$B$16,Paramètres!$A$1:$I$89,3,0)*VLOOKUP('Données projet'!$B$16,Paramètres!$A$1:$I$89,5,0)</f>
        <v>38.001599999999996</v>
      </c>
      <c r="FG29" s="13">
        <f t="shared" si="47"/>
        <v>11.467401227090512</v>
      </c>
      <c r="FH29" s="20">
        <f t="shared" si="22"/>
        <v>86.158510470515964</v>
      </c>
      <c r="FI29" s="59">
        <f t="shared" si="23"/>
        <v>362.38983153195704</v>
      </c>
      <c r="FJ29" s="59">
        <f ca="1">AVERAGE(OFFSET($FI$3,0,0,'Données projet'!$E$16+1,1))-AVERAGE(OFFSET($H$3,0,0,'Données projet'!$E$16+1,1))</f>
        <v>325.08483803530646</v>
      </c>
      <c r="FK29" s="59">
        <f t="shared" si="48"/>
        <v>166.27224322841556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3.6</v>
      </c>
      <c r="FZ29" s="12">
        <f>IF('Données projet'!$A$244&gt;35,FZ28+FY29-GH28,IF(A29&lt;'Données projet'!$A$244,$FW$205^A29,IF(A29='Données projet'!$A$244,'Données projet'!$B$244,FZ28+FY29-GH28)))</f>
        <v>106.6</v>
      </c>
      <c r="GA29" s="17">
        <f>FZ29*VLOOKUP('Données projet'!$B$17,Paramètres!$A$1:$I$89,3,0)*VLOOKUP('Données projet'!$B$17,Paramètres!$A$1:$I$89,5,0)</f>
        <v>108.0924</v>
      </c>
      <c r="GB29" s="13">
        <f t="shared" si="49"/>
        <v>28.881082556732348</v>
      </c>
      <c r="GC29" s="20">
        <f t="shared" si="25"/>
        <v>238.56214878630877</v>
      </c>
      <c r="GD29" s="59">
        <f t="shared" si="26"/>
        <v>514.79346984774986</v>
      </c>
      <c r="GE29" s="59">
        <f ca="1">AVERAGE(OFFSET($GD$3,0,0,'Données projet'!$E$17+1,1))-AVERAGE(OFFSET($H$3,0,0,'Données projet'!$E$17+1,1))</f>
        <v>491.88527366779715</v>
      </c>
      <c r="GF29" s="59">
        <f t="shared" si="50"/>
        <v>304.07540432345746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8.6666666666666643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7</v>
      </c>
      <c r="GU29" s="12">
        <f>IF('Données projet'!$A$270&gt;35,GU28+GT29-HC28,IF(A29&lt;'Données projet'!$A$270,$GR$205^A29,IF(A29='Données projet'!$A$270,'Données projet'!$B$270,GU28+GT29-HC28)))</f>
        <v>77</v>
      </c>
      <c r="GV29" s="17">
        <f>GU29*VLOOKUP('Données projet'!$B$18,Paramètres!$A$1:$I$89,3,0)*VLOOKUP('Données projet'!$B$18,Paramètres!$A$1:$I$89,5,0)</f>
        <v>73.273200000000003</v>
      </c>
      <c r="GW29" s="13">
        <f t="shared" si="51"/>
        <v>20.484133942460197</v>
      </c>
      <c r="GX29" s="20">
        <f t="shared" si="28"/>
        <v>163.29402328311821</v>
      </c>
      <c r="GY29" s="59">
        <f t="shared" si="29"/>
        <v>439.52534434455924</v>
      </c>
      <c r="GZ29" s="59">
        <f ca="1">AVERAGE(OFFSET($GY$3,0,0,'Données projet'!$E$18+1,1))-AVERAGE(OFFSET($H$3,0,0,'Données projet'!$E$18+1,1))</f>
        <v>388.19269910553851</v>
      </c>
      <c r="HA29" s="59">
        <f t="shared" si="52"/>
        <v>255.07177499966724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1.05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2.4008399999999983</v>
      </c>
      <c r="D30" s="11">
        <f t="shared" si="32"/>
        <v>0.99917372377239089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6.0895719972979849</v>
      </c>
      <c r="H30" s="67">
        <f t="shared" si="1"/>
        <v>247.18835723557024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</v>
      </c>
      <c r="N30" s="13">
        <f>IF('Données projet'!$A$36&gt;35,N29+M30-V29,IF(A30&lt;'Données projet'!$A$36,$K$205^A30,IF(A30='Données projet'!$A$36,'Données projet'!$B$36,N29+M30-V29)))</f>
        <v>110.19999999999999</v>
      </c>
      <c r="O30" s="13">
        <f>N30*VLOOKUP('Données projet'!$B$9,Paramètres!$A$1:$I$89,3,0)*VLOOKUP('Données projet'!$B$9,Paramètres!$A$1:$I$89,5,0)</f>
        <v>99.70895999999999</v>
      </c>
      <c r="P30" s="13">
        <f t="shared" si="33"/>
        <v>26.892649524411862</v>
      </c>
      <c r="Q30" s="20">
        <f t="shared" si="2"/>
        <v>220.49780325501729</v>
      </c>
      <c r="R30" s="59">
        <f t="shared" si="0"/>
        <v>498.16321692492232</v>
      </c>
      <c r="S30" s="59">
        <f ca="1">AVERAGE(OFFSET($R$3,0,0,'Données projet'!$E$9+1,1))-AVERAGE(OFFSET($H$3,0,0,'Données projet'!$E$9+1,1))</f>
        <v>442.85077007208679</v>
      </c>
      <c r="T30" s="59">
        <f t="shared" si="34"/>
        <v>275.67388397899009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84</v>
      </c>
      <c r="AJ30" s="13">
        <f>AI30*VLOOKUP('Données projet'!$B$10,Paramètres!$A$1:$I$89,3,0)*VLOOKUP('Données projet'!$B$10,Paramètres!$A$1:$I$89,5,0)</f>
        <v>56.347200000000001</v>
      </c>
      <c r="AK30" s="13">
        <f t="shared" si="35"/>
        <v>16.241377637196607</v>
      </c>
      <c r="AL30" s="20">
        <f t="shared" si="4"/>
        <v>126.42510605145075</v>
      </c>
      <c r="AM30" s="59">
        <f t="shared" si="5"/>
        <v>404.0905197213558</v>
      </c>
      <c r="AN30" s="59">
        <f ca="1">AVERAGE(OFFSET($AM$3,0,0,'Données projet'!$E$10+1,1))-AVERAGE(OFFSET($H$3,0,0,'Données projet'!$E$10+1,1))</f>
        <v>283.58623187123555</v>
      </c>
      <c r="AO30" s="59">
        <f t="shared" si="36"/>
        <v>191.24793849275176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89.718719999999976</v>
      </c>
      <c r="BF30" s="13">
        <f t="shared" si="37"/>
        <v>24.49737467739692</v>
      </c>
      <c r="BG30" s="20">
        <f t="shared" si="7"/>
        <v>198.92636489646625</v>
      </c>
      <c r="BH30" s="59">
        <f t="shared" si="8"/>
        <v>476.59177856637132</v>
      </c>
      <c r="BI30" s="59">
        <f ca="1">AVERAGE(OFFSET($BH$3,0,0,'Données projet'!$E$11+1,1))-AVERAGE(OFFSET($H$3,0,0,'Données projet'!$E$11+1,1))</f>
        <v>300.677256227165</v>
      </c>
      <c r="BJ30" s="59">
        <f t="shared" si="38"/>
        <v>294.92893853504148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39.599999999999994</v>
      </c>
      <c r="BZ30" s="13">
        <f>BY30*VLOOKUP('Données projet'!$B$12,Paramètres!$A$1:$I$89,3,0)*VLOOKUP('Données projet'!$B$12,Paramètres!$A$1:$I$89,5,0)</f>
        <v>42.62543999999999</v>
      </c>
      <c r="CA30" s="13">
        <f t="shared" si="39"/>
        <v>12.691924583898647</v>
      </c>
      <c r="CB30" s="20">
        <f t="shared" si="10"/>
        <v>96.34440998362345</v>
      </c>
      <c r="CC30" s="59">
        <f t="shared" si="11"/>
        <v>374.00982365352849</v>
      </c>
      <c r="CD30" s="59">
        <f ca="1">AVERAGE(OFFSET($CC$3,0,0,'Données projet'!$E$12+1,1))-AVERAGE(OFFSET($H$3,0,0,'Données projet'!$E$12+1,1))</f>
        <v>320.91970765367535</v>
      </c>
      <c r="CE30" s="59">
        <f t="shared" si="40"/>
        <v>164.43305350706868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134.39999999999995</v>
      </c>
      <c r="CU30" s="17">
        <f>CT30*VLOOKUP('Données projet'!$B$13,Paramètres!$A$1:$I$89,3,0)*VLOOKUP('Données projet'!$B$13,Paramètres!$A$1:$I$89,5,0)</f>
        <v>117.41183999999997</v>
      </c>
      <c r="CV30" s="13">
        <f t="shared" si="41"/>
        <v>31.070589593507044</v>
      </c>
      <c r="CW30" s="20">
        <f t="shared" si="13"/>
        <v>258.60689820869135</v>
      </c>
      <c r="CX30" s="59">
        <f t="shared" si="14"/>
        <v>536.27231187859638</v>
      </c>
      <c r="CY30" s="59">
        <f ca="1">AVERAGE(OFFSET($CX$3,0,0,'Données projet'!$E$13+1,1))-AVERAGE(OFFSET($H$3,0,0,'Données projet'!$E$13+1,1))</f>
        <v>380.75053157062723</v>
      </c>
      <c r="CZ30" s="59">
        <f t="shared" si="42"/>
        <v>372.45140975908799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5.4</v>
      </c>
      <c r="DO30" s="12">
        <f>IF('Données projet'!$A$166&gt;35,DO29+DN30-DW29,IF(A30&lt;'Données projet'!$A$166,$DL$205^A30,IF(A30='Données projet'!$A$166,'Données projet'!$B$166,DO29+DN30-DW29)))</f>
        <v>80.800000000000011</v>
      </c>
      <c r="DP30" s="17">
        <f>DO30*VLOOKUP('Données projet'!$B$14,Paramètres!$A$1:$I$89,3,0)*VLOOKUP('Données projet'!$B$14,Paramètres!$A$1:$I$89,5,0)</f>
        <v>78.149760000000015</v>
      </c>
      <c r="DQ30" s="13">
        <f t="shared" si="43"/>
        <v>21.684176579927502</v>
      </c>
      <c r="DR30" s="20">
        <f t="shared" si="16"/>
        <v>173.87743954337375</v>
      </c>
      <c r="DS30" s="59">
        <f t="shared" si="17"/>
        <v>451.54285321327882</v>
      </c>
      <c r="DT30" s="59">
        <f ca="1">AVERAGE(OFFSET($DS$3,0,0,'Données projet'!$E$14+1,1))-AVERAGE(OFFSET($H$3,0,0,'Données projet'!$E$14+1,1))</f>
        <v>391.03687197632871</v>
      </c>
      <c r="DU30" s="59">
        <f t="shared" si="44"/>
        <v>241.90796410645191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4.8</v>
      </c>
      <c r="EJ30" s="12">
        <f>IF('Données projet'!$A$192&gt;35,EJ29+EI30-ER29,IF(A30&lt;'Données projet'!$A$192,$EG$205^A30,IF(A30='Données projet'!$A$192,'Données projet'!$B$192,EJ29+EI30-ER29)))</f>
        <v>39.599999999999994</v>
      </c>
      <c r="EK30" s="17">
        <f>EJ30*VLOOKUP('Données projet'!$B$15,Paramètres!$A$1:$I$89,3,0)*VLOOKUP('Données projet'!$B$15,Paramètres!$A$1:$I$89,5,0)</f>
        <v>45.096479999999993</v>
      </c>
      <c r="EL30" s="13">
        <f t="shared" si="45"/>
        <v>13.339897895146274</v>
      </c>
      <c r="EM30" s="20">
        <f t="shared" si="19"/>
        <v>101.77669150071307</v>
      </c>
      <c r="EN30" s="59">
        <f t="shared" si="20"/>
        <v>379.44210517061811</v>
      </c>
      <c r="EO30" s="59">
        <f ca="1">AVERAGE(OFFSET($EN$3,0,0,'Données projet'!$E$15+1,1))-AVERAGE(OFFSET($H$3,0,0,'Données projet'!$E$15+1,1))</f>
        <v>337.57272347525873</v>
      </c>
      <c r="EP30" s="59">
        <f t="shared" si="46"/>
        <v>171.78614231095435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4.8</v>
      </c>
      <c r="FE30" s="12">
        <f>IF('Données projet'!$A$218&gt;35,FE29+FD30-FM29,IF(A30&lt;'Données projet'!$A$218,$FB$205^A30,IF(A30='Données projet'!$A$218,'Données projet'!$B$218,FE29+FD30-FM29)))</f>
        <v>39.599999999999994</v>
      </c>
      <c r="FF30" s="17">
        <f>FE30*VLOOKUP('Données projet'!$B$16,Paramètres!$A$1:$I$89,3,0)*VLOOKUP('Données projet'!$B$16,Paramètres!$A$1:$I$89,5,0)</f>
        <v>43.243199999999995</v>
      </c>
      <c r="FG30" s="13">
        <f t="shared" si="47"/>
        <v>12.854318437990981</v>
      </c>
      <c r="FH30" s="20">
        <f t="shared" si="22"/>
        <v>97.703177946167614</v>
      </c>
      <c r="FI30" s="59">
        <f t="shared" si="23"/>
        <v>375.36859161607265</v>
      </c>
      <c r="FJ30" s="59">
        <f ca="1">AVERAGE(OFFSET($FI$3,0,0,'Données projet'!$E$16+1,1))-AVERAGE(OFFSET($H$3,0,0,'Données projet'!$E$16+1,1))</f>
        <v>325.08483803530646</v>
      </c>
      <c r="FK30" s="59">
        <f t="shared" si="48"/>
        <v>166.27224322841556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3.6</v>
      </c>
      <c r="FZ30" s="12">
        <f>IF('Données projet'!$A$244&gt;35,FZ29+FY30-GH29,IF(A30&lt;'Données projet'!$A$244,$FW$205^A30,IF(A30='Données projet'!$A$244,'Données projet'!$B$244,FZ29+FY30-GH29)))</f>
        <v>110.19999999999999</v>
      </c>
      <c r="GA30" s="17">
        <f>FZ30*VLOOKUP('Données projet'!$B$17,Paramètres!$A$1:$I$89,3,0)*VLOOKUP('Données projet'!$B$17,Paramètres!$A$1:$I$89,5,0)</f>
        <v>111.7428</v>
      </c>
      <c r="GB30" s="13">
        <f t="shared" si="49"/>
        <v>29.741225429709573</v>
      </c>
      <c r="GC30" s="20">
        <f t="shared" si="25"/>
        <v>246.4180109567441</v>
      </c>
      <c r="GD30" s="59">
        <f t="shared" si="26"/>
        <v>524.08342462664916</v>
      </c>
      <c r="GE30" s="59">
        <f ca="1">AVERAGE(OFFSET($GD$3,0,0,'Données projet'!$E$17+1,1))-AVERAGE(OFFSET($H$3,0,0,'Données projet'!$E$17+1,1))</f>
        <v>491.88527366779715</v>
      </c>
      <c r="GF30" s="59">
        <f t="shared" si="50"/>
        <v>304.07540432345746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8.9999999999999982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7</v>
      </c>
      <c r="GU30" s="12">
        <f>IF('Données projet'!$A$270&gt;35,GU29+GT30-HC29,IF(A30&lt;'Données projet'!$A$270,$GR$205^A30,IF(A30='Données projet'!$A$270,'Données projet'!$B$270,GU29+GT30-HC29)))</f>
        <v>84</v>
      </c>
      <c r="GV30" s="17">
        <f>GU30*VLOOKUP('Données projet'!$B$18,Paramètres!$A$1:$I$89,3,0)*VLOOKUP('Données projet'!$B$18,Paramètres!$A$1:$I$89,5,0)</f>
        <v>79.934400000000011</v>
      </c>
      <c r="GW30" s="13">
        <f t="shared" si="51"/>
        <v>22.121143821921812</v>
      </c>
      <c r="GX30" s="20">
        <f t="shared" si="28"/>
        <v>177.74673882318049</v>
      </c>
      <c r="GY30" s="59">
        <f t="shared" si="29"/>
        <v>455.4121524930855</v>
      </c>
      <c r="GZ30" s="59">
        <f ca="1">AVERAGE(OFFSET($GY$3,0,0,'Données projet'!$E$18+1,1))-AVERAGE(OFFSET($H$3,0,0,'Données projet'!$E$18+1,1))</f>
        <v>388.19269910553851</v>
      </c>
      <c r="HA30" s="59">
        <f t="shared" si="52"/>
        <v>255.07177499966724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1.05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2.4897599999999982</v>
      </c>
      <c r="D31" s="11">
        <f t="shared" si="32"/>
        <v>1.031803077635965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6.1833995687014447</v>
      </c>
      <c r="H31" s="67">
        <f t="shared" si="1"/>
        <v>247.40005569354929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66.78371143053181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</v>
      </c>
      <c r="N31" s="13">
        <f>IF('Données projet'!$A$36&gt;35,N30+M31-V30,IF(A31&lt;'Données projet'!$A$36,$K$205^A31,IF(A31='Données projet'!$A$36,'Données projet'!$B$36,N30+M31-V30)))</f>
        <v>113.79999999999998</v>
      </c>
      <c r="O31" s="13">
        <f>N31*VLOOKUP('Données projet'!$B$9,Paramètres!$A$1:$I$89,3,0)*VLOOKUP('Données projet'!$B$9,Paramètres!$A$1:$I$89,5,0)</f>
        <v>102.96623999999998</v>
      </c>
      <c r="P31" s="13">
        <f t="shared" si="33"/>
        <v>27.6674566300326</v>
      </c>
      <c r="Q31" s="20">
        <f t="shared" si="2"/>
        <v>227.5203549639734</v>
      </c>
      <c r="R31" s="59">
        <f t="shared" si="0"/>
        <v>506.61618576481226</v>
      </c>
      <c r="S31" s="59">
        <f ca="1">AVERAGE(OFFSET($R$3,0,0,'Données projet'!$E$9+1,1))-AVERAGE(OFFSET($H$3,0,0,'Données projet'!$E$9+1,1))</f>
        <v>442.85077007208679</v>
      </c>
      <c r="T31" s="59">
        <f t="shared" si="34"/>
        <v>275.67388397899009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66.78371143053181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91</v>
      </c>
      <c r="AJ31" s="13">
        <f>AI31*VLOOKUP('Données projet'!$B$10,Paramètres!$A$1:$I$89,3,0)*VLOOKUP('Données projet'!$B$10,Paramètres!$A$1:$I$89,5,0)</f>
        <v>61.042800000000007</v>
      </c>
      <c r="AK31" s="13">
        <f t="shared" si="35"/>
        <v>17.431656590722341</v>
      </c>
      <c r="AL31" s="20">
        <f t="shared" si="4"/>
        <v>136.67634522884143</v>
      </c>
      <c r="AM31" s="59">
        <f t="shared" si="5"/>
        <v>415.77217602968028</v>
      </c>
      <c r="AN31" s="59">
        <f ca="1">AVERAGE(OFFSET($AM$3,0,0,'Données projet'!$E$10+1,1))-AVERAGE(OFFSET($H$3,0,0,'Données projet'!$E$10+1,1))</f>
        <v>283.58623187123555</v>
      </c>
      <c r="AO31" s="59">
        <f t="shared" si="36"/>
        <v>191.24793849275176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66.78371143053181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99.290879999999973</v>
      </c>
      <c r="BF31" s="13">
        <f t="shared" si="37"/>
        <v>26.792989580133234</v>
      </c>
      <c r="BG31" s="20">
        <f t="shared" si="7"/>
        <v>219.5960728520653</v>
      </c>
      <c r="BH31" s="59">
        <f t="shared" si="8"/>
        <v>498.6919036529041</v>
      </c>
      <c r="BI31" s="59">
        <f ca="1">AVERAGE(OFFSET($BH$3,0,0,'Données projet'!$E$11+1,1))-AVERAGE(OFFSET($H$3,0,0,'Données projet'!$E$11+1,1))</f>
        <v>300.677256227165</v>
      </c>
      <c r="BJ31" s="59">
        <f t="shared" si="38"/>
        <v>294.92893853504148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66.78371143053181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44.399999999999991</v>
      </c>
      <c r="BZ31" s="13">
        <f>BY31*VLOOKUP('Données projet'!$B$12,Paramètres!$A$1:$I$89,3,0)*VLOOKUP('Données projet'!$B$12,Paramètres!$A$1:$I$89,5,0)</f>
        <v>47.792159999999988</v>
      </c>
      <c r="CA31" s="13">
        <f t="shared" si="39"/>
        <v>14.042085367056567</v>
      </c>
      <c r="CB31" s="20">
        <f t="shared" si="10"/>
        <v>107.69464401429015</v>
      </c>
      <c r="CC31" s="59">
        <f t="shared" si="11"/>
        <v>386.79047481512896</v>
      </c>
      <c r="CD31" s="59">
        <f ca="1">AVERAGE(OFFSET($CC$3,0,0,'Données projet'!$E$12+1,1))-AVERAGE(OFFSET($H$3,0,0,'Données projet'!$E$12+1,1))</f>
        <v>320.91970765367535</v>
      </c>
      <c r="CE31" s="59">
        <f t="shared" si="40"/>
        <v>164.43305350706868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66.78371143053181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148.59999999999994</v>
      </c>
      <c r="CU31" s="17">
        <f>CT31*VLOOKUP('Données projet'!$B$13,Paramètres!$A$1:$I$89,3,0)*VLOOKUP('Données projet'!$B$13,Paramètres!$A$1:$I$89,5,0)</f>
        <v>129.81695999999997</v>
      </c>
      <c r="CV31" s="13">
        <f t="shared" si="41"/>
        <v>33.954060694815986</v>
      </c>
      <c r="CW31" s="20">
        <f t="shared" si="13"/>
        <v>285.23452771013774</v>
      </c>
      <c r="CX31" s="59">
        <f t="shared" si="14"/>
        <v>564.33035851097657</v>
      </c>
      <c r="CY31" s="59">
        <f ca="1">AVERAGE(OFFSET($CX$3,0,0,'Données projet'!$E$13+1,1))-AVERAGE(OFFSET($H$3,0,0,'Données projet'!$E$13+1,1))</f>
        <v>380.75053157062723</v>
      </c>
      <c r="CZ31" s="59">
        <f t="shared" si="42"/>
        <v>372.45140975908799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66.78371143053181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5.4</v>
      </c>
      <c r="DO31" s="12">
        <f>IF('Données projet'!$A$166&gt;35,DO30+DN31-DW30,IF(A31&lt;'Données projet'!$A$166,$DL$205^A31,IF(A31='Données projet'!$A$166,'Données projet'!$B$166,DO30+DN31-DW30)))</f>
        <v>86.200000000000017</v>
      </c>
      <c r="DP31" s="17">
        <f>DO31*VLOOKUP('Données projet'!$B$14,Paramètres!$A$1:$I$89,3,0)*VLOOKUP('Données projet'!$B$14,Paramètres!$A$1:$I$89,5,0)</f>
        <v>83.372640000000018</v>
      </c>
      <c r="DQ31" s="13">
        <f t="shared" si="43"/>
        <v>22.959819890777826</v>
      </c>
      <c r="DR31" s="20">
        <f t="shared" si="16"/>
        <v>185.19570097643805</v>
      </c>
      <c r="DS31" s="59">
        <f t="shared" si="17"/>
        <v>464.29153177727687</v>
      </c>
      <c r="DT31" s="59">
        <f ca="1">AVERAGE(OFFSET($DS$3,0,0,'Données projet'!$E$14+1,1))-AVERAGE(OFFSET($H$3,0,0,'Données projet'!$E$14+1,1))</f>
        <v>391.03687197632871</v>
      </c>
      <c r="DU31" s="59">
        <f t="shared" si="44"/>
        <v>241.90796410645191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66.78371143053181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4.8</v>
      </c>
      <c r="EJ31" s="12">
        <f>IF('Données projet'!$A$192&gt;35,EJ30+EI31-ER30,IF(A31&lt;'Données projet'!$A$192,$EG$205^A31,IF(A31='Données projet'!$A$192,'Données projet'!$B$192,EJ30+EI31-ER30)))</f>
        <v>44.399999999999991</v>
      </c>
      <c r="EK31" s="17">
        <f>EJ31*VLOOKUP('Données projet'!$B$15,Paramètres!$A$1:$I$89,3,0)*VLOOKUP('Données projet'!$B$15,Paramètres!$A$1:$I$89,5,0)</f>
        <v>50.562719999999992</v>
      </c>
      <c r="EL31" s="13">
        <f t="shared" si="45"/>
        <v>14.758989764964552</v>
      </c>
      <c r="EM31" s="20">
        <f t="shared" si="19"/>
        <v>113.76864450731324</v>
      </c>
      <c r="EN31" s="59">
        <f t="shared" si="20"/>
        <v>392.86447530815207</v>
      </c>
      <c r="EO31" s="59">
        <f ca="1">AVERAGE(OFFSET($EN$3,0,0,'Données projet'!$E$15+1,1))-AVERAGE(OFFSET($H$3,0,0,'Données projet'!$E$15+1,1))</f>
        <v>337.57272347525873</v>
      </c>
      <c r="EP31" s="59">
        <f t="shared" si="46"/>
        <v>171.78614231095435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66.78371143053181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4.8</v>
      </c>
      <c r="FE31" s="12">
        <f>IF('Données projet'!$A$218&gt;35,FE30+FD31-FM30,IF(A31&lt;'Données projet'!$A$218,$FB$205^A31,IF(A31='Données projet'!$A$218,'Données projet'!$B$218,FE30+FD31-FM30)))</f>
        <v>44.399999999999991</v>
      </c>
      <c r="FF31" s="17">
        <f>FE31*VLOOKUP('Données projet'!$B$16,Paramètres!$A$1:$I$89,3,0)*VLOOKUP('Données projet'!$B$16,Paramètres!$A$1:$I$89,5,0)</f>
        <v>48.484799999999986</v>
      </c>
      <c r="FG31" s="13">
        <f t="shared" si="47"/>
        <v>14.221754600605497</v>
      </c>
      <c r="FH31" s="20">
        <f t="shared" si="22"/>
        <v>109.21391592938788</v>
      </c>
      <c r="FI31" s="59">
        <f t="shared" si="23"/>
        <v>388.30974673022672</v>
      </c>
      <c r="FJ31" s="59">
        <f ca="1">AVERAGE(OFFSET($FI$3,0,0,'Données projet'!$E$16+1,1))-AVERAGE(OFFSET($H$3,0,0,'Données projet'!$E$16+1,1))</f>
        <v>325.08483803530646</v>
      </c>
      <c r="FK31" s="59">
        <f t="shared" si="48"/>
        <v>166.27224322841556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66.78371143053181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3.6</v>
      </c>
      <c r="FZ31" s="12">
        <f>IF('Données projet'!$A$244&gt;35,FZ30+FY31-GH30,IF(A31&lt;'Données projet'!$A$244,$FW$205^A31,IF(A31='Données projet'!$A$244,'Données projet'!$B$244,FZ30+FY31-GH30)))</f>
        <v>113.79999999999998</v>
      </c>
      <c r="GA31" s="17">
        <f>FZ31*VLOOKUP('Données projet'!$B$17,Paramètres!$A$1:$I$89,3,0)*VLOOKUP('Données projet'!$B$17,Paramètres!$A$1:$I$89,5,0)</f>
        <v>115.39319999999998</v>
      </c>
      <c r="GB31" s="13">
        <f t="shared" si="49"/>
        <v>30.598103171409555</v>
      </c>
      <c r="GC31" s="20">
        <f t="shared" si="25"/>
        <v>254.26818635687155</v>
      </c>
      <c r="GD31" s="59">
        <f t="shared" si="26"/>
        <v>533.36401715771035</v>
      </c>
      <c r="GE31" s="59">
        <f ca="1">AVERAGE(OFFSET($GD$3,0,0,'Données projet'!$E$17+1,1))-AVERAGE(OFFSET($H$3,0,0,'Données projet'!$E$17+1,1))</f>
        <v>491.88527366779715</v>
      </c>
      <c r="GF31" s="59">
        <f t="shared" si="50"/>
        <v>304.07540432345746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66.78371143053181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9.3333333333333321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7</v>
      </c>
      <c r="GU31" s="12">
        <f>IF('Données projet'!$A$270&gt;35,GU30+GT31-HC30,IF(A31&lt;'Données projet'!$A$270,$GR$205^A31,IF(A31='Données projet'!$A$270,'Données projet'!$B$270,GU30+GT31-HC30)))</f>
        <v>91</v>
      </c>
      <c r="GV31" s="17">
        <f>GU31*VLOOKUP('Données projet'!$B$18,Paramètres!$A$1:$I$89,3,0)*VLOOKUP('Données projet'!$B$18,Paramètres!$A$1:$I$89,5,0)</f>
        <v>86.595600000000005</v>
      </c>
      <c r="GW31" s="13">
        <f t="shared" si="51"/>
        <v>23.742332153806089</v>
      </c>
      <c r="GX31" s="20">
        <f t="shared" si="28"/>
        <v>192.17189850121227</v>
      </c>
      <c r="GY31" s="59">
        <f t="shared" si="29"/>
        <v>471.26772930205107</v>
      </c>
      <c r="GZ31" s="59">
        <f ca="1">AVERAGE(OFFSET($GY$3,0,0,'Données projet'!$E$18+1,1))-AVERAGE(OFFSET($H$3,0,0,'Données projet'!$E$18+1,1))</f>
        <v>388.19269910553851</v>
      </c>
      <c r="HA31" s="59">
        <f t="shared" si="52"/>
        <v>255.07177499966724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1.05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2.5786799999999981</v>
      </c>
      <c r="D32" s="11">
        <f t="shared" si="32"/>
        <v>1.0642970377675114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6.2771226256450952</v>
      </c>
      <c r="H32" s="67">
        <f t="shared" si="1"/>
        <v>247.61151834077839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</v>
      </c>
      <c r="N32" s="13">
        <f>IF('Données projet'!$A$36&gt;35,N31+M32-V31,IF(A32&lt;'Données projet'!$A$36,$K$205^A32,IF(A32='Données projet'!$A$36,'Données projet'!$B$36,N31+M32-V31)))</f>
        <v>117.39999999999998</v>
      </c>
      <c r="O32" s="13">
        <f>N32*VLOOKUP('Données projet'!$B$9,Paramètres!$A$1:$I$89,3,0)*VLOOKUP('Données projet'!$B$9,Paramètres!$A$1:$I$89,5,0)</f>
        <v>106.22351999999998</v>
      </c>
      <c r="P32" s="13">
        <f t="shared" si="33"/>
        <v>28.439415446966855</v>
      </c>
      <c r="Q32" s="20">
        <f t="shared" si="2"/>
        <v>234.5379459034672</v>
      </c>
      <c r="R32" s="59">
        <f t="shared" si="0"/>
        <v>515.06058211902791</v>
      </c>
      <c r="S32" s="59">
        <f ca="1">AVERAGE(OFFSET($R$3,0,0,'Données projet'!$E$9+1,1))-AVERAGE(OFFSET($H$3,0,0,'Données projet'!$E$9+1,1))</f>
        <v>442.85077007208679</v>
      </c>
      <c r="T32" s="59">
        <f t="shared" si="34"/>
        <v>275.67388397899009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98</v>
      </c>
      <c r="AJ32" s="13">
        <f>AI32*VLOOKUP('Données projet'!$B$10,Paramètres!$A$1:$I$89,3,0)*VLOOKUP('Données projet'!$B$10,Paramètres!$A$1:$I$89,5,0)</f>
        <v>65.738399999999999</v>
      </c>
      <c r="AK32" s="13">
        <f t="shared" si="35"/>
        <v>18.61131449032748</v>
      </c>
      <c r="AL32" s="20">
        <f t="shared" si="4"/>
        <v>146.90908607065367</v>
      </c>
      <c r="AM32" s="59">
        <f t="shared" si="5"/>
        <v>427.43172228621438</v>
      </c>
      <c r="AN32" s="59">
        <f ca="1">AVERAGE(OFFSET($AM$3,0,0,'Données projet'!$E$10+1,1))-AVERAGE(OFFSET($H$3,0,0,'Données projet'!$E$10+1,1))</f>
        <v>283.58623187123555</v>
      </c>
      <c r="AO32" s="59">
        <f t="shared" si="36"/>
        <v>191.24793849275176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108.86303999999997</v>
      </c>
      <c r="BF32" s="13">
        <f t="shared" si="37"/>
        <v>29.062946162784755</v>
      </c>
      <c r="BG32" s="20">
        <f t="shared" si="7"/>
        <v>240.22109256685007</v>
      </c>
      <c r="BH32" s="59">
        <f t="shared" si="8"/>
        <v>520.74372878241081</v>
      </c>
      <c r="BI32" s="59">
        <f ca="1">AVERAGE(OFFSET($BH$3,0,0,'Données projet'!$E$11+1,1))-AVERAGE(OFFSET($H$3,0,0,'Données projet'!$E$11+1,1))</f>
        <v>300.677256227165</v>
      </c>
      <c r="BJ32" s="59">
        <f t="shared" si="38"/>
        <v>294.92893853504148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49.199999999999989</v>
      </c>
      <c r="BZ32" s="13">
        <f>BY32*VLOOKUP('Données projet'!$B$12,Paramètres!$A$1:$I$89,3,0)*VLOOKUP('Données projet'!$B$12,Paramètres!$A$1:$I$89,5,0)</f>
        <v>52.958879999999979</v>
      </c>
      <c r="CA32" s="13">
        <f t="shared" si="39"/>
        <v>15.375327718852537</v>
      </c>
      <c r="CB32" s="20">
        <f t="shared" si="10"/>
        <v>119.01541177700146</v>
      </c>
      <c r="CC32" s="59">
        <f t="shared" si="11"/>
        <v>399.53804799256221</v>
      </c>
      <c r="CD32" s="59">
        <f ca="1">AVERAGE(OFFSET($CC$3,0,0,'Données projet'!$E$12+1,1))-AVERAGE(OFFSET($H$3,0,0,'Données projet'!$E$12+1,1))</f>
        <v>320.91970765367535</v>
      </c>
      <c r="CE32" s="59">
        <f t="shared" si="40"/>
        <v>164.43305350706868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162.79999999999993</v>
      </c>
      <c r="CU32" s="17">
        <f>CT32*VLOOKUP('Données projet'!$B$13,Paramètres!$A$1:$I$89,3,0)*VLOOKUP('Données projet'!$B$13,Paramètres!$A$1:$I$89,5,0)</f>
        <v>142.22207999999995</v>
      </c>
      <c r="CV32" s="13">
        <f t="shared" si="41"/>
        <v>36.805585341198615</v>
      </c>
      <c r="CW32" s="20">
        <f t="shared" si="13"/>
        <v>311.80651713592084</v>
      </c>
      <c r="CX32" s="59">
        <f t="shared" si="14"/>
        <v>592.32915335148164</v>
      </c>
      <c r="CY32" s="59">
        <f ca="1">AVERAGE(OFFSET($CX$3,0,0,'Données projet'!$E$13+1,1))-AVERAGE(OFFSET($H$3,0,0,'Données projet'!$E$13+1,1))</f>
        <v>380.75053157062723</v>
      </c>
      <c r="CZ32" s="59">
        <f t="shared" si="42"/>
        <v>372.45140975908799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5.4</v>
      </c>
      <c r="DO32" s="12">
        <f>IF('Données projet'!$A$166&gt;35,DO31+DN32-DW31,IF(A32&lt;'Données projet'!$A$166,$DL$205^A32,IF(A32='Données projet'!$A$166,'Données projet'!$B$166,DO31+DN32-DW31)))</f>
        <v>91.600000000000023</v>
      </c>
      <c r="DP32" s="17">
        <f>DO32*VLOOKUP('Données projet'!$B$14,Paramètres!$A$1:$I$89,3,0)*VLOOKUP('Données projet'!$B$14,Paramètres!$A$1:$I$89,5,0)</f>
        <v>88.595520000000022</v>
      </c>
      <c r="DQ32" s="13">
        <f t="shared" si="43"/>
        <v>24.226188794324088</v>
      </c>
      <c r="DR32" s="20">
        <f t="shared" si="16"/>
        <v>196.49780948344781</v>
      </c>
      <c r="DS32" s="59">
        <f t="shared" si="17"/>
        <v>477.02044569900852</v>
      </c>
      <c r="DT32" s="59">
        <f ca="1">AVERAGE(OFFSET($DS$3,0,0,'Données projet'!$E$14+1,1))-AVERAGE(OFFSET($H$3,0,0,'Données projet'!$E$14+1,1))</f>
        <v>391.03687197632871</v>
      </c>
      <c r="DU32" s="59">
        <f t="shared" si="44"/>
        <v>241.90796410645191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4.8</v>
      </c>
      <c r="EJ32" s="12">
        <f>IF('Données projet'!$A$192&gt;35,EJ31+EI32-ER31,IF(A32&lt;'Données projet'!$A$192,$EG$205^A32,IF(A32='Données projet'!$A$192,'Données projet'!$B$192,EJ31+EI32-ER31)))</f>
        <v>49.199999999999989</v>
      </c>
      <c r="EK32" s="17">
        <f>EJ32*VLOOKUP('Données projet'!$B$15,Paramètres!$A$1:$I$89,3,0)*VLOOKUP('Données projet'!$B$15,Paramètres!$A$1:$I$89,5,0)</f>
        <v>56.028959999999984</v>
      </c>
      <c r="EL32" s="13">
        <f t="shared" si="45"/>
        <v>16.160299450101345</v>
      </c>
      <c r="EM32" s="20">
        <f t="shared" si="19"/>
        <v>125.72962687559315</v>
      </c>
      <c r="EN32" s="59">
        <f t="shared" si="20"/>
        <v>406.25226309115391</v>
      </c>
      <c r="EO32" s="59">
        <f ca="1">AVERAGE(OFFSET($EN$3,0,0,'Données projet'!$E$15+1,1))-AVERAGE(OFFSET($H$3,0,0,'Données projet'!$E$15+1,1))</f>
        <v>337.57272347525873</v>
      </c>
      <c r="EP32" s="59">
        <f t="shared" si="46"/>
        <v>171.78614231095435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4.8</v>
      </c>
      <c r="FE32" s="12">
        <f>IF('Données projet'!$A$218&gt;35,FE31+FD32-FM31,IF(A32&lt;'Données projet'!$A$218,$FB$205^A32,IF(A32='Données projet'!$A$218,'Données projet'!$B$218,FE31+FD32-FM31)))</f>
        <v>49.199999999999989</v>
      </c>
      <c r="FF32" s="17">
        <f>FE32*VLOOKUP('Données projet'!$B$16,Paramètres!$A$1:$I$89,3,0)*VLOOKUP('Données projet'!$B$16,Paramètres!$A$1:$I$89,5,0)</f>
        <v>53.726399999999984</v>
      </c>
      <c r="FG32" s="13">
        <f t="shared" si="47"/>
        <v>15.572055859623617</v>
      </c>
      <c r="FH32" s="20">
        <f t="shared" si="22"/>
        <v>120.69481062217777</v>
      </c>
      <c r="FI32" s="59">
        <f t="shared" si="23"/>
        <v>401.21744683773852</v>
      </c>
      <c r="FJ32" s="59">
        <f ca="1">AVERAGE(OFFSET($FI$3,0,0,'Données projet'!$E$16+1,1))-AVERAGE(OFFSET($H$3,0,0,'Données projet'!$E$16+1,1))</f>
        <v>325.08483803530646</v>
      </c>
      <c r="FK32" s="59">
        <f t="shared" si="48"/>
        <v>166.27224322841556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3.6</v>
      </c>
      <c r="FZ32" s="12">
        <f>IF('Données projet'!$A$244&gt;35,FZ31+FY32-GH31,IF(A32&lt;'Données projet'!$A$244,$FW$205^A32,IF(A32='Données projet'!$A$244,'Données projet'!$B$244,FZ31+FY32-GH31)))</f>
        <v>117.39999999999998</v>
      </c>
      <c r="GA32" s="17">
        <f>FZ32*VLOOKUP('Données projet'!$B$17,Paramètres!$A$1:$I$89,3,0)*VLOOKUP('Données projet'!$B$17,Paramètres!$A$1:$I$89,5,0)</f>
        <v>119.04359999999998</v>
      </c>
      <c r="GB32" s="13">
        <f t="shared" si="49"/>
        <v>31.451830922409044</v>
      </c>
      <c r="GC32" s="20">
        <f t="shared" si="25"/>
        <v>262.11287552319567</v>
      </c>
      <c r="GD32" s="59">
        <f t="shared" si="26"/>
        <v>542.63551173875635</v>
      </c>
      <c r="GE32" s="59">
        <f ca="1">AVERAGE(OFFSET($GD$3,0,0,'Données projet'!$E$17+1,1))-AVERAGE(OFFSET($H$3,0,0,'Données projet'!$E$17+1,1))</f>
        <v>491.88527366779715</v>
      </c>
      <c r="GF32" s="59">
        <f t="shared" si="50"/>
        <v>304.07540432345746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9.6666666666666643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7</v>
      </c>
      <c r="GU32" s="12">
        <f>IF('Données projet'!$A$270&gt;35,GU31+GT32-HC31,IF(A32&lt;'Données projet'!$A$270,$GR$205^A32,IF(A32='Données projet'!$A$270,'Données projet'!$B$270,GU31+GT32-HC31)))</f>
        <v>98</v>
      </c>
      <c r="GV32" s="17">
        <f>GU32*VLOOKUP('Données projet'!$B$18,Paramètres!$A$1:$I$89,3,0)*VLOOKUP('Données projet'!$B$18,Paramètres!$A$1:$I$89,5,0)</f>
        <v>93.256799999999998</v>
      </c>
      <c r="GW32" s="13">
        <f t="shared" si="51"/>
        <v>25.34905435685781</v>
      </c>
      <c r="GX32" s="20">
        <f t="shared" si="28"/>
        <v>206.57186300486069</v>
      </c>
      <c r="GY32" s="59">
        <f t="shared" si="29"/>
        <v>487.09449922042143</v>
      </c>
      <c r="GZ32" s="59">
        <f ca="1">AVERAGE(OFFSET($GY$3,0,0,'Données projet'!$E$18+1,1))-AVERAGE(OFFSET($H$3,0,0,'Données projet'!$E$18+1,1))</f>
        <v>388.19269910553851</v>
      </c>
      <c r="HA32" s="59">
        <f t="shared" si="52"/>
        <v>255.07177499966724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1.05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2.667599999999998</v>
      </c>
      <c r="D33" s="11">
        <f t="shared" si="32"/>
        <v>1.0966608080083615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6.3707451851292607</v>
      </c>
      <c r="H33" s="67">
        <f t="shared" si="1"/>
        <v>247.82275424061453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66.894334337074213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K33" s="12">
        <f>VLOOKUP(A33,'Données projet'!$A$35:$I$55,2,0)</f>
        <v>121</v>
      </c>
      <c r="L33" s="12">
        <f>VLOOKUP(A33,'Données projet'!$A$35:$I$55,9,0)</f>
        <v>3.6</v>
      </c>
      <c r="M33" s="12">
        <f t="array" ref="M33">INDEX(L:L,MIN(IF(ISNUMBER(L33:L229),ROW(L33:L229),"")))</f>
        <v>3.6</v>
      </c>
      <c r="N33" s="13">
        <f>IF('Données projet'!$A$36&gt;35,N32+M33-V32,IF(A33&lt;'Données projet'!$A$36,$K$205^A33,IF(A33='Données projet'!$A$36,'Données projet'!$B$36,N32+M33-V32)))</f>
        <v>120.99999999999997</v>
      </c>
      <c r="O33" s="13">
        <f>N33*VLOOKUP('Données projet'!$B$9,Paramètres!$A$1:$I$89,3,0)*VLOOKUP('Données projet'!$B$9,Paramètres!$A$1:$I$89,5,0)</f>
        <v>109.48079999999997</v>
      </c>
      <c r="P33" s="13">
        <f t="shared" si="33"/>
        <v>29.208623339903898</v>
      </c>
      <c r="Q33" s="20">
        <f t="shared" si="2"/>
        <v>241.55074565033257</v>
      </c>
      <c r="R33" s="59">
        <f t="shared" si="0"/>
        <v>523.49663821960462</v>
      </c>
      <c r="S33" s="59">
        <f ca="1">AVERAGE(OFFSET($R$3,0,0,'Données projet'!$E$9+1,1))-AVERAGE(OFFSET($H$3,0,0,'Données projet'!$E$9+1,1))</f>
        <v>442.85077007208679</v>
      </c>
      <c r="T33" s="59">
        <f t="shared" si="34"/>
        <v>275.67388397899009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66.894334337074213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AF33" s="12">
        <f>VLOOKUP(A33,'Données projet'!$A$61:$I$81,2,0)</f>
        <v>105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105</v>
      </c>
      <c r="AJ33" s="13">
        <f>AI33*VLOOKUP('Données projet'!$B$10,Paramètres!$A$1:$I$89,3,0)*VLOOKUP('Données projet'!$B$10,Paramètres!$A$1:$I$89,5,0)</f>
        <v>70.433999999999997</v>
      </c>
      <c r="AK33" s="13">
        <f t="shared" si="35"/>
        <v>19.78119626646561</v>
      </c>
      <c r="AL33" s="20">
        <f t="shared" si="4"/>
        <v>157.12480016409424</v>
      </c>
      <c r="AM33" s="59">
        <f t="shared" si="5"/>
        <v>439.07069273336629</v>
      </c>
      <c r="AN33" s="59">
        <f ca="1">AVERAGE(OFFSET($AM$3,0,0,'Données projet'!$E$10+1,1))-AVERAGE(OFFSET($H$3,0,0,'Données projet'!$E$10+1,1))</f>
        <v>283.58623187123555</v>
      </c>
      <c r="AO33" s="59">
        <f t="shared" si="36"/>
        <v>191.24793849275176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66.894334337074213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118.43519999999998</v>
      </c>
      <c r="BF33" s="13">
        <f t="shared" si="37"/>
        <v>31.309757056296963</v>
      </c>
      <c r="BG33" s="20">
        <f t="shared" si="7"/>
        <v>260.80580020638388</v>
      </c>
      <c r="BH33" s="59">
        <f t="shared" si="8"/>
        <v>542.75169277565601</v>
      </c>
      <c r="BI33" s="59">
        <f ca="1">AVERAGE(OFFSET($BH$3,0,0,'Données projet'!$E$11+1,1))-AVERAGE(OFFSET($H$3,0,0,'Données projet'!$E$11+1,1))</f>
        <v>300.677256227165</v>
      </c>
      <c r="BJ33" s="59">
        <f t="shared" si="38"/>
        <v>294.92893853504148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0.10600000000000001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2.6615764733313196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2.6615764733313196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66.894334337074213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BV33" s="12">
        <f>VLOOKUP(A33,'Données projet'!$A$113:$I$133,2,0)</f>
        <v>54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53.999999999999986</v>
      </c>
      <c r="BZ33" s="13">
        <f>BY33*VLOOKUP('Données projet'!$B$12,Paramètres!$A$1:$I$89,3,0)*VLOOKUP('Données projet'!$B$12,Paramètres!$A$1:$I$89,5,0)</f>
        <v>58.125599999999977</v>
      </c>
      <c r="CA33" s="13">
        <f t="shared" si="39"/>
        <v>16.693490054590161</v>
      </c>
      <c r="CB33" s="20">
        <f t="shared" si="10"/>
        <v>130.30991517841116</v>
      </c>
      <c r="CC33" s="59">
        <f t="shared" si="11"/>
        <v>412.25580774768321</v>
      </c>
      <c r="CD33" s="59">
        <f ca="1">AVERAGE(OFFSET($CC$3,0,0,'Données projet'!$E$12+1,1))-AVERAGE(OFFSET($H$3,0,0,'Données projet'!$E$12+1,1))</f>
        <v>320.91970765367535</v>
      </c>
      <c r="CE33" s="59">
        <f t="shared" si="40"/>
        <v>164.43305350706868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66.894334337074213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CQ33" s="12">
        <f>VLOOKUP(A33,'Données projet'!$A$139:$I$159,2,0)</f>
        <v>177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176.99999999999991</v>
      </c>
      <c r="CU33" s="17">
        <f>CT33*VLOOKUP('Données projet'!$B$13,Paramètres!$A$1:$I$89,3,0)*VLOOKUP('Données projet'!$B$13,Paramètres!$A$1:$I$89,5,0)</f>
        <v>154.62719999999996</v>
      </c>
      <c r="CV33" s="13">
        <f t="shared" si="41"/>
        <v>39.62826685000794</v>
      </c>
      <c r="CW33" s="20">
        <f t="shared" si="13"/>
        <v>338.32827143043039</v>
      </c>
      <c r="CX33" s="59">
        <f t="shared" si="14"/>
        <v>620.27416399970252</v>
      </c>
      <c r="CY33" s="59">
        <f ca="1">AVERAGE(OFFSET($CX$3,0,0,'Données projet'!$E$13+1,1))-AVERAGE(OFFSET($H$3,0,0,'Données projet'!$E$13+1,1))</f>
        <v>380.75053157062723</v>
      </c>
      <c r="CZ33" s="59">
        <f t="shared" si="42"/>
        <v>372.45140975908799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0.10600000000000001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3.5828914064075463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3.5828914064075463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66.894334337074213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DL33" s="12">
        <f>VLOOKUP(A33,'Données projet'!$A$165:$I$185,2,0)</f>
        <v>97</v>
      </c>
      <c r="DM33" s="12">
        <f>VLOOKUP(A33,'Données projet'!$A$165:$I$185,9,0)</f>
        <v>5.4</v>
      </c>
      <c r="DN33" s="12">
        <f t="array" ref="DN33">INDEX(DM:DM,MIN(IF(ISNUMBER(DM33:DM229),ROW(DM33:DM229),"")))</f>
        <v>5.4</v>
      </c>
      <c r="DO33" s="12">
        <f>IF('Données projet'!$A$166&gt;35,DO32+DN33-DW32,IF(A33&lt;'Données projet'!$A$166,$DL$205^A33,IF(A33='Données projet'!$A$166,'Données projet'!$B$166,DO32+DN33-DW32)))</f>
        <v>97.000000000000028</v>
      </c>
      <c r="DP33" s="17">
        <f>DO33*VLOOKUP('Données projet'!$B$14,Paramètres!$A$1:$I$89,3,0)*VLOOKUP('Données projet'!$B$14,Paramètres!$A$1:$I$89,5,0)</f>
        <v>93.818400000000025</v>
      </c>
      <c r="DQ33" s="13">
        <f t="shared" si="43"/>
        <v>25.483892312609182</v>
      </c>
      <c r="DR33" s="20">
        <f t="shared" si="16"/>
        <v>207.78482577779437</v>
      </c>
      <c r="DS33" s="59">
        <f t="shared" si="17"/>
        <v>489.73071834706644</v>
      </c>
      <c r="DT33" s="59">
        <f ca="1">AVERAGE(OFFSET($DS$3,0,0,'Données projet'!$E$14+1,1))-AVERAGE(OFFSET($H$3,0,0,'Données projet'!$E$14+1,1))</f>
        <v>391.03687197632871</v>
      </c>
      <c r="DU33" s="59">
        <f t="shared" si="44"/>
        <v>241.90796410645191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21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66.894334337074213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EG33" s="12">
        <f>VLOOKUP(A33,'Données projet'!$A$191:$I$211,2,0)</f>
        <v>54</v>
      </c>
      <c r="EH33" s="12">
        <f>VLOOKUP(A33,'Données projet'!$A$191:$I$211,9,0)</f>
        <v>4.8</v>
      </c>
      <c r="EI33" s="12">
        <f t="array" ref="EI33">INDEX(EH:EH,MIN(IF(ISNUMBER(EH33:EH229),ROW(EH33:EH229),"")))</f>
        <v>4.8</v>
      </c>
      <c r="EJ33" s="12">
        <f>IF('Données projet'!$A$192&gt;35,EJ32+EI33-ER32,IF(A33&lt;'Données projet'!$A$192,$EG$205^A33,IF(A33='Données projet'!$A$192,'Données projet'!$B$192,EJ32+EI33-ER32)))</f>
        <v>53.999999999999986</v>
      </c>
      <c r="EK33" s="17">
        <f>EJ33*VLOOKUP('Données projet'!$B$15,Paramètres!$A$1:$I$89,3,0)*VLOOKUP('Données projet'!$B$15,Paramètres!$A$1:$I$89,5,0)</f>
        <v>61.495199999999983</v>
      </c>
      <c r="EL33" s="13">
        <f t="shared" si="45"/>
        <v>17.545759224285259</v>
      </c>
      <c r="EM33" s="20">
        <f t="shared" si="19"/>
        <v>137.6630039822968</v>
      </c>
      <c r="EN33" s="59">
        <f t="shared" si="20"/>
        <v>419.60889655156888</v>
      </c>
      <c r="EO33" s="59">
        <f ca="1">AVERAGE(OFFSET($EN$3,0,0,'Données projet'!$E$15+1,1))-AVERAGE(OFFSET($H$3,0,0,'Données projet'!$E$15+1,1))</f>
        <v>337.57272347525873</v>
      </c>
      <c r="EP33" s="59">
        <f t="shared" si="46"/>
        <v>171.78614231095435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66.894334337074213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FB33" s="12">
        <f>VLOOKUP(A33,'Données projet'!$A$217:$I$237,2,0)</f>
        <v>54</v>
      </c>
      <c r="FC33" s="12">
        <f>VLOOKUP(A33,'Données projet'!$A$217:$I$237,9,0)</f>
        <v>4.8</v>
      </c>
      <c r="FD33" s="12">
        <f t="array" ref="FD33">INDEX(FC:FC,MIN(IF(ISNUMBER(FC33:FC229),ROW(FC33:FC229),"")))</f>
        <v>4.8</v>
      </c>
      <c r="FE33" s="12">
        <f>IF('Données projet'!$A$218&gt;35,FE32+FD33-FM32,IF(A33&lt;'Données projet'!$A$218,$FB$205^A33,IF(A33='Données projet'!$A$218,'Données projet'!$B$218,FE32+FD33-FM32)))</f>
        <v>53.999999999999986</v>
      </c>
      <c r="FF33" s="17">
        <f>FE33*VLOOKUP('Données projet'!$B$16,Paramètres!$A$1:$I$89,3,0)*VLOOKUP('Données projet'!$B$16,Paramètres!$A$1:$I$89,5,0)</f>
        <v>58.967999999999989</v>
      </c>
      <c r="FG33" s="13">
        <f t="shared" si="47"/>
        <v>16.90708415297112</v>
      </c>
      <c r="FH33" s="20">
        <f t="shared" si="22"/>
        <v>132.14910489975802</v>
      </c>
      <c r="FI33" s="59">
        <f t="shared" si="23"/>
        <v>414.09499746903009</v>
      </c>
      <c r="FJ33" s="59">
        <f ca="1">AVERAGE(OFFSET($FI$3,0,0,'Données projet'!$E$16+1,1))-AVERAGE(OFFSET($H$3,0,0,'Données projet'!$E$16+1,1))</f>
        <v>325.08483803530646</v>
      </c>
      <c r="FK33" s="59">
        <f t="shared" si="48"/>
        <v>166.27224322841556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66.894334337074213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FW33" s="12">
        <f>VLOOKUP(A33,'Données projet'!$A$243:$I$263,2,0)</f>
        <v>121</v>
      </c>
      <c r="FX33" s="12">
        <f>VLOOKUP(A33,'Données projet'!$A$243:$I$263,9,0)</f>
        <v>3.6</v>
      </c>
      <c r="FY33" s="12">
        <f t="array" ref="FY33">INDEX(FX:FX,MIN(IF(ISNUMBER(FX33:FX229),ROW(FX33:FX229),"")))</f>
        <v>3.6</v>
      </c>
      <c r="FZ33" s="12">
        <f>IF('Données projet'!$A$244&gt;35,FZ32+FY33-GH32,IF(A33&lt;'Données projet'!$A$244,$FW$205^A33,IF(A33='Données projet'!$A$244,'Données projet'!$B$244,FZ32+FY33-GH32)))</f>
        <v>120.99999999999997</v>
      </c>
      <c r="GA33" s="17">
        <f>FZ33*VLOOKUP('Données projet'!$B$17,Paramètres!$A$1:$I$89,3,0)*VLOOKUP('Données projet'!$B$17,Paramètres!$A$1:$I$89,5,0)</f>
        <v>122.69399999999997</v>
      </c>
      <c r="GB33" s="13">
        <f t="shared" si="49"/>
        <v>32.302516360650685</v>
      </c>
      <c r="GC33" s="20">
        <f t="shared" si="25"/>
        <v>269.95226599479992</v>
      </c>
      <c r="GD33" s="59">
        <f t="shared" si="26"/>
        <v>551.89815856407199</v>
      </c>
      <c r="GE33" s="59">
        <f ca="1">AVERAGE(OFFSET($GD$3,0,0,'Données projet'!$E$17+1,1))-AVERAGE(OFFSET($H$3,0,0,'Données projet'!$E$17+1,1))</f>
        <v>491.88527366779715</v>
      </c>
      <c r="GF33" s="59">
        <f t="shared" si="50"/>
        <v>304.07540432345746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28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66.894334337074213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9.9999999999999982</v>
      </c>
      <c r="GR33" s="12">
        <f>VLOOKUP(A33,'Données projet'!$A$269:$I$289,2,0)</f>
        <v>105</v>
      </c>
      <c r="GS33" s="12">
        <f>VLOOKUP(A33,'Données projet'!$A$269:$I$289,9,0)</f>
        <v>7</v>
      </c>
      <c r="GT33" s="12">
        <f t="array" ref="GT33">INDEX(GS:GS,MIN(IF(ISNUMBER(GS33:GS229),ROW(GS33:GS229),"")))</f>
        <v>7</v>
      </c>
      <c r="GU33" s="12">
        <f>IF('Données projet'!$A$270&gt;35,GU32+GT33-HC32,IF(A33&lt;'Données projet'!$A$270,$GR$205^A33,IF(A33='Données projet'!$A$270,'Données projet'!$B$270,GU32+GT33-HC32)))</f>
        <v>105</v>
      </c>
      <c r="GV33" s="17">
        <f>GU33*VLOOKUP('Données projet'!$B$18,Paramètres!$A$1:$I$89,3,0)*VLOOKUP('Données projet'!$B$18,Paramètres!$A$1:$I$89,5,0)</f>
        <v>99.917999999999992</v>
      </c>
      <c r="GW33" s="13">
        <f t="shared" si="51"/>
        <v>26.942461246512746</v>
      </c>
      <c r="GX33" s="20">
        <f t="shared" si="28"/>
        <v>220.94863667100969</v>
      </c>
      <c r="GY33" s="59">
        <f t="shared" si="29"/>
        <v>502.89452924028177</v>
      </c>
      <c r="GZ33" s="59">
        <f ca="1">AVERAGE(OFFSET($GY$3,0,0,'Données projet'!$E$18+1,1))-AVERAGE(OFFSET($H$3,0,0,'Données projet'!$E$18+1,1))</f>
        <v>388.19269910553851</v>
      </c>
      <c r="HA33" s="59">
        <f t="shared" si="52"/>
        <v>255.07177499966724</v>
      </c>
      <c r="HB33" s="15">
        <f>IF(ISNA(VLOOKUP(A33,'Données projet'!$A$269:$I$289,3,0)),0,VLOOKUP(A33,'Données projet'!$A$269:$I$289,3,0))</f>
        <v>3</v>
      </c>
      <c r="HC33" s="15">
        <f>IF(ISNA(VLOOKUP(A33,'Données projet'!$A$269:$I$289,4,0)),0,VLOOKUP(A33,'Données projet'!$A$269:$I$289,4,0))</f>
        <v>29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1.05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2.7565199999999979</v>
      </c>
      <c r="D34" s="11">
        <f t="shared" si="32"/>
        <v>1.1288992255910271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6.4642709811579842</v>
      </c>
      <c r="H34" s="67">
        <f t="shared" si="1"/>
        <v>248.03377181790435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103.79999999999998</v>
      </c>
      <c r="O34" s="13">
        <f>N34*VLOOKUP('Données projet'!$B$9,Paramètres!$A$1:$I$89,3,0)*VLOOKUP('Données projet'!$B$9,Paramètres!$A$1:$I$89,5,0)</f>
        <v>93.918239999999983</v>
      </c>
      <c r="P34" s="13">
        <f t="shared" si="33"/>
        <v>25.507853654185997</v>
      </c>
      <c r="Q34" s="20">
        <f t="shared" si="2"/>
        <v>208.00044644770722</v>
      </c>
      <c r="R34" s="59">
        <f t="shared" si="0"/>
        <v>490.14388565573222</v>
      </c>
      <c r="S34" s="59">
        <f ca="1">AVERAGE(OFFSET($R$3,0,0,'Données projet'!$E$9+1,1))-AVERAGE(OFFSET($H$3,0,0,'Données projet'!$E$9+1,1))</f>
        <v>442.85077007208679</v>
      </c>
      <c r="T34" s="59">
        <f t="shared" si="34"/>
        <v>275.67388397899009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56.347200000000001</v>
      </c>
      <c r="AK34" s="13">
        <f t="shared" si="35"/>
        <v>16.241377637196607</v>
      </c>
      <c r="AL34" s="20">
        <f t="shared" si="4"/>
        <v>126.42510605145075</v>
      </c>
      <c r="AM34" s="59">
        <f t="shared" si="5"/>
        <v>408.5685452594758</v>
      </c>
      <c r="AN34" s="59">
        <f ca="1">AVERAGE(OFFSET($AM$3,0,0,'Données projet'!$E$10+1,1))-AVERAGE(OFFSET($H$3,0,0,'Données projet'!$E$10+1,1))</f>
        <v>283.58623187123555</v>
      </c>
      <c r="AO34" s="59">
        <f t="shared" si="36"/>
        <v>191.24793849275176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104.48256000000001</v>
      </c>
      <c r="BF34" s="13">
        <f t="shared" si="37"/>
        <v>28.02716504477474</v>
      </c>
      <c r="BG34" s="20">
        <f t="shared" si="7"/>
        <v>230.78777111964931</v>
      </c>
      <c r="BH34" s="59">
        <f t="shared" si="8"/>
        <v>512.93121032767431</v>
      </c>
      <c r="BI34" s="59">
        <f ca="1">AVERAGE(OFFSET($BH$3,0,0,'Données projet'!$E$11+1,1))-AVERAGE(OFFSET($H$3,0,0,'Données projet'!$E$11+1,1))</f>
        <v>300.677256227165</v>
      </c>
      <c r="BJ34" s="59">
        <f t="shared" si="38"/>
        <v>294.92893853504148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2.6093845820906436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2.6093845820906436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</v>
      </c>
      <c r="BY34" s="12">
        <f>IF('Données projet'!$A$114&gt;35,BY33+BX34-CG33,IF(A34&lt;'Données projet'!$A$114,$BV$205^A34,IF(A34='Données projet'!$A$114,'Données projet'!$B$114,BY33+BX34-CG33)))</f>
        <v>58.999999999999986</v>
      </c>
      <c r="BZ34" s="13">
        <f>BY34*VLOOKUP('Données projet'!$B$12,Paramètres!$A$1:$I$89,3,0)*VLOOKUP('Données projet'!$B$12,Paramètres!$A$1:$I$89,5,0)</f>
        <v>63.507599999999982</v>
      </c>
      <c r="CA34" s="13">
        <f t="shared" si="39"/>
        <v>18.052146695841799</v>
      </c>
      <c r="CB34" s="20">
        <f t="shared" si="10"/>
        <v>142.04989216192442</v>
      </c>
      <c r="CC34" s="59">
        <f t="shared" si="11"/>
        <v>424.19333136994942</v>
      </c>
      <c r="CD34" s="59">
        <f ca="1">AVERAGE(OFFSET($CC$3,0,0,'Données projet'!$E$12+1,1))-AVERAGE(OFFSET($H$3,0,0,'Données projet'!$E$12+1,1))</f>
        <v>320.91970765367535</v>
      </c>
      <c r="CE34" s="59">
        <f t="shared" si="40"/>
        <v>164.43305350706868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</v>
      </c>
      <c r="CT34" s="12">
        <f>IF('Données projet'!$A$140&gt;35,CT33+CS34-DB33,IF(A34&lt;'Données projet'!$A$140,$CQ$205^A34,IF(A34='Données projet'!$A$140,'Données projet'!$B$140,CT33+CS34-DB33)))</f>
        <v>154.79999999999993</v>
      </c>
      <c r="CU34" s="17">
        <f>CT34*VLOOKUP('Données projet'!$B$13,Paramètres!$A$1:$I$89,3,0)*VLOOKUP('Données projet'!$B$13,Paramètres!$A$1:$I$89,5,0)</f>
        <v>135.23327999999995</v>
      </c>
      <c r="CV34" s="13">
        <f t="shared" si="41"/>
        <v>35.202825080004438</v>
      </c>
      <c r="CW34" s="20">
        <f t="shared" si="13"/>
        <v>296.842883014341</v>
      </c>
      <c r="CX34" s="59">
        <f t="shared" si="14"/>
        <v>578.98632222236597</v>
      </c>
      <c r="CY34" s="59">
        <f ca="1">AVERAGE(OFFSET($CX$3,0,0,'Données projet'!$E$13+1,1))-AVERAGE(OFFSET($H$3,0,0,'Données projet'!$E$13+1,1))</f>
        <v>380.75053157062723</v>
      </c>
      <c r="CZ34" s="59">
        <f t="shared" si="42"/>
        <v>372.45140975908799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3.512633091275867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3.512633091275867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</v>
      </c>
      <c r="DO34" s="12">
        <f>IF('Données projet'!$A$166&gt;35,DO33+DN34-DW33,IF(A34&lt;'Données projet'!$A$166,$DL$205^A34,IF(A34='Données projet'!$A$166,'Données projet'!$B$166,DO33+DN34-DW33)))</f>
        <v>84.000000000000028</v>
      </c>
      <c r="DP34" s="17">
        <f>DO34*VLOOKUP('Données projet'!$B$14,Paramètres!$A$1:$I$89,3,0)*VLOOKUP('Données projet'!$B$14,Paramètres!$A$1:$I$89,5,0)</f>
        <v>81.244800000000026</v>
      </c>
      <c r="DQ34" s="13">
        <f t="shared" si="43"/>
        <v>22.441270156928962</v>
      </c>
      <c r="DR34" s="20">
        <f t="shared" si="16"/>
        <v>180.58657218998465</v>
      </c>
      <c r="DS34" s="59">
        <f t="shared" si="17"/>
        <v>462.73001139800965</v>
      </c>
      <c r="DT34" s="59">
        <f ca="1">AVERAGE(OFFSET($DS$3,0,0,'Données projet'!$E$14+1,1))-AVERAGE(OFFSET($H$3,0,0,'Données projet'!$E$14+1,1))</f>
        <v>391.03687197632871</v>
      </c>
      <c r="DU34" s="59">
        <f t="shared" si="44"/>
        <v>241.90796410645191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</v>
      </c>
      <c r="EJ34" s="12">
        <f>IF('Données projet'!$A$192&gt;35,EJ33+EI34-ER33,IF(A34&lt;'Données projet'!$A$192,$EG$205^A34,IF(A34='Données projet'!$A$192,'Données projet'!$B$192,EJ33+EI34-ER33)))</f>
        <v>58.999999999999986</v>
      </c>
      <c r="EK34" s="17">
        <f>EJ34*VLOOKUP('Données projet'!$B$15,Paramètres!$A$1:$I$89,3,0)*VLOOKUP('Données projet'!$B$15,Paramètres!$A$1:$I$89,5,0)</f>
        <v>67.189199999999985</v>
      </c>
      <c r="EL34" s="13">
        <f t="shared" si="45"/>
        <v>18.973780699598183</v>
      </c>
      <c r="EM34" s="20">
        <f t="shared" si="19"/>
        <v>150.06719138513347</v>
      </c>
      <c r="EN34" s="59">
        <f t="shared" si="20"/>
        <v>432.2106305931585</v>
      </c>
      <c r="EO34" s="59">
        <f ca="1">AVERAGE(OFFSET($EN$3,0,0,'Données projet'!$E$15+1,1))-AVERAGE(OFFSET($H$3,0,0,'Données projet'!$E$15+1,1))</f>
        <v>337.57272347525873</v>
      </c>
      <c r="EP34" s="59">
        <f t="shared" si="46"/>
        <v>171.78614231095435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5</v>
      </c>
      <c r="FE34" s="12">
        <f>IF('Données projet'!$A$218&gt;35,FE33+FD34-FM33,IF(A34&lt;'Données projet'!$A$218,$FB$205^A34,IF(A34='Données projet'!$A$218,'Données projet'!$B$218,FE33+FD34-FM33)))</f>
        <v>58.999999999999986</v>
      </c>
      <c r="FF34" s="17">
        <f>FE34*VLOOKUP('Données projet'!$B$16,Paramètres!$A$1:$I$89,3,0)*VLOOKUP('Données projet'!$B$16,Paramètres!$A$1:$I$89,5,0)</f>
        <v>64.427999999999983</v>
      </c>
      <c r="FG34" s="13">
        <f t="shared" si="47"/>
        <v>18.283124878638205</v>
      </c>
      <c r="FH34" s="20">
        <f t="shared" si="22"/>
        <v>144.05520916362818</v>
      </c>
      <c r="FI34" s="59">
        <f t="shared" si="23"/>
        <v>426.19864837165323</v>
      </c>
      <c r="FJ34" s="59">
        <f ca="1">AVERAGE(OFFSET($FI$3,0,0,'Données projet'!$E$16+1,1))-AVERAGE(OFFSET($H$3,0,0,'Données projet'!$E$16+1,1))</f>
        <v>325.08483803530646</v>
      </c>
      <c r="FK34" s="59">
        <f t="shared" si="48"/>
        <v>166.27224322841556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10.8</v>
      </c>
      <c r="FZ34" s="12">
        <f>IF('Données projet'!$A$244&gt;35,FZ33+FY34-GH33,IF(A34&lt;'Données projet'!$A$244,$FW$205^A34,IF(A34='Données projet'!$A$244,'Données projet'!$B$244,FZ33+FY34-GH33)))</f>
        <v>103.79999999999998</v>
      </c>
      <c r="GA34" s="17">
        <f>FZ34*VLOOKUP('Données projet'!$B$17,Paramètres!$A$1:$I$89,3,0)*VLOOKUP('Données projet'!$B$17,Paramètres!$A$1:$I$89,5,0)</f>
        <v>105.25319999999998</v>
      </c>
      <c r="GB34" s="13">
        <f t="shared" si="49"/>
        <v>28.209746498519397</v>
      </c>
      <c r="GC34" s="20">
        <f t="shared" si="25"/>
        <v>232.44796515158791</v>
      </c>
      <c r="GD34" s="59">
        <f t="shared" si="26"/>
        <v>514.59140435961297</v>
      </c>
      <c r="GE34" s="59">
        <f ca="1">AVERAGE(OFFSET($GD$3,0,0,'Données projet'!$E$17+1,1))-AVERAGE(OFFSET($H$3,0,0,'Données projet'!$E$17+1,1))</f>
        <v>491.88527366779715</v>
      </c>
      <c r="GF34" s="59">
        <f t="shared" si="50"/>
        <v>304.07540432345746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8</v>
      </c>
      <c r="GU34" s="12">
        <f>IF('Données projet'!$A$270&gt;35,GU33+GT34-HC33,IF(A34&lt;'Données projet'!$A$270,$GR$205^A34,IF(A34='Données projet'!$A$270,'Données projet'!$B$270,GU33+GT34-HC33)))</f>
        <v>84</v>
      </c>
      <c r="GV34" s="17">
        <f>GU34*VLOOKUP('Données projet'!$B$18,Paramètres!$A$1:$I$89,3,0)*VLOOKUP('Données projet'!$B$18,Paramètres!$A$1:$I$89,5,0)</f>
        <v>79.934400000000011</v>
      </c>
      <c r="GW34" s="13">
        <f t="shared" si="51"/>
        <v>22.121143821921812</v>
      </c>
      <c r="GX34" s="20">
        <f t="shared" si="28"/>
        <v>177.74673882318049</v>
      </c>
      <c r="GY34" s="59">
        <f t="shared" si="29"/>
        <v>459.89017803120555</v>
      </c>
      <c r="GZ34" s="59">
        <f ca="1">AVERAGE(OFFSET($GY$3,0,0,'Données projet'!$E$18+1,1))-AVERAGE(OFFSET($H$3,0,0,'Données projet'!$E$18+1,1))</f>
        <v>388.19269910553851</v>
      </c>
      <c r="HA34" s="59">
        <f t="shared" si="52"/>
        <v>255.07177499966724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1.05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2.8454399999999977</v>
      </c>
      <c r="D35" s="11">
        <f t="shared" si="32"/>
        <v>1.1610167979509736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6.5577034931551363</v>
      </c>
      <c r="H35" s="67">
        <f t="shared" si="1"/>
        <v>248.24457892309792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114.59999999999998</v>
      </c>
      <c r="O35" s="13">
        <f>N35*VLOOKUP('Données projet'!$B$9,Paramètres!$A$1:$I$89,3,0)*VLOOKUP('Données projet'!$B$9,Paramètres!$A$1:$I$89,5,0)</f>
        <v>103.69007999999998</v>
      </c>
      <c r="P35" s="13">
        <f t="shared" si="33"/>
        <v>27.83924565319537</v>
      </c>
      <c r="Q35" s="20">
        <f t="shared" ref="Q35:Q66" si="53">(O35+P35)*0.475*44/12</f>
        <v>229.08024217931521</v>
      </c>
      <c r="R35" s="59">
        <f t="shared" si="0"/>
        <v>511.41780103355882</v>
      </c>
      <c r="S35" s="59">
        <f ca="1">AVERAGE(OFFSET($R$3,0,0,'Données projet'!$E$9+1,1))-AVERAGE(OFFSET($H$3,0,0,'Données projet'!$E$9+1,1))</f>
        <v>442.85077007208679</v>
      </c>
      <c r="T35" s="59">
        <f t="shared" si="34"/>
        <v>275.67388397899009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61.713600000000007</v>
      </c>
      <c r="AK35" s="13">
        <f t="shared" si="35"/>
        <v>17.600808249116106</v>
      </c>
      <c r="AL35" s="20">
        <f t="shared" si="4"/>
        <v>138.13926103387723</v>
      </c>
      <c r="AM35" s="59">
        <f t="shared" si="5"/>
        <v>420.47681988812087</v>
      </c>
      <c r="AN35" s="59">
        <f ca="1">AVERAGE(OFFSET($AM$3,0,0,'Données projet'!$E$10+1,1))-AVERAGE(OFFSET($H$3,0,0,'Données projet'!$E$10+1,1))</f>
        <v>283.58623187123555</v>
      </c>
      <c r="AO35" s="59">
        <f t="shared" si="36"/>
        <v>191.24793849275176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113.24352</v>
      </c>
      <c r="BF35" s="13">
        <f t="shared" si="37"/>
        <v>30.093885898919435</v>
      </c>
      <c r="BG35" s="20">
        <f t="shared" si="7"/>
        <v>249.64598194061804</v>
      </c>
      <c r="BH35" s="59">
        <f t="shared" si="8"/>
        <v>531.98354079486171</v>
      </c>
      <c r="BI35" s="59">
        <f ca="1">AVERAGE(OFFSET($BH$3,0,0,'Données projet'!$E$11+1,1))-AVERAGE(OFFSET($H$3,0,0,'Données projet'!$E$11+1,1))</f>
        <v>300.677256227165</v>
      </c>
      <c r="BJ35" s="59">
        <f t="shared" si="38"/>
        <v>294.92893853504148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2.5582161420032867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2.5582161420032867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</v>
      </c>
      <c r="BY35" s="12">
        <f>IF('Données projet'!$A$114&gt;35,BY34+BX35-CG34,IF(A35&lt;'Données projet'!$A$114,$BV$205^A35,IF(A35='Données projet'!$A$114,'Données projet'!$B$114,BY34+BX35-CG34)))</f>
        <v>63.999999999999986</v>
      </c>
      <c r="BZ35" s="13">
        <f>BY35*VLOOKUP('Données projet'!$B$12,Paramètres!$A$1:$I$89,3,0)*VLOOKUP('Données projet'!$B$12,Paramètres!$A$1:$I$89,5,0)</f>
        <v>68.889599999999987</v>
      </c>
      <c r="CA35" s="13">
        <f t="shared" si="39"/>
        <v>19.397450021635805</v>
      </c>
      <c r="CB35" s="20">
        <f t="shared" si="10"/>
        <v>153.76661212101567</v>
      </c>
      <c r="CC35" s="59">
        <f t="shared" si="11"/>
        <v>436.10417097525931</v>
      </c>
      <c r="CD35" s="59">
        <f ca="1">AVERAGE(OFFSET($CC$3,0,0,'Données projet'!$E$12+1,1))-AVERAGE(OFFSET($H$3,0,0,'Données projet'!$E$12+1,1))</f>
        <v>320.91970765367535</v>
      </c>
      <c r="CE35" s="59">
        <f t="shared" si="40"/>
        <v>164.43305350706868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</v>
      </c>
      <c r="CT35" s="12">
        <f>IF('Données projet'!$A$140&gt;35,CT34+CS35-DB34,IF(A35&lt;'Données projet'!$A$140,$CQ$205^A35,IF(A35='Données projet'!$A$140,'Données projet'!$B$140,CT34+CS35-DB34)))</f>
        <v>167.59999999999994</v>
      </c>
      <c r="CU35" s="17">
        <f>CT35*VLOOKUP('Données projet'!$B$13,Paramètres!$A$1:$I$89,3,0)*VLOOKUP('Données projet'!$B$13,Paramètres!$A$1:$I$89,5,0)</f>
        <v>146.41535999999996</v>
      </c>
      <c r="CV35" s="13">
        <f t="shared" si="41"/>
        <v>37.762820103024467</v>
      </c>
      <c r="CW35" s="20">
        <f t="shared" si="13"/>
        <v>320.77699701276748</v>
      </c>
      <c r="CX35" s="59">
        <f t="shared" si="14"/>
        <v>603.11455586701118</v>
      </c>
      <c r="CY35" s="59">
        <f ca="1">AVERAGE(OFFSET($CX$3,0,0,'Données projet'!$E$13+1,1))-AVERAGE(OFFSET($H$3,0,0,'Données projet'!$E$13+1,1))</f>
        <v>380.75053157062723</v>
      </c>
      <c r="CZ35" s="59">
        <f t="shared" si="42"/>
        <v>372.45140975908799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3.443752498850579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3.443752498850579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</v>
      </c>
      <c r="DO35" s="12">
        <f>IF('Données projet'!$A$166&gt;35,DO34+DN35-DW34,IF(A35&lt;'Données projet'!$A$166,$DL$205^A35,IF(A35='Données projet'!$A$166,'Données projet'!$B$166,DO34+DN35-DW34)))</f>
        <v>92.000000000000028</v>
      </c>
      <c r="DP35" s="17">
        <f>DO35*VLOOKUP('Données projet'!$B$14,Paramètres!$A$1:$I$89,3,0)*VLOOKUP('Données projet'!$B$14,Paramètres!$A$1:$I$89,5,0)</f>
        <v>88.982400000000041</v>
      </c>
      <c r="DQ35" s="13">
        <f t="shared" si="43"/>
        <v>24.31964219550628</v>
      </c>
      <c r="DR35" s="20">
        <f t="shared" si="16"/>
        <v>197.33439015717349</v>
      </c>
      <c r="DS35" s="59">
        <f t="shared" si="17"/>
        <v>479.67194901141715</v>
      </c>
      <c r="DT35" s="59">
        <f ca="1">AVERAGE(OFFSET($DS$3,0,0,'Données projet'!$E$14+1,1))-AVERAGE(OFFSET($H$3,0,0,'Données projet'!$E$14+1,1))</f>
        <v>391.03687197632871</v>
      </c>
      <c r="DU35" s="59">
        <f t="shared" si="44"/>
        <v>241.90796410645191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</v>
      </c>
      <c r="EJ35" s="12">
        <f>IF('Données projet'!$A$192&gt;35,EJ34+EI35-ER34,IF(A35&lt;'Données projet'!$A$192,$EG$205^A35,IF(A35='Données projet'!$A$192,'Données projet'!$B$192,EJ34+EI35-ER34)))</f>
        <v>63.999999999999986</v>
      </c>
      <c r="EK35" s="17">
        <f>EJ35*VLOOKUP('Données projet'!$B$15,Paramètres!$A$1:$I$89,3,0)*VLOOKUP('Données projet'!$B$15,Paramètres!$A$1:$I$89,5,0)</f>
        <v>72.883199999999988</v>
      </c>
      <c r="EL35" s="13">
        <f t="shared" si="45"/>
        <v>20.387767119503298</v>
      </c>
      <c r="EM35" s="20">
        <f t="shared" si="19"/>
        <v>162.44693439980156</v>
      </c>
      <c r="EN35" s="59">
        <f t="shared" si="20"/>
        <v>444.78449325404517</v>
      </c>
      <c r="EO35" s="59">
        <f ca="1">AVERAGE(OFFSET($EN$3,0,0,'Données projet'!$E$15+1,1))-AVERAGE(OFFSET($H$3,0,0,'Données projet'!$E$15+1,1))</f>
        <v>337.57272347525873</v>
      </c>
      <c r="EP35" s="59">
        <f t="shared" si="46"/>
        <v>171.78614231095435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5</v>
      </c>
      <c r="FE35" s="12">
        <f>IF('Données projet'!$A$218&gt;35,FE34+FD35-FM34,IF(A35&lt;'Données projet'!$A$218,$FB$205^A35,IF(A35='Données projet'!$A$218,'Données projet'!$B$218,FE34+FD35-FM34)))</f>
        <v>63.999999999999986</v>
      </c>
      <c r="FF35" s="17">
        <f>FE35*VLOOKUP('Données projet'!$B$16,Paramètres!$A$1:$I$89,3,0)*VLOOKUP('Données projet'!$B$16,Paramètres!$A$1:$I$89,5,0)</f>
        <v>69.887999999999991</v>
      </c>
      <c r="FG35" s="13">
        <f t="shared" si="47"/>
        <v>19.645641432461961</v>
      </c>
      <c r="FH35" s="20">
        <f t="shared" si="22"/>
        <v>155.93775882820455</v>
      </c>
      <c r="FI35" s="59">
        <f t="shared" si="23"/>
        <v>438.27531768244819</v>
      </c>
      <c r="FJ35" s="59">
        <f ca="1">AVERAGE(OFFSET($FI$3,0,0,'Données projet'!$E$16+1,1))-AVERAGE(OFFSET($H$3,0,0,'Données projet'!$E$16+1,1))</f>
        <v>325.08483803530646</v>
      </c>
      <c r="FK35" s="59">
        <f t="shared" si="48"/>
        <v>166.27224322841556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10.8</v>
      </c>
      <c r="FZ35" s="12">
        <f>IF('Données projet'!$A$244&gt;35,FZ34+FY35-GH34,IF(A35&lt;'Données projet'!$A$244,$FW$205^A35,IF(A35='Données projet'!$A$244,'Données projet'!$B$244,FZ34+FY35-GH34)))</f>
        <v>114.59999999999998</v>
      </c>
      <c r="GA35" s="17">
        <f>FZ35*VLOOKUP('Données projet'!$B$17,Paramètres!$A$1:$I$89,3,0)*VLOOKUP('Données projet'!$B$17,Paramètres!$A$1:$I$89,5,0)</f>
        <v>116.20439999999999</v>
      </c>
      <c r="GB35" s="13">
        <f t="shared" si="49"/>
        <v>30.788088768016376</v>
      </c>
      <c r="GC35" s="20">
        <f t="shared" si="25"/>
        <v>256.01191793762843</v>
      </c>
      <c r="GD35" s="59">
        <f t="shared" si="26"/>
        <v>538.34947679187212</v>
      </c>
      <c r="GE35" s="59">
        <f ca="1">AVERAGE(OFFSET($GD$3,0,0,'Données projet'!$E$17+1,1))-AVERAGE(OFFSET($H$3,0,0,'Données projet'!$E$17+1,1))</f>
        <v>491.88527366779715</v>
      </c>
      <c r="GF35" s="59">
        <f t="shared" si="50"/>
        <v>304.07540432345746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8</v>
      </c>
      <c r="GU35" s="12">
        <f>IF('Données projet'!$A$270&gt;35,GU34+GT35-HC34,IF(A35&lt;'Données projet'!$A$270,$GR$205^A35,IF(A35='Données projet'!$A$270,'Données projet'!$B$270,GU34+GT35-HC34)))</f>
        <v>92</v>
      </c>
      <c r="GV35" s="17">
        <f>GU35*VLOOKUP('Données projet'!$B$18,Paramètres!$A$1:$I$89,3,0)*VLOOKUP('Données projet'!$B$18,Paramètres!$A$1:$I$89,5,0)</f>
        <v>87.547200000000004</v>
      </c>
      <c r="GW35" s="13">
        <f t="shared" si="51"/>
        <v>23.972720748088616</v>
      </c>
      <c r="GX35" s="20">
        <f t="shared" si="28"/>
        <v>194.23052863625435</v>
      </c>
      <c r="GY35" s="59">
        <f t="shared" si="29"/>
        <v>476.56808749049799</v>
      </c>
      <c r="GZ35" s="59">
        <f ca="1">AVERAGE(OFFSET($GY$3,0,0,'Données projet'!$E$18+1,1))-AVERAGE(OFFSET($H$3,0,0,'Données projet'!$E$18+1,1))</f>
        <v>388.19269910553851</v>
      </c>
      <c r="HA35" s="59">
        <f t="shared" si="52"/>
        <v>255.07177499966724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1.05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2.9343599999999976</v>
      </c>
      <c r="D36" s="11">
        <f t="shared" si="32"/>
        <v>1.1930177348076603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6.6510459707287186</v>
      </c>
      <c r="H36" s="67">
        <f t="shared" si="1"/>
        <v>248.45518288812332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67.053175715978242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125.39999999999998</v>
      </c>
      <c r="O36" s="13">
        <f>N36*VLOOKUP('Données projet'!$B$9,Paramètres!$A$1:$I$89,3,0)*VLOOKUP('Données projet'!$B$9,Paramètres!$A$1:$I$89,5,0)</f>
        <v>113.46191999999998</v>
      </c>
      <c r="P36" s="13">
        <f t="shared" si="33"/>
        <v>30.145163126535493</v>
      </c>
      <c r="Q36" s="20">
        <f t="shared" si="53"/>
        <v>250.11566977871595</v>
      </c>
      <c r="R36" s="59">
        <f t="shared" si="0"/>
        <v>532.64398073730285</v>
      </c>
      <c r="S36" s="59">
        <f ca="1">AVERAGE(OFFSET($R$3,0,0,'Données projet'!$E$9+1,1))-AVERAGE(OFFSET($H$3,0,0,'Données projet'!$E$9+1,1))</f>
        <v>442.85077007208679</v>
      </c>
      <c r="T36" s="59">
        <f t="shared" si="34"/>
        <v>275.67388397899009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67.053175715978242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67.08</v>
      </c>
      <c r="AK36" s="13">
        <f t="shared" si="35"/>
        <v>18.946530238513894</v>
      </c>
      <c r="AL36" s="20">
        <f t="shared" si="4"/>
        <v>149.82954016541169</v>
      </c>
      <c r="AM36" s="59">
        <f t="shared" si="5"/>
        <v>432.35785112399856</v>
      </c>
      <c r="AN36" s="59">
        <f ca="1">AVERAGE(OFFSET($AM$3,0,0,'Données projet'!$E$10+1,1))-AVERAGE(OFFSET($H$3,0,0,'Données projet'!$E$10+1,1))</f>
        <v>283.58623187123555</v>
      </c>
      <c r="AO36" s="59">
        <f t="shared" si="36"/>
        <v>191.24793849275176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67.053175715978242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122.00448000000003</v>
      </c>
      <c r="BF36" s="13">
        <f t="shared" si="37"/>
        <v>32.142059634860118</v>
      </c>
      <c r="BG36" s="20">
        <f t="shared" si="7"/>
        <v>268.47188986404808</v>
      </c>
      <c r="BH36" s="59">
        <f t="shared" si="8"/>
        <v>551.00020082263495</v>
      </c>
      <c r="BI36" s="59">
        <f ca="1">AVERAGE(OFFSET($BH$3,0,0,'Données projet'!$E$11+1,1))-AVERAGE(OFFSET($H$3,0,0,'Données projet'!$E$11+1,1))</f>
        <v>300.677256227165</v>
      </c>
      <c r="BJ36" s="59">
        <f t="shared" si="38"/>
        <v>294.92893853504148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2.5080510838163765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2.5080510838163765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67.053175715978242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</v>
      </c>
      <c r="BY36" s="12">
        <f>IF('Données projet'!$A$114&gt;35,BY35+BX36-CG35,IF(A36&lt;'Données projet'!$A$114,$BV$205^A36,IF(A36='Données projet'!$A$114,'Données projet'!$B$114,BY35+BX36-CG35)))</f>
        <v>68.999999999999986</v>
      </c>
      <c r="BZ36" s="13">
        <f>BY36*VLOOKUP('Données projet'!$B$12,Paramètres!$A$1:$I$89,3,0)*VLOOKUP('Données projet'!$B$12,Paramètres!$A$1:$I$89,5,0)</f>
        <v>74.271599999999978</v>
      </c>
      <c r="CA36" s="13">
        <f t="shared" si="39"/>
        <v>20.730561869473863</v>
      </c>
      <c r="CB36" s="20">
        <f t="shared" si="10"/>
        <v>165.46209858933358</v>
      </c>
      <c r="CC36" s="59">
        <f t="shared" si="11"/>
        <v>447.99040954792042</v>
      </c>
      <c r="CD36" s="59">
        <f ca="1">AVERAGE(OFFSET($CC$3,0,0,'Données projet'!$E$12+1,1))-AVERAGE(OFFSET($H$3,0,0,'Données projet'!$E$12+1,1))</f>
        <v>320.91970765367535</v>
      </c>
      <c r="CE36" s="59">
        <f t="shared" si="40"/>
        <v>164.43305350706868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67.053175715978242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</v>
      </c>
      <c r="CT36" s="12">
        <f>IF('Données projet'!$A$140&gt;35,CT35+CS36-DB35,IF(A36&lt;'Données projet'!$A$140,$CQ$205^A36,IF(A36='Données projet'!$A$140,'Données projet'!$B$140,CT35+CS36-DB35)))</f>
        <v>180.39999999999995</v>
      </c>
      <c r="CU36" s="17">
        <f>CT36*VLOOKUP('Données projet'!$B$13,Paramètres!$A$1:$I$89,3,0)*VLOOKUP('Données projet'!$B$13,Paramètres!$A$1:$I$89,5,0)</f>
        <v>157.59743999999998</v>
      </c>
      <c r="CV36" s="13">
        <f t="shared" si="41"/>
        <v>40.300135037830529</v>
      </c>
      <c r="CW36" s="20">
        <f t="shared" si="13"/>
        <v>344.67160985755481</v>
      </c>
      <c r="CX36" s="59">
        <f t="shared" si="14"/>
        <v>627.19992081614168</v>
      </c>
      <c r="CY36" s="59">
        <f ca="1">AVERAGE(OFFSET($CX$3,0,0,'Données projet'!$E$13+1,1))-AVERAGE(OFFSET($H$3,0,0,'Données projet'!$E$13+1,1))</f>
        <v>380.75053157062723</v>
      </c>
      <c r="CZ36" s="59">
        <f t="shared" si="42"/>
        <v>372.45140975908799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3.3762226128297379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3.3762226128297379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67.053175715978242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</v>
      </c>
      <c r="DO36" s="12">
        <f>IF('Données projet'!$A$166&gt;35,DO35+DN36-DW35,IF(A36&lt;'Données projet'!$A$166,$DL$205^A36,IF(A36='Données projet'!$A$166,'Données projet'!$B$166,DO35+DN36-DW35)))</f>
        <v>100.00000000000003</v>
      </c>
      <c r="DP36" s="17">
        <f>DO36*VLOOKUP('Données projet'!$B$14,Paramètres!$A$1:$I$89,3,0)*VLOOKUP('Données projet'!$B$14,Paramètres!$A$1:$I$89,5,0)</f>
        <v>96.720000000000027</v>
      </c>
      <c r="DQ36" s="13">
        <f t="shared" si="43"/>
        <v>26.179072558792161</v>
      </c>
      <c r="DR36" s="20">
        <f t="shared" si="16"/>
        <v>214.04921803989637</v>
      </c>
      <c r="DS36" s="59">
        <f t="shared" si="17"/>
        <v>496.57752899848322</v>
      </c>
      <c r="DT36" s="59">
        <f ca="1">AVERAGE(OFFSET($DS$3,0,0,'Données projet'!$E$14+1,1))-AVERAGE(OFFSET($H$3,0,0,'Données projet'!$E$14+1,1))</f>
        <v>391.03687197632871</v>
      </c>
      <c r="DU36" s="59">
        <f t="shared" si="44"/>
        <v>241.90796410645191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67.053175715978242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</v>
      </c>
      <c r="EJ36" s="12">
        <f>IF('Données projet'!$A$192&gt;35,EJ35+EI36-ER35,IF(A36&lt;'Données projet'!$A$192,$EG$205^A36,IF(A36='Données projet'!$A$192,'Données projet'!$B$192,EJ35+EI36-ER35)))</f>
        <v>68.999999999999986</v>
      </c>
      <c r="EK36" s="17">
        <f>EJ36*VLOOKUP('Données projet'!$B$15,Paramètres!$A$1:$I$89,3,0)*VLOOKUP('Données projet'!$B$15,Paramètres!$A$1:$I$89,5,0)</f>
        <v>78.577199999999991</v>
      </c>
      <c r="EL36" s="13">
        <f t="shared" si="45"/>
        <v>21.788939637935243</v>
      </c>
      <c r="EM36" s="20">
        <f t="shared" si="19"/>
        <v>174.80435986940384</v>
      </c>
      <c r="EN36" s="59">
        <f t="shared" si="20"/>
        <v>457.33267082799068</v>
      </c>
      <c r="EO36" s="59">
        <f ca="1">AVERAGE(OFFSET($EN$3,0,0,'Données projet'!$E$15+1,1))-AVERAGE(OFFSET($H$3,0,0,'Données projet'!$E$15+1,1))</f>
        <v>337.57272347525873</v>
      </c>
      <c r="EP36" s="59">
        <f t="shared" si="46"/>
        <v>171.78614231095435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67.053175715978242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5</v>
      </c>
      <c r="FE36" s="12">
        <f>IF('Données projet'!$A$218&gt;35,FE35+FD36-FM35,IF(A36&lt;'Données projet'!$A$218,$FB$205^A36,IF(A36='Données projet'!$A$218,'Données projet'!$B$218,FE35+FD36-FM35)))</f>
        <v>68.999999999999986</v>
      </c>
      <c r="FF36" s="17">
        <f>FE36*VLOOKUP('Données projet'!$B$16,Paramètres!$A$1:$I$89,3,0)*VLOOKUP('Données projet'!$B$16,Paramètres!$A$1:$I$89,5,0)</f>
        <v>75.347999999999985</v>
      </c>
      <c r="FG36" s="13">
        <f t="shared" si="47"/>
        <v>20.99581051771704</v>
      </c>
      <c r="FH36" s="20">
        <f t="shared" si="22"/>
        <v>167.79880331835713</v>
      </c>
      <c r="FI36" s="59">
        <f t="shared" si="23"/>
        <v>450.32711427694403</v>
      </c>
      <c r="FJ36" s="59">
        <f ca="1">AVERAGE(OFFSET($FI$3,0,0,'Données projet'!$E$16+1,1))-AVERAGE(OFFSET($H$3,0,0,'Données projet'!$E$16+1,1))</f>
        <v>325.08483803530646</v>
      </c>
      <c r="FK36" s="59">
        <f t="shared" si="48"/>
        <v>166.27224322841556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67.053175715978242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10.8</v>
      </c>
      <c r="FZ36" s="12">
        <f>IF('Données projet'!$A$244&gt;35,FZ35+FY36-GH35,IF(A36&lt;'Données projet'!$A$244,$FW$205^A36,IF(A36='Données projet'!$A$244,'Données projet'!$B$244,FZ35+FY36-GH35)))</f>
        <v>125.39999999999998</v>
      </c>
      <c r="GA36" s="17">
        <f>FZ36*VLOOKUP('Données projet'!$B$17,Paramètres!$A$1:$I$89,3,0)*VLOOKUP('Données projet'!$B$17,Paramètres!$A$1:$I$89,5,0)</f>
        <v>127.15559999999999</v>
      </c>
      <c r="GB36" s="13">
        <f t="shared" si="49"/>
        <v>33.338258149231912</v>
      </c>
      <c r="GC36" s="20">
        <f t="shared" si="25"/>
        <v>279.52680294324551</v>
      </c>
      <c r="GD36" s="59">
        <f t="shared" si="26"/>
        <v>562.05511390183233</v>
      </c>
      <c r="GE36" s="59">
        <f ca="1">AVERAGE(OFFSET($GD$3,0,0,'Données projet'!$E$17+1,1))-AVERAGE(OFFSET($H$3,0,0,'Données projet'!$E$17+1,1))</f>
        <v>491.88527366779715</v>
      </c>
      <c r="GF36" s="59">
        <f t="shared" si="50"/>
        <v>304.07540432345746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67.053175715978242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8</v>
      </c>
      <c r="GU36" s="12">
        <f>IF('Données projet'!$A$270&gt;35,GU35+GT36-HC35,IF(A36&lt;'Données projet'!$A$270,$GR$205^A36,IF(A36='Données projet'!$A$270,'Données projet'!$B$270,GU35+GT36-HC35)))</f>
        <v>100</v>
      </c>
      <c r="GV36" s="17">
        <f>GU36*VLOOKUP('Données projet'!$B$18,Paramètres!$A$1:$I$89,3,0)*VLOOKUP('Données projet'!$B$18,Paramètres!$A$1:$I$89,5,0)</f>
        <v>95.16</v>
      </c>
      <c r="GW36" s="13">
        <f t="shared" si="51"/>
        <v>25.80562620332617</v>
      </c>
      <c r="GX36" s="20">
        <f t="shared" si="28"/>
        <v>210.68179897079304</v>
      </c>
      <c r="GY36" s="59">
        <f t="shared" si="29"/>
        <v>493.21010992937988</v>
      </c>
      <c r="GZ36" s="59">
        <f ca="1">AVERAGE(OFFSET($GY$3,0,0,'Données projet'!$E$18+1,1))-AVERAGE(OFFSET($H$3,0,0,'Données projet'!$E$18+1,1))</f>
        <v>388.19269910553851</v>
      </c>
      <c r="HA36" s="59">
        <f t="shared" si="52"/>
        <v>255.07177499966724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1.05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3.0232799999999975</v>
      </c>
      <c r="D37" s="11">
        <f t="shared" si="32"/>
        <v>1.2249059762477128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6.7443014553491105</v>
      </c>
      <c r="H37" s="67">
        <f t="shared" si="1"/>
        <v>248.66559057529807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67.104296529193888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136.19999999999999</v>
      </c>
      <c r="O37" s="13">
        <f>N37*VLOOKUP('Données projet'!$B$9,Paramètres!$A$1:$I$89,3,0)*VLOOKUP('Données projet'!$B$9,Paramètres!$A$1:$I$89,5,0)</f>
        <v>123.23375999999998</v>
      </c>
      <c r="P37" s="13">
        <f t="shared" si="33"/>
        <v>32.428049504876462</v>
      </c>
      <c r="Q37" s="20">
        <f t="shared" si="53"/>
        <v>271.11098488765975</v>
      </c>
      <c r="R37" s="59">
        <f t="shared" si="0"/>
        <v>553.82673882803738</v>
      </c>
      <c r="S37" s="59">
        <f ca="1">AVERAGE(OFFSET($R$3,0,0,'Données projet'!$E$9+1,1))-AVERAGE(OFFSET($H$3,0,0,'Données projet'!$E$9+1,1))</f>
        <v>442.85077007208679</v>
      </c>
      <c r="T37" s="59">
        <f t="shared" si="34"/>
        <v>275.67388397899009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67.104296529193888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72.446399999999997</v>
      </c>
      <c r="AK37" s="13">
        <f t="shared" si="35"/>
        <v>20.279764978841872</v>
      </c>
      <c r="AL37" s="20">
        <f t="shared" si="4"/>
        <v>161.49807067148291</v>
      </c>
      <c r="AM37" s="59">
        <f t="shared" si="5"/>
        <v>444.21382461186056</v>
      </c>
      <c r="AN37" s="59">
        <f ca="1">AVERAGE(OFFSET($AM$3,0,0,'Données projet'!$E$10+1,1))-AVERAGE(OFFSET($H$3,0,0,'Données projet'!$E$10+1,1))</f>
        <v>283.58623187123555</v>
      </c>
      <c r="AO37" s="59">
        <f t="shared" si="36"/>
        <v>191.24793849275176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67.104296529193888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130.76544000000001</v>
      </c>
      <c r="BF37" s="13">
        <f t="shared" si="37"/>
        <v>34.173169564532692</v>
      </c>
      <c r="BG37" s="20">
        <f t="shared" si="7"/>
        <v>287.26807832489447</v>
      </c>
      <c r="BH37" s="59">
        <f t="shared" si="8"/>
        <v>569.9838322652721</v>
      </c>
      <c r="BI37" s="59">
        <f ca="1">AVERAGE(OFFSET($BH$3,0,0,'Données projet'!$E$11+1,1))-AVERAGE(OFFSET($H$3,0,0,'Données projet'!$E$11+1,1))</f>
        <v>300.677256227165</v>
      </c>
      <c r="BJ37" s="59">
        <f t="shared" si="38"/>
        <v>294.92893853504148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2.4588697318228472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2.4588697318228472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67.104296529193888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</v>
      </c>
      <c r="BY37" s="12">
        <f>IF('Données projet'!$A$114&gt;35,BY36+BX37-CG36,IF(A37&lt;'Données projet'!$A$114,$BV$205^A37,IF(A37='Données projet'!$A$114,'Données projet'!$B$114,BY36+BX37-CG36)))</f>
        <v>73.999999999999986</v>
      </c>
      <c r="BZ37" s="13">
        <f>BY37*VLOOKUP('Données projet'!$B$12,Paramètres!$A$1:$I$89,3,0)*VLOOKUP('Données projet'!$B$12,Paramètres!$A$1:$I$89,5,0)</f>
        <v>79.653599999999983</v>
      </c>
      <c r="CA37" s="13">
        <f t="shared" si="39"/>
        <v>22.052466149308238</v>
      </c>
      <c r="CB37" s="20">
        <f t="shared" si="10"/>
        <v>177.13806521004514</v>
      </c>
      <c r="CC37" s="59">
        <f t="shared" si="11"/>
        <v>459.85381915042274</v>
      </c>
      <c r="CD37" s="59">
        <f ca="1">AVERAGE(OFFSET($CC$3,0,0,'Données projet'!$E$12+1,1))-AVERAGE(OFFSET($H$3,0,0,'Données projet'!$E$12+1,1))</f>
        <v>320.91970765367535</v>
      </c>
      <c r="CE37" s="59">
        <f t="shared" si="40"/>
        <v>164.43305350706868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67.104296529193888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</v>
      </c>
      <c r="CT37" s="12">
        <f>IF('Données projet'!$A$140&gt;35,CT36+CS37-DB36,IF(A37&lt;'Données projet'!$A$140,$CQ$205^A37,IF(A37='Données projet'!$A$140,'Données projet'!$B$140,CT36+CS37-DB36)))</f>
        <v>193.19999999999996</v>
      </c>
      <c r="CU37" s="17">
        <f>CT37*VLOOKUP('Données projet'!$B$13,Paramètres!$A$1:$I$89,3,0)*VLOOKUP('Données projet'!$B$13,Paramètres!$A$1:$I$89,5,0)</f>
        <v>168.77951999999999</v>
      </c>
      <c r="CV37" s="13">
        <f t="shared" si="41"/>
        <v>42.816562145177031</v>
      </c>
      <c r="CW37" s="20">
        <f t="shared" si="13"/>
        <v>368.52984306951663</v>
      </c>
      <c r="CX37" s="59">
        <f t="shared" si="14"/>
        <v>651.24559700989425</v>
      </c>
      <c r="CY37" s="59">
        <f ca="1">AVERAGE(OFFSET($CX$3,0,0,'Données projet'!$E$13+1,1))-AVERAGE(OFFSET($H$3,0,0,'Données projet'!$E$13+1,1))</f>
        <v>380.75053157062723</v>
      </c>
      <c r="CZ37" s="59">
        <f t="shared" si="42"/>
        <v>372.45140975908799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3.3100169466846023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3.3100169466846023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67.104296529193888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</v>
      </c>
      <c r="DO37" s="12">
        <f>IF('Données projet'!$A$166&gt;35,DO36+DN37-DW36,IF(A37&lt;'Données projet'!$A$166,$DL$205^A37,IF(A37='Données projet'!$A$166,'Données projet'!$B$166,DO36+DN37-DW36)))</f>
        <v>108.00000000000003</v>
      </c>
      <c r="DP37" s="17">
        <f>DO37*VLOOKUP('Données projet'!$B$14,Paramètres!$A$1:$I$89,3,0)*VLOOKUP('Données projet'!$B$14,Paramètres!$A$1:$I$89,5,0)</f>
        <v>104.45760000000004</v>
      </c>
      <c r="DQ37" s="13">
        <f t="shared" si="43"/>
        <v>28.021248860498272</v>
      </c>
      <c r="DR37" s="20">
        <f t="shared" si="16"/>
        <v>230.73399509870123</v>
      </c>
      <c r="DS37" s="59">
        <f t="shared" si="17"/>
        <v>513.44974903907882</v>
      </c>
      <c r="DT37" s="59">
        <f ca="1">AVERAGE(OFFSET($DS$3,0,0,'Données projet'!$E$14+1,1))-AVERAGE(OFFSET($H$3,0,0,'Données projet'!$E$14+1,1))</f>
        <v>391.03687197632871</v>
      </c>
      <c r="DU37" s="59">
        <f t="shared" si="44"/>
        <v>241.90796410645191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67.104296529193888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</v>
      </c>
      <c r="EJ37" s="12">
        <f>IF('Données projet'!$A$192&gt;35,EJ36+EI37-ER36,IF(A37&lt;'Données projet'!$A$192,$EG$205^A37,IF(A37='Données projet'!$A$192,'Données projet'!$B$192,EJ36+EI37-ER36)))</f>
        <v>73.999999999999986</v>
      </c>
      <c r="EK37" s="17">
        <f>EJ37*VLOOKUP('Données projet'!$B$15,Paramètres!$A$1:$I$89,3,0)*VLOOKUP('Données projet'!$B$15,Paramètres!$A$1:$I$89,5,0)</f>
        <v>84.271199999999979</v>
      </c>
      <c r="EL37" s="13">
        <f t="shared" si="45"/>
        <v>23.178332397368926</v>
      </c>
      <c r="EM37" s="20">
        <f t="shared" si="19"/>
        <v>187.14126892541751</v>
      </c>
      <c r="EN37" s="59">
        <f t="shared" si="20"/>
        <v>469.8570228657951</v>
      </c>
      <c r="EO37" s="59">
        <f ca="1">AVERAGE(OFFSET($EN$3,0,0,'Données projet'!$E$15+1,1))-AVERAGE(OFFSET($H$3,0,0,'Données projet'!$E$15+1,1))</f>
        <v>337.57272347525873</v>
      </c>
      <c r="EP37" s="59">
        <f t="shared" si="46"/>
        <v>171.78614231095435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67.104296529193888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5</v>
      </c>
      <c r="FE37" s="12">
        <f>IF('Données projet'!$A$218&gt;35,FE36+FD37-FM36,IF(A37&lt;'Données projet'!$A$218,$FB$205^A37,IF(A37='Données projet'!$A$218,'Données projet'!$B$218,FE36+FD37-FM36)))</f>
        <v>73.999999999999986</v>
      </c>
      <c r="FF37" s="17">
        <f>FE37*VLOOKUP('Données projet'!$B$16,Paramètres!$A$1:$I$89,3,0)*VLOOKUP('Données projet'!$B$16,Paramètres!$A$1:$I$89,5,0)</f>
        <v>80.807999999999993</v>
      </c>
      <c r="FG37" s="13">
        <f t="shared" si="47"/>
        <v>22.334628633536209</v>
      </c>
      <c r="FH37" s="20">
        <f t="shared" si="22"/>
        <v>179.64007820340888</v>
      </c>
      <c r="FI37" s="59">
        <f t="shared" si="23"/>
        <v>462.35583214378653</v>
      </c>
      <c r="FJ37" s="59">
        <f ca="1">AVERAGE(OFFSET($FI$3,0,0,'Données projet'!$E$16+1,1))-AVERAGE(OFFSET($H$3,0,0,'Données projet'!$E$16+1,1))</f>
        <v>325.08483803530646</v>
      </c>
      <c r="FK37" s="59">
        <f t="shared" si="48"/>
        <v>166.27224322841556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67.104296529193888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10.8</v>
      </c>
      <c r="FZ37" s="12">
        <f>IF('Données projet'!$A$244&gt;35,FZ36+FY37-GH36,IF(A37&lt;'Données projet'!$A$244,$FW$205^A37,IF(A37='Données projet'!$A$244,'Données projet'!$B$244,FZ36+FY37-GH36)))</f>
        <v>136.19999999999999</v>
      </c>
      <c r="GA37" s="17">
        <f>FZ37*VLOOKUP('Données projet'!$B$17,Paramètres!$A$1:$I$89,3,0)*VLOOKUP('Données projet'!$B$17,Paramètres!$A$1:$I$89,5,0)</f>
        <v>138.10679999999999</v>
      </c>
      <c r="GB37" s="13">
        <f t="shared" si="49"/>
        <v>35.862956890686135</v>
      </c>
      <c r="GC37" s="20">
        <f t="shared" si="25"/>
        <v>302.9973265846117</v>
      </c>
      <c r="GD37" s="59">
        <f t="shared" si="26"/>
        <v>585.71308052498932</v>
      </c>
      <c r="GE37" s="59">
        <f ca="1">AVERAGE(OFFSET($GD$3,0,0,'Données projet'!$E$17+1,1))-AVERAGE(OFFSET($H$3,0,0,'Données projet'!$E$17+1,1))</f>
        <v>491.88527366779715</v>
      </c>
      <c r="GF37" s="59">
        <f t="shared" si="50"/>
        <v>304.07540432345746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67.104296529193888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8</v>
      </c>
      <c r="GU37" s="12">
        <f>IF('Données projet'!$A$270&gt;35,GU36+GT37-HC36,IF(A37&lt;'Données projet'!$A$270,$GR$205^A37,IF(A37='Données projet'!$A$270,'Données projet'!$B$270,GU36+GT37-HC36)))</f>
        <v>108</v>
      </c>
      <c r="GV37" s="17">
        <f>GU37*VLOOKUP('Données projet'!$B$18,Paramètres!$A$1:$I$89,3,0)*VLOOKUP('Données projet'!$B$18,Paramètres!$A$1:$I$89,5,0)</f>
        <v>102.77279999999999</v>
      </c>
      <c r="GW37" s="13">
        <f t="shared" si="51"/>
        <v>27.621523727415045</v>
      </c>
      <c r="GX37" s="20">
        <f t="shared" si="28"/>
        <v>227.10344715858119</v>
      </c>
      <c r="GY37" s="59">
        <f t="shared" si="29"/>
        <v>509.81920109895884</v>
      </c>
      <c r="GZ37" s="59">
        <f ca="1">AVERAGE(OFFSET($GY$3,0,0,'Données projet'!$E$18+1,1))-AVERAGE(OFFSET($H$3,0,0,'Données projet'!$E$18+1,1))</f>
        <v>388.19269910553851</v>
      </c>
      <c r="HA37" s="59">
        <f t="shared" si="52"/>
        <v>255.07177499966724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1.05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3.1121999999999974</v>
      </c>
      <c r="D38" s="11">
        <f t="shared" si="32"/>
        <v>1.2566852174113508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6.8374727994052513</v>
      </c>
      <c r="H38" s="67">
        <f t="shared" si="1"/>
        <v>248.87580842032474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</v>
      </c>
      <c r="O38" s="13">
        <f>N38*VLOOKUP('Données projet'!$B$9,Paramètres!$A$1:$I$89,3,0)*VLOOKUP('Données projet'!$B$9,Paramètres!$A$1:$I$89,5,0)</f>
        <v>133.00559999999999</v>
      </c>
      <c r="P38" s="13">
        <f t="shared" si="33"/>
        <v>34.689938673073549</v>
      </c>
      <c r="Q38" s="20">
        <f t="shared" si="53"/>
        <v>292.06972985560304</v>
      </c>
      <c r="R38" s="59">
        <f t="shared" si="0"/>
        <v>574.96967506109706</v>
      </c>
      <c r="S38" s="59">
        <f ca="1">AVERAGE(OFFSET($R$3,0,0,'Données projet'!$E$9+1,1))-AVERAGE(OFFSET($H$3,0,0,'Données projet'!$E$9+1,1))</f>
        <v>442.85077007208679</v>
      </c>
      <c r="T38" s="59">
        <f t="shared" si="34"/>
        <v>275.67388397899009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77.81280000000001</v>
      </c>
      <c r="AK38" s="13">
        <f t="shared" si="35"/>
        <v>21.601542634761511</v>
      </c>
      <c r="AL38" s="20">
        <f t="shared" si="4"/>
        <v>173.14664675554297</v>
      </c>
      <c r="AM38" s="59">
        <f t="shared" si="5"/>
        <v>456.046591961037</v>
      </c>
      <c r="AN38" s="59">
        <f ca="1">AVERAGE(OFFSET($AM$3,0,0,'Données projet'!$E$10+1,1))-AVERAGE(OFFSET($H$3,0,0,'Données projet'!$E$10+1,1))</f>
        <v>283.58623187123555</v>
      </c>
      <c r="AO38" s="59">
        <f t="shared" si="36"/>
        <v>191.24793849275176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139.52640000000002</v>
      </c>
      <c r="BF38" s="13">
        <f t="shared" si="37"/>
        <v>36.188488997813884</v>
      </c>
      <c r="BG38" s="20">
        <f t="shared" si="7"/>
        <v>306.03676500452588</v>
      </c>
      <c r="BH38" s="59">
        <f t="shared" si="8"/>
        <v>588.9367102100199</v>
      </c>
      <c r="BI38" s="59">
        <f ca="1">AVERAGE(OFFSET($BH$3,0,0,'Données projet'!$E$11+1,1))-AVERAGE(OFFSET($H$3,0,0,'Données projet'!$E$11+1,1))</f>
        <v>300.677256227165</v>
      </c>
      <c r="BJ38" s="59">
        <f t="shared" si="38"/>
        <v>294.92893853504148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0.10600000000000001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5.0722292694755673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5.0722292694755673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79</v>
      </c>
      <c r="BW38" s="12">
        <f>VLOOKUP(A38,'Données projet'!$A$113:$I$133,9,0)</f>
        <v>5</v>
      </c>
      <c r="BX38" s="12">
        <f t="array" ref="BX38">INDEX(BW:BW,MIN(IF(ISNUMBER(BW38:BW234),ROW(BW38:BW234),"")))</f>
        <v>5</v>
      </c>
      <c r="BY38" s="12">
        <f>IF('Données projet'!$A$114&gt;35,BY37+BX38-CG37,IF(A38&lt;'Données projet'!$A$114,$BV$205^A38,IF(A38='Données projet'!$A$114,'Données projet'!$B$114,BY37+BX38-CG37)))</f>
        <v>78.999999999999986</v>
      </c>
      <c r="BZ38" s="13">
        <f>BY38*VLOOKUP('Données projet'!$B$12,Paramètres!$A$1:$I$89,3,0)*VLOOKUP('Données projet'!$B$12,Paramètres!$A$1:$I$89,5,0)</f>
        <v>85.035599999999974</v>
      </c>
      <c r="CA38" s="13">
        <f t="shared" si="39"/>
        <v>23.364006286119412</v>
      </c>
      <c r="CB38" s="20">
        <f t="shared" si="10"/>
        <v>188.79598094832463</v>
      </c>
      <c r="CC38" s="59">
        <f t="shared" si="11"/>
        <v>471.69592615381862</v>
      </c>
      <c r="CD38" s="59">
        <f ca="1">AVERAGE(OFFSET($CC$3,0,0,'Données projet'!$E$12+1,1))-AVERAGE(OFFSET($H$3,0,0,'Données projet'!$E$12+1,1))</f>
        <v>320.91970765367535</v>
      </c>
      <c r="CE38" s="59">
        <f t="shared" si="40"/>
        <v>164.43305350706868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13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206</v>
      </c>
      <c r="CR38" s="12">
        <f>VLOOKUP(A38,'Données projet'!$A$139:$I$159,9,0)</f>
        <v>12.8</v>
      </c>
      <c r="CS38" s="12">
        <f t="array" ref="CS38">INDEX(CR:CR,MIN(IF(ISNUMBER(CR38:CR234),ROW(CR38:CR234),"")))</f>
        <v>12.8</v>
      </c>
      <c r="CT38" s="12">
        <f>IF('Données projet'!$A$140&gt;35,CT37+CS38-DB37,IF(A38&lt;'Données projet'!$A$140,$CQ$205^A38,IF(A38='Données projet'!$A$140,'Données projet'!$B$140,CT37+CS38-DB37)))</f>
        <v>205.99999999999997</v>
      </c>
      <c r="CU38" s="17">
        <f>CT38*VLOOKUP('Données projet'!$B$13,Paramètres!$A$1:$I$89,3,0)*VLOOKUP('Données projet'!$B$13,Paramètres!$A$1:$I$89,5,0)</f>
        <v>179.9616</v>
      </c>
      <c r="CV38" s="13">
        <f t="shared" si="41"/>
        <v>45.313642767960104</v>
      </c>
      <c r="CW38" s="20">
        <f t="shared" si="13"/>
        <v>392.35438115419714</v>
      </c>
      <c r="CX38" s="59">
        <f t="shared" si="14"/>
        <v>675.25432635969116</v>
      </c>
      <c r="CY38" s="59">
        <f ca="1">AVERAGE(OFFSET($CX$3,0,0,'Données projet'!$E$13+1,1))-AVERAGE(OFFSET($H$3,0,0,'Données projet'!$E$13+1,1))</f>
        <v>380.75053157062723</v>
      </c>
      <c r="CZ38" s="59">
        <f t="shared" si="42"/>
        <v>372.45140975908799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35</v>
      </c>
      <c r="DC38" s="16">
        <f>IF(ISNA(VLOOKUP(A38,'Données projet'!$A$139:$I$159,5,0)),0%,VLOOKUP(A38,'Données projet'!$A$139:$I$159,5,0)*VLOOKUP('Données projet'!$B$13,Paramètres!$A$1:$I$89,7,0))</f>
        <v>0.10600000000000001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6.8280009396786507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6.8280009396786507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116</v>
      </c>
      <c r="DM38" s="12">
        <f>VLOOKUP(A38,'Données projet'!$A$165:$I$185,9,0)</f>
        <v>8</v>
      </c>
      <c r="DN38" s="12">
        <f t="array" ref="DN38">INDEX(DM:DM,MIN(IF(ISNUMBER(DM38:DM234),ROW(DM38:DM234),"")))</f>
        <v>8</v>
      </c>
      <c r="DO38" s="12">
        <f>IF('Données projet'!$A$166&gt;35,DO37+DN38-DW37,IF(A38&lt;'Données projet'!$A$166,$DL$205^A38,IF(A38='Données projet'!$A$166,'Données projet'!$B$166,DO37+DN38-DW37)))</f>
        <v>116.00000000000003</v>
      </c>
      <c r="DP38" s="17">
        <f>DO38*VLOOKUP('Données projet'!$B$14,Paramètres!$A$1:$I$89,3,0)*VLOOKUP('Données projet'!$B$14,Paramètres!$A$1:$I$89,5,0)</f>
        <v>112.19520000000003</v>
      </c>
      <c r="DQ38" s="13">
        <f t="shared" si="43"/>
        <v>29.847594514573263</v>
      </c>
      <c r="DR38" s="20">
        <f t="shared" si="16"/>
        <v>247.39120044621515</v>
      </c>
      <c r="DS38" s="59">
        <f t="shared" si="17"/>
        <v>530.29114565170914</v>
      </c>
      <c r="DT38" s="59">
        <f ca="1">AVERAGE(OFFSET($DS$3,0,0,'Données projet'!$E$14+1,1))-AVERAGE(OFFSET($H$3,0,0,'Données projet'!$E$14+1,1))</f>
        <v>391.03687197632871</v>
      </c>
      <c r="DU38" s="59">
        <f t="shared" si="44"/>
        <v>241.90796410645191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21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79</v>
      </c>
      <c r="EH38" s="12">
        <f>VLOOKUP(A38,'Données projet'!$A$191:$I$211,9,0)</f>
        <v>5</v>
      </c>
      <c r="EI38" s="12">
        <f t="array" ref="EI38">INDEX(EH:EH,MIN(IF(ISNUMBER(EH38:EH234),ROW(EH38:EH234),"")))</f>
        <v>5</v>
      </c>
      <c r="EJ38" s="12">
        <f>IF('Données projet'!$A$192&gt;35,EJ37+EI38-ER37,IF(A38&lt;'Données projet'!$A$192,$EG$205^A38,IF(A38='Données projet'!$A$192,'Données projet'!$B$192,EJ37+EI38-ER37)))</f>
        <v>78.999999999999986</v>
      </c>
      <c r="EK38" s="17">
        <f>EJ38*VLOOKUP('Données projet'!$B$15,Paramètres!$A$1:$I$89,3,0)*VLOOKUP('Données projet'!$B$15,Paramètres!$A$1:$I$89,5,0)</f>
        <v>89.965199999999982</v>
      </c>
      <c r="EL38" s="13">
        <f t="shared" si="45"/>
        <v>24.556831882990153</v>
      </c>
      <c r="EM38" s="20">
        <f t="shared" si="19"/>
        <v>199.45920552954112</v>
      </c>
      <c r="EN38" s="59">
        <f t="shared" si="20"/>
        <v>482.35915073503514</v>
      </c>
      <c r="EO38" s="59">
        <f ca="1">AVERAGE(OFFSET($EN$3,0,0,'Données projet'!$E$15+1,1))-AVERAGE(OFFSET($H$3,0,0,'Données projet'!$E$15+1,1))</f>
        <v>337.57272347525873</v>
      </c>
      <c r="EP38" s="59">
        <f t="shared" si="46"/>
        <v>171.78614231095435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13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79</v>
      </c>
      <c r="FC38" s="12">
        <f>VLOOKUP(A38,'Données projet'!$A$217:$I$237,9,0)</f>
        <v>5</v>
      </c>
      <c r="FD38" s="12">
        <f t="array" ref="FD38">INDEX(FC:FC,MIN(IF(ISNUMBER(FC38:FC234),ROW(FC38:FC234),"")))</f>
        <v>5</v>
      </c>
      <c r="FE38" s="12">
        <f>IF('Données projet'!$A$218&gt;35,FE37+FD38-FM37,IF(A38&lt;'Données projet'!$A$218,$FB$205^A38,IF(A38='Données projet'!$A$218,'Données projet'!$B$218,FE37+FD38-FM37)))</f>
        <v>78.999999999999986</v>
      </c>
      <c r="FF38" s="17">
        <f>FE38*VLOOKUP('Données projet'!$B$16,Paramètres!$A$1:$I$89,3,0)*VLOOKUP('Données projet'!$B$16,Paramètres!$A$1:$I$89,5,0)</f>
        <v>86.267999999999986</v>
      </c>
      <c r="FG38" s="13">
        <f t="shared" si="47"/>
        <v>23.662949996567708</v>
      </c>
      <c r="FH38" s="20">
        <f t="shared" si="22"/>
        <v>191.46307124402202</v>
      </c>
      <c r="FI38" s="59">
        <f t="shared" si="23"/>
        <v>474.36301644951607</v>
      </c>
      <c r="FJ38" s="59">
        <f ca="1">AVERAGE(OFFSET($FI$3,0,0,'Données projet'!$E$16+1,1))-AVERAGE(OFFSET($H$3,0,0,'Données projet'!$E$16+1,1))</f>
        <v>325.08483803530646</v>
      </c>
      <c r="FK38" s="59">
        <f t="shared" si="48"/>
        <v>166.27224322841556</v>
      </c>
      <c r="FL38" s="15">
        <f>IF(ISNA(VLOOKUP(A38,'Données projet'!$A$217:$I$237,3,0)),0,VLOOKUP(A38,'Données projet'!$A$217:$I$237,3,0))</f>
        <v>3</v>
      </c>
      <c r="FM38" s="15">
        <f>IF(ISNA(VLOOKUP(A38,'Données projet'!$A$217:$I$237,4,0)),0,VLOOKUP(A38,'Données projet'!$A$217:$I$237,4,0))</f>
        <v>13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147</v>
      </c>
      <c r="FX38" s="12">
        <f>VLOOKUP(A38,'Données projet'!$A$243:$I$263,9,0)</f>
        <v>10.8</v>
      </c>
      <c r="FY38" s="12">
        <f t="array" ref="FY38">INDEX(FX:FX,MIN(IF(ISNUMBER(FX38:FX234),ROW(FX38:FX234),"")))</f>
        <v>10.8</v>
      </c>
      <c r="FZ38" s="12">
        <f>IF('Données projet'!$A$244&gt;35,FZ37+FY38-GH37,IF(A38&lt;'Données projet'!$A$244,$FW$205^A38,IF(A38='Données projet'!$A$244,'Données projet'!$B$244,FZ37+FY38-GH37)))</f>
        <v>147</v>
      </c>
      <c r="GA38" s="17">
        <f>FZ38*VLOOKUP('Données projet'!$B$17,Paramètres!$A$1:$I$89,3,0)*VLOOKUP('Données projet'!$B$17,Paramètres!$A$1:$I$89,5,0)</f>
        <v>149.05799999999999</v>
      </c>
      <c r="GB38" s="13">
        <f t="shared" si="49"/>
        <v>38.364434314370335</v>
      </c>
      <c r="GC38" s="20">
        <f t="shared" si="25"/>
        <v>326.42740643086165</v>
      </c>
      <c r="GD38" s="59">
        <f t="shared" si="26"/>
        <v>609.32735163635562</v>
      </c>
      <c r="GE38" s="59">
        <f ca="1">AVERAGE(OFFSET($GD$3,0,0,'Données projet'!$E$17+1,1))-AVERAGE(OFFSET($H$3,0,0,'Données projet'!$E$17+1,1))</f>
        <v>491.88527366779715</v>
      </c>
      <c r="GF38" s="59">
        <f t="shared" si="50"/>
        <v>304.07540432345746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28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116</v>
      </c>
      <c r="GS38" s="12">
        <f>VLOOKUP(A38,'Données projet'!$A$269:$I$289,9,0)</f>
        <v>8</v>
      </c>
      <c r="GT38" s="12">
        <f t="array" ref="GT38">INDEX(GS:GS,MIN(IF(ISNUMBER(GS38:GS234),ROW(GS38:GS234),"")))</f>
        <v>8</v>
      </c>
      <c r="GU38" s="12">
        <f>IF('Données projet'!$A$270&gt;35,GU37+GT38-HC37,IF(A38&lt;'Données projet'!$A$270,$GR$205^A38,IF(A38='Données projet'!$A$270,'Données projet'!$B$270,GU37+GT38-HC37)))</f>
        <v>116</v>
      </c>
      <c r="GV38" s="17">
        <f>GU38*VLOOKUP('Données projet'!$B$18,Paramètres!$A$1:$I$89,3,0)*VLOOKUP('Données projet'!$B$18,Paramètres!$A$1:$I$89,5,0)</f>
        <v>110.38560000000001</v>
      </c>
      <c r="GW38" s="13">
        <f t="shared" si="51"/>
        <v>29.421816429201407</v>
      </c>
      <c r="GX38" s="20">
        <f t="shared" si="28"/>
        <v>243.49791694752579</v>
      </c>
      <c r="GY38" s="59">
        <f t="shared" si="29"/>
        <v>526.39786215301979</v>
      </c>
      <c r="GZ38" s="59">
        <f ca="1">AVERAGE(OFFSET($GY$3,0,0,'Données projet'!$E$18+1,1))-AVERAGE(OFFSET($H$3,0,0,'Données projet'!$E$18+1,1))</f>
        <v>388.19269910553851</v>
      </c>
      <c r="HA38" s="59">
        <f t="shared" si="52"/>
        <v>255.07177499966724</v>
      </c>
      <c r="HB38" s="15">
        <f>IF(ISNA(VLOOKUP(A38,'Données projet'!$A$269:$I$289,3,0)),0,VLOOKUP(A38,'Données projet'!$A$269:$I$289,3,0))</f>
        <v>4</v>
      </c>
      <c r="HC38" s="15">
        <f>IF(ISNA(VLOOKUP(A38,'Données projet'!$A$269:$I$289,4,0)),0,VLOOKUP(A38,'Données projet'!$A$269:$I$289,4,0))</f>
        <v>21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0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1.05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3.2011199999999973</v>
      </c>
      <c r="D39" s="11">
        <f t="shared" si="32"/>
        <v>1.2883589302782126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6.9305626830217761</v>
      </c>
      <c r="H39" s="67">
        <f t="shared" si="1"/>
        <v>249.08584247023452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130.19999999999999</v>
      </c>
      <c r="O39" s="13">
        <f>N39*VLOOKUP('Données projet'!$B$9,Paramètres!$A$1:$I$89,3,0)*VLOOKUP('Données projet'!$B$9,Paramètres!$A$1:$I$89,5,0)</f>
        <v>117.80495999999999</v>
      </c>
      <c r="P39" s="13">
        <f t="shared" si="33"/>
        <v>31.162493487829593</v>
      </c>
      <c r="Q39" s="20">
        <f t="shared" si="53"/>
        <v>259.45164815796983</v>
      </c>
      <c r="R39" s="59">
        <f t="shared" si="0"/>
        <v>542.53258932192034</v>
      </c>
      <c r="S39" s="59">
        <f ca="1">AVERAGE(OFFSET($R$3,0,0,'Données projet'!$E$9+1,1))-AVERAGE(OFFSET($H$3,0,0,'Données projet'!$E$9+1,1))</f>
        <v>442.85077007208679</v>
      </c>
      <c r="T39" s="59">
        <f t="shared" si="34"/>
        <v>275.67388397899009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69.360720000000001</v>
      </c>
      <c r="AK39" s="13">
        <f t="shared" si="35"/>
        <v>19.514617146984691</v>
      </c>
      <c r="AL39" s="20">
        <f t="shared" si="4"/>
        <v>154.791212197665</v>
      </c>
      <c r="AM39" s="59">
        <f t="shared" si="5"/>
        <v>437.87215336161557</v>
      </c>
      <c r="AN39" s="59">
        <f ca="1">AVERAGE(OFFSET($AM$3,0,0,'Données projet'!$E$10+1,1))-AVERAGE(OFFSET($H$3,0,0,'Données projet'!$E$10+1,1))</f>
        <v>283.58623187123555</v>
      </c>
      <c r="AO39" s="59">
        <f t="shared" si="36"/>
        <v>191.24793849275176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124.60032000000002</v>
      </c>
      <c r="BF39" s="13">
        <f t="shared" si="37"/>
        <v>32.745587947600931</v>
      </c>
      <c r="BG39" s="20">
        <f t="shared" si="7"/>
        <v>274.04412300873832</v>
      </c>
      <c r="BH39" s="59">
        <f t="shared" si="8"/>
        <v>557.12506417268889</v>
      </c>
      <c r="BI39" s="59">
        <f ca="1">AVERAGE(OFFSET($BH$3,0,0,'Données projet'!$E$11+1,1))-AVERAGE(OFFSET($H$3,0,0,'Données projet'!$E$11+1,1))</f>
        <v>300.677256227165</v>
      </c>
      <c r="BJ39" s="59">
        <f t="shared" si="38"/>
        <v>294.92893853504148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4.9727659472555228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4.9727659472555228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5.4</v>
      </c>
      <c r="BY39" s="12">
        <f>IF('Données projet'!$A$114&gt;35,BY38+BX39-CG38,IF(A39&lt;'Données projet'!$A$114,$BV$205^A39,IF(A39='Données projet'!$A$114,'Données projet'!$B$114,BY38+BX39-CG38)))</f>
        <v>71.399999999999991</v>
      </c>
      <c r="BZ39" s="13">
        <f>BY39*VLOOKUP('Données projet'!$B$12,Paramètres!$A$1:$I$89,3,0)*VLOOKUP('Données projet'!$B$12,Paramètres!$A$1:$I$89,5,0)</f>
        <v>76.854959999999991</v>
      </c>
      <c r="CA39" s="13">
        <f t="shared" si="39"/>
        <v>21.366419773799993</v>
      </c>
      <c r="CB39" s="20">
        <f t="shared" si="10"/>
        <v>171.06890310603498</v>
      </c>
      <c r="CC39" s="59">
        <f t="shared" si="11"/>
        <v>454.14984426998558</v>
      </c>
      <c r="CD39" s="59">
        <f ca="1">AVERAGE(OFFSET($CC$3,0,0,'Données projet'!$E$12+1,1))-AVERAGE(OFFSET($H$3,0,0,'Données projet'!$E$12+1,1))</f>
        <v>320.91970765367535</v>
      </c>
      <c r="CE39" s="59">
        <f t="shared" si="40"/>
        <v>164.43305350706868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11.4</v>
      </c>
      <c r="CT39" s="12">
        <f>IF('Données projet'!$A$140&gt;35,CT38+CS39-DB38,IF(A39&lt;'Données projet'!$A$140,$CQ$205^A39,IF(A39='Données projet'!$A$140,'Données projet'!$B$140,CT38+CS39-DB38)))</f>
        <v>182.39999999999998</v>
      </c>
      <c r="CU39" s="17">
        <f>CT39*VLOOKUP('Données projet'!$B$13,Paramètres!$A$1:$I$89,3,0)*VLOOKUP('Données projet'!$B$13,Paramètres!$A$1:$I$89,5,0)</f>
        <v>159.34464</v>
      </c>
      <c r="CV39" s="13">
        <f t="shared" si="41"/>
        <v>40.694661837553809</v>
      </c>
      <c r="CW39" s="20">
        <f t="shared" si="13"/>
        <v>348.40178403373949</v>
      </c>
      <c r="CX39" s="59">
        <f t="shared" si="14"/>
        <v>631.48272519769012</v>
      </c>
      <c r="CY39" s="59">
        <f ca="1">AVERAGE(OFFSET($CX$3,0,0,'Données projet'!$E$13+1,1))-AVERAGE(OFFSET($H$3,0,0,'Données projet'!$E$13+1,1))</f>
        <v>380.75053157062723</v>
      </c>
      <c r="CZ39" s="59">
        <f t="shared" si="42"/>
        <v>372.45140975908799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6.6941080059208984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6.6941080059208984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8.4</v>
      </c>
      <c r="DO39" s="12">
        <f>IF('Données projet'!$A$166&gt;35,DO38+DN39-DW38,IF(A39&lt;'Données projet'!$A$166,$DL$205^A39,IF(A39='Données projet'!$A$166,'Données projet'!$B$166,DO38+DN39-DW38)))</f>
        <v>103.40000000000003</v>
      </c>
      <c r="DP39" s="17">
        <f>DO39*VLOOKUP('Données projet'!$B$14,Paramètres!$A$1:$I$89,3,0)*VLOOKUP('Données projet'!$B$14,Paramètres!$A$1:$I$89,5,0)</f>
        <v>100.00848000000003</v>
      </c>
      <c r="DQ39" s="13">
        <f t="shared" si="43"/>
        <v>26.964017781444337</v>
      </c>
      <c r="DR39" s="20">
        <f t="shared" si="16"/>
        <v>221.14376696934895</v>
      </c>
      <c r="DS39" s="59">
        <f t="shared" si="17"/>
        <v>504.22470813329949</v>
      </c>
      <c r="DT39" s="59">
        <f ca="1">AVERAGE(OFFSET($DS$3,0,0,'Données projet'!$E$14+1,1))-AVERAGE(OFFSET($H$3,0,0,'Données projet'!$E$14+1,1))</f>
        <v>391.03687197632871</v>
      </c>
      <c r="DU39" s="59">
        <f t="shared" si="44"/>
        <v>241.90796410645191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5.4</v>
      </c>
      <c r="EJ39" s="12">
        <f>IF('Données projet'!$A$192&gt;35,EJ38+EI39-ER38,IF(A39&lt;'Données projet'!$A$192,$EG$205^A39,IF(A39='Données projet'!$A$192,'Données projet'!$B$192,EJ38+EI39-ER38)))</f>
        <v>71.399999999999991</v>
      </c>
      <c r="EK39" s="17">
        <f>EJ39*VLOOKUP('Données projet'!$B$15,Paramètres!$A$1:$I$89,3,0)*VLOOKUP('Données projet'!$B$15,Paramètres!$A$1:$I$89,5,0)</f>
        <v>81.31031999999999</v>
      </c>
      <c r="EL39" s="13">
        <f t="shared" si="45"/>
        <v>22.457260621365378</v>
      </c>
      <c r="EM39" s="20">
        <f t="shared" si="19"/>
        <v>180.72853624887799</v>
      </c>
      <c r="EN39" s="59">
        <f t="shared" si="20"/>
        <v>463.80947741282853</v>
      </c>
      <c r="EO39" s="59">
        <f ca="1">AVERAGE(OFFSET($EN$3,0,0,'Données projet'!$E$15+1,1))-AVERAGE(OFFSET($H$3,0,0,'Données projet'!$E$15+1,1))</f>
        <v>337.57272347525873</v>
      </c>
      <c r="EP39" s="59">
        <f t="shared" si="46"/>
        <v>171.78614231095435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5.4</v>
      </c>
      <c r="FE39" s="12">
        <f>IF('Données projet'!$A$218&gt;35,FE38+FD39-FM38,IF(A39&lt;'Données projet'!$A$218,$FB$205^A39,IF(A39='Données projet'!$A$218,'Données projet'!$B$218,FE38+FD39-FM38)))</f>
        <v>71.399999999999991</v>
      </c>
      <c r="FF39" s="17">
        <f>FE39*VLOOKUP('Données projet'!$B$16,Paramètres!$A$1:$I$89,3,0)*VLOOKUP('Données projet'!$B$16,Paramètres!$A$1:$I$89,5,0)</f>
        <v>77.968799999999987</v>
      </c>
      <c r="FG39" s="13">
        <f t="shared" si="47"/>
        <v>21.63980425794859</v>
      </c>
      <c r="FH39" s="20">
        <f t="shared" si="22"/>
        <v>173.48498574926043</v>
      </c>
      <c r="FI39" s="59">
        <f t="shared" si="23"/>
        <v>456.565926913211</v>
      </c>
      <c r="FJ39" s="59">
        <f ca="1">AVERAGE(OFFSET($FI$3,0,0,'Données projet'!$E$16+1,1))-AVERAGE(OFFSET($H$3,0,0,'Données projet'!$E$16+1,1))</f>
        <v>325.08483803530646</v>
      </c>
      <c r="FK39" s="59">
        <f t="shared" si="48"/>
        <v>166.27224322841556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11.2</v>
      </c>
      <c r="FZ39" s="12">
        <f>IF('Données projet'!$A$244&gt;35,FZ38+FY39-GH38,IF(A39&lt;'Données projet'!$A$244,$FW$205^A39,IF(A39='Données projet'!$A$244,'Données projet'!$B$244,FZ38+FY39-GH38)))</f>
        <v>130.19999999999999</v>
      </c>
      <c r="GA39" s="17">
        <f>FZ39*VLOOKUP('Données projet'!$B$17,Paramètres!$A$1:$I$89,3,0)*VLOOKUP('Données projet'!$B$17,Paramètres!$A$1:$I$89,5,0)</f>
        <v>132.02279999999999</v>
      </c>
      <c r="GB39" s="13">
        <f t="shared" si="49"/>
        <v>34.463348169992798</v>
      </c>
      <c r="GC39" s="20">
        <f t="shared" si="25"/>
        <v>289.96337472940411</v>
      </c>
      <c r="GD39" s="59">
        <f t="shared" si="26"/>
        <v>573.04431589335468</v>
      </c>
      <c r="GE39" s="59">
        <f ca="1">AVERAGE(OFFSET($GD$3,0,0,'Données projet'!$E$17+1,1))-AVERAGE(OFFSET($H$3,0,0,'Données projet'!$E$17+1,1))</f>
        <v>491.88527366779715</v>
      </c>
      <c r="GF39" s="59">
        <f t="shared" si="50"/>
        <v>304.07540432345746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8.4</v>
      </c>
      <c r="GU39" s="12">
        <f>IF('Données projet'!$A$270&gt;35,GU38+GT39-HC38,IF(A39&lt;'Données projet'!$A$270,$GR$205^A39,IF(A39='Données projet'!$A$270,'Données projet'!$B$270,GU38+GT39-HC38)))</f>
        <v>103.4</v>
      </c>
      <c r="GV39" s="17">
        <f>GU39*VLOOKUP('Données projet'!$B$18,Paramètres!$A$1:$I$89,3,0)*VLOOKUP('Données projet'!$B$18,Paramètres!$A$1:$I$89,5,0)</f>
        <v>98.395440000000008</v>
      </c>
      <c r="GW39" s="13">
        <f t="shared" si="51"/>
        <v>26.57937412584554</v>
      </c>
      <c r="GX39" s="20">
        <f t="shared" si="28"/>
        <v>217.66446793584763</v>
      </c>
      <c r="GY39" s="59">
        <f t="shared" si="29"/>
        <v>500.74540909979817</v>
      </c>
      <c r="GZ39" s="59">
        <f ca="1">AVERAGE(OFFSET($GY$3,0,0,'Données projet'!$E$18+1,1))-AVERAGE(OFFSET($H$3,0,0,'Données projet'!$E$18+1,1))</f>
        <v>388.19269910553851</v>
      </c>
      <c r="HA39" s="59">
        <f t="shared" si="52"/>
        <v>255.07177499966724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0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1.05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3.2900399999999972</v>
      </c>
      <c r="D40" s="11">
        <f t="shared" si="32"/>
        <v>1.319930382964478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7.0235736289550337</v>
      </c>
      <c r="H40" s="67">
        <f t="shared" si="1"/>
        <v>249.29569841699646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141.39999999999998</v>
      </c>
      <c r="O40" s="13">
        <f>N40*VLOOKUP('Données projet'!$B$9,Paramètres!$A$1:$I$89,3,0)*VLOOKUP('Données projet'!$B$9,Paramètres!$A$1:$I$89,5,0)</f>
        <v>127.93871999999999</v>
      </c>
      <c r="P40" s="13">
        <f t="shared" si="33"/>
        <v>33.519615889545641</v>
      </c>
      <c r="Q40" s="20">
        <f t="shared" si="53"/>
        <v>281.2066016742919</v>
      </c>
      <c r="R40" s="59">
        <f t="shared" si="0"/>
        <v>564.4653989214662</v>
      </c>
      <c r="S40" s="59">
        <f ca="1">AVERAGE(OFFSET($R$3,0,0,'Données projet'!$E$9+1,1))-AVERAGE(OFFSET($H$3,0,0,'Données projet'!$E$9+1,1))</f>
        <v>442.85077007208679</v>
      </c>
      <c r="T40" s="59">
        <f t="shared" si="34"/>
        <v>275.67388397899009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74.995440000000016</v>
      </c>
      <c r="AK40" s="13">
        <f t="shared" si="35"/>
        <v>20.908980854017098</v>
      </c>
      <c r="AL40" s="20">
        <f t="shared" si="4"/>
        <v>167.03353298741314</v>
      </c>
      <c r="AM40" s="59">
        <f t="shared" si="5"/>
        <v>450.29233023458738</v>
      </c>
      <c r="AN40" s="59">
        <f ca="1">AVERAGE(OFFSET($AM$3,0,0,'Données projet'!$E$10+1,1))-AVERAGE(OFFSET($H$3,0,0,'Données projet'!$E$10+1,1))</f>
        <v>283.58623187123555</v>
      </c>
      <c r="AO40" s="59">
        <f t="shared" si="36"/>
        <v>191.24793849275176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132.38784000000004</v>
      </c>
      <c r="BF40" s="13">
        <f t="shared" si="37"/>
        <v>34.547533199821324</v>
      </c>
      <c r="BG40" s="20">
        <f t="shared" si="7"/>
        <v>290.74577498968887</v>
      </c>
      <c r="BH40" s="59">
        <f t="shared" si="8"/>
        <v>574.00457223686317</v>
      </c>
      <c r="BI40" s="59">
        <f ca="1">AVERAGE(OFFSET($BH$3,0,0,'Données projet'!$E$11+1,1))-AVERAGE(OFFSET($H$3,0,0,'Données projet'!$E$11+1,1))</f>
        <v>300.677256227165</v>
      </c>
      <c r="BJ40" s="59">
        <f t="shared" si="38"/>
        <v>294.92893853504148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4.8752530401175775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4.8752530401175775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5.4</v>
      </c>
      <c r="BY40" s="12">
        <f>IF('Données projet'!$A$114&gt;35,BY39+BX40-CG39,IF(A40&lt;'Données projet'!$A$114,$BV$205^A40,IF(A40='Données projet'!$A$114,'Données projet'!$B$114,BY39+BX40-CG39)))</f>
        <v>76.8</v>
      </c>
      <c r="BZ40" s="13">
        <f>BY40*VLOOKUP('Données projet'!$B$12,Paramètres!$A$1:$I$89,3,0)*VLOOKUP('Données projet'!$B$12,Paramètres!$A$1:$I$89,5,0)</f>
        <v>82.667519999999996</v>
      </c>
      <c r="CA40" s="13">
        <f t="shared" si="39"/>
        <v>22.788156353818806</v>
      </c>
      <c r="CB40" s="20">
        <f t="shared" si="10"/>
        <v>183.6686363162344</v>
      </c>
      <c r="CC40" s="59">
        <f t="shared" si="11"/>
        <v>466.92743356340861</v>
      </c>
      <c r="CD40" s="59">
        <f ca="1">AVERAGE(OFFSET($CC$3,0,0,'Données projet'!$E$12+1,1))-AVERAGE(OFFSET($H$3,0,0,'Données projet'!$E$12+1,1))</f>
        <v>320.91970765367535</v>
      </c>
      <c r="CE40" s="59">
        <f t="shared" si="40"/>
        <v>164.43305350706868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11.4</v>
      </c>
      <c r="CT40" s="12">
        <f>IF('Données projet'!$A$140&gt;35,CT39+CS40-DB39,IF(A40&lt;'Données projet'!$A$140,$CQ$205^A40,IF(A40='Données projet'!$A$140,'Données projet'!$B$140,CT39+CS40-DB39)))</f>
        <v>193.79999999999998</v>
      </c>
      <c r="CU40" s="17">
        <f>CT40*VLOOKUP('Données projet'!$B$13,Paramètres!$A$1:$I$89,3,0)*VLOOKUP('Données projet'!$B$13,Paramètres!$A$1:$I$89,5,0)</f>
        <v>169.30368000000001</v>
      </c>
      <c r="CV40" s="13">
        <f t="shared" si="41"/>
        <v>42.934033834973214</v>
      </c>
      <c r="CW40" s="20">
        <f t="shared" si="13"/>
        <v>369.64735159591169</v>
      </c>
      <c r="CX40" s="59">
        <f t="shared" si="14"/>
        <v>652.90614884308593</v>
      </c>
      <c r="CY40" s="59">
        <f ca="1">AVERAGE(OFFSET($CX$3,0,0,'Données projet'!$E$13+1,1))-AVERAGE(OFFSET($H$3,0,0,'Données projet'!$E$13+1,1))</f>
        <v>380.75053157062723</v>
      </c>
      <c r="CZ40" s="59">
        <f t="shared" si="42"/>
        <v>372.45140975908799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6.5628406309275098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6.5628406309275098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8.4</v>
      </c>
      <c r="DO40" s="12">
        <f>IF('Données projet'!$A$166&gt;35,DO39+DN40-DW39,IF(A40&lt;'Données projet'!$A$166,$DL$205^A40,IF(A40='Données projet'!$A$166,'Données projet'!$B$166,DO39+DN40-DW39)))</f>
        <v>111.80000000000004</v>
      </c>
      <c r="DP40" s="17">
        <f>DO40*VLOOKUP('Données projet'!$B$14,Paramètres!$A$1:$I$89,3,0)*VLOOKUP('Données projet'!$B$14,Paramètres!$A$1:$I$89,5,0)</f>
        <v>108.13296000000005</v>
      </c>
      <c r="DQ40" s="13">
        <f t="shared" si="43"/>
        <v>28.890658079177882</v>
      </c>
      <c r="DR40" s="20">
        <f t="shared" si="16"/>
        <v>238.64946815456824</v>
      </c>
      <c r="DS40" s="59">
        <f t="shared" si="17"/>
        <v>521.90826540174248</v>
      </c>
      <c r="DT40" s="59">
        <f ca="1">AVERAGE(OFFSET($DS$3,0,0,'Données projet'!$E$14+1,1))-AVERAGE(OFFSET($H$3,0,0,'Données projet'!$E$14+1,1))</f>
        <v>391.03687197632871</v>
      </c>
      <c r="DU40" s="59">
        <f t="shared" si="44"/>
        <v>241.90796410645191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5.4</v>
      </c>
      <c r="EJ40" s="12">
        <f>IF('Données projet'!$A$192&gt;35,EJ39+EI40-ER39,IF(A40&lt;'Données projet'!$A$192,$EG$205^A40,IF(A40='Données projet'!$A$192,'Données projet'!$B$192,EJ39+EI40-ER39)))</f>
        <v>76.8</v>
      </c>
      <c r="EK40" s="17">
        <f>EJ40*VLOOKUP('Données projet'!$B$15,Paramètres!$A$1:$I$89,3,0)*VLOOKUP('Données projet'!$B$15,Paramètres!$A$1:$I$89,5,0)</f>
        <v>87.45984</v>
      </c>
      <c r="EL40" s="13">
        <f t="shared" si="45"/>
        <v>23.951582517613154</v>
      </c>
      <c r="EM40" s="20">
        <f t="shared" si="19"/>
        <v>194.04156088484288</v>
      </c>
      <c r="EN40" s="59">
        <f t="shared" si="20"/>
        <v>477.3003581320171</v>
      </c>
      <c r="EO40" s="59">
        <f ca="1">AVERAGE(OFFSET($EN$3,0,0,'Données projet'!$E$15+1,1))-AVERAGE(OFFSET($H$3,0,0,'Données projet'!$E$15+1,1))</f>
        <v>337.57272347525873</v>
      </c>
      <c r="EP40" s="59">
        <f t="shared" si="46"/>
        <v>171.78614231095435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5.4</v>
      </c>
      <c r="FE40" s="12">
        <f>IF('Données projet'!$A$218&gt;35,FE39+FD40-FM39,IF(A40&lt;'Données projet'!$A$218,$FB$205^A40,IF(A40='Données projet'!$A$218,'Données projet'!$B$218,FE39+FD40-FM39)))</f>
        <v>76.8</v>
      </c>
      <c r="FF40" s="17">
        <f>FE40*VLOOKUP('Données projet'!$B$16,Paramètres!$A$1:$I$89,3,0)*VLOOKUP('Données projet'!$B$16,Paramètres!$A$1:$I$89,5,0)</f>
        <v>83.865600000000001</v>
      </c>
      <c r="FG40" s="13">
        <f t="shared" si="47"/>
        <v>23.079732033574274</v>
      </c>
      <c r="FH40" s="20">
        <f t="shared" si="22"/>
        <v>186.26311995847519</v>
      </c>
      <c r="FI40" s="59">
        <f t="shared" si="23"/>
        <v>469.5219172056494</v>
      </c>
      <c r="FJ40" s="59">
        <f ca="1">AVERAGE(OFFSET($FI$3,0,0,'Données projet'!$E$16+1,1))-AVERAGE(OFFSET($H$3,0,0,'Données projet'!$E$16+1,1))</f>
        <v>325.08483803530646</v>
      </c>
      <c r="FK40" s="59">
        <f t="shared" si="48"/>
        <v>166.27224322841556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11.2</v>
      </c>
      <c r="FZ40" s="12">
        <f>IF('Données projet'!$A$244&gt;35,FZ39+FY40-GH39,IF(A40&lt;'Données projet'!$A$244,$FW$205^A40,IF(A40='Données projet'!$A$244,'Données projet'!$B$244,FZ39+FY40-GH39)))</f>
        <v>141.39999999999998</v>
      </c>
      <c r="GA40" s="17">
        <f>FZ40*VLOOKUP('Données projet'!$B$17,Paramètres!$A$1:$I$89,3,0)*VLOOKUP('Données projet'!$B$17,Paramètres!$A$1:$I$89,5,0)</f>
        <v>143.37959999999998</v>
      </c>
      <c r="GB40" s="13">
        <f t="shared" si="49"/>
        <v>37.070146308317469</v>
      </c>
      <c r="GC40" s="20">
        <f t="shared" si="25"/>
        <v>314.28330815365291</v>
      </c>
      <c r="GD40" s="59">
        <f t="shared" si="26"/>
        <v>597.54210540082715</v>
      </c>
      <c r="GE40" s="59">
        <f ca="1">AVERAGE(OFFSET($GD$3,0,0,'Données projet'!$E$17+1,1))-AVERAGE(OFFSET($H$3,0,0,'Données projet'!$E$17+1,1))</f>
        <v>491.88527366779715</v>
      </c>
      <c r="GF40" s="59">
        <f t="shared" si="50"/>
        <v>304.07540432345746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8.4</v>
      </c>
      <c r="GU40" s="12">
        <f>IF('Données projet'!$A$270&gt;35,GU39+GT40-HC39,IF(A40&lt;'Données projet'!$A$270,$GR$205^A40,IF(A40='Données projet'!$A$270,'Données projet'!$B$270,GU39+GT40-HC39)))</f>
        <v>111.80000000000001</v>
      </c>
      <c r="GV40" s="17">
        <f>GU40*VLOOKUP('Données projet'!$B$18,Paramètres!$A$1:$I$89,3,0)*VLOOKUP('Données projet'!$B$18,Paramètres!$A$1:$I$89,5,0)</f>
        <v>106.38888000000001</v>
      </c>
      <c r="GW40" s="13">
        <f t="shared" si="51"/>
        <v>28.478530760975403</v>
      </c>
      <c r="GX40" s="20">
        <f t="shared" si="28"/>
        <v>234.89407374203219</v>
      </c>
      <c r="GY40" s="59">
        <f t="shared" si="29"/>
        <v>518.15287098920646</v>
      </c>
      <c r="GZ40" s="59">
        <f ca="1">AVERAGE(OFFSET($GY$3,0,0,'Données projet'!$E$18+1,1))-AVERAGE(OFFSET($H$3,0,0,'Données projet'!$E$18+1,1))</f>
        <v>388.19269910553851</v>
      </c>
      <c r="HA40" s="59">
        <f t="shared" si="52"/>
        <v>255.07177499966724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0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1.05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3.3789599999999971</v>
      </c>
      <c r="D41" s="11">
        <f t="shared" si="32"/>
        <v>1.3514026568751505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7.1165080158334479</v>
      </c>
      <c r="H41" s="67">
        <f t="shared" si="1"/>
        <v>249.50538162739088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152.59999999999997</v>
      </c>
      <c r="O41" s="13">
        <f>N41*VLOOKUP('Données projet'!$B$9,Paramètres!$A$1:$I$89,3,0)*VLOOKUP('Données projet'!$B$9,Paramètres!$A$1:$I$89,5,0)</f>
        <v>138.07247999999996</v>
      </c>
      <c r="P41" s="13">
        <f t="shared" si="33"/>
        <v>35.855082076777961</v>
      </c>
      <c r="Q41" s="20">
        <f t="shared" si="53"/>
        <v>302.92383728372153</v>
      </c>
      <c r="R41" s="59">
        <f t="shared" si="0"/>
        <v>586.35740520870218</v>
      </c>
      <c r="S41" s="59">
        <f ca="1">AVERAGE(OFFSET($R$3,0,0,'Données projet'!$E$9+1,1))-AVERAGE(OFFSET($H$3,0,0,'Données projet'!$E$9+1,1))</f>
        <v>442.85077007208679</v>
      </c>
      <c r="T41" s="59">
        <f t="shared" si="34"/>
        <v>275.67388397899009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80.630160000000018</v>
      </c>
      <c r="AK41" s="13">
        <f t="shared" si="35"/>
        <v>22.291191095412266</v>
      </c>
      <c r="AL41" s="20">
        <f t="shared" si="4"/>
        <v>179.25468649117639</v>
      </c>
      <c r="AM41" s="59">
        <f t="shared" si="5"/>
        <v>462.68825441615706</v>
      </c>
      <c r="AN41" s="59">
        <f ca="1">AVERAGE(OFFSET($AM$3,0,0,'Données projet'!$E$10+1,1))-AVERAGE(OFFSET($H$3,0,0,'Données projet'!$E$10+1,1))</f>
        <v>283.58623187123555</v>
      </c>
      <c r="AO41" s="59">
        <f t="shared" si="36"/>
        <v>191.24793849275176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140.17536000000001</v>
      </c>
      <c r="BF41" s="13">
        <f t="shared" si="37"/>
        <v>36.337175081323657</v>
      </c>
      <c r="BG41" s="20">
        <f t="shared" si="7"/>
        <v>307.42599859997205</v>
      </c>
      <c r="BH41" s="59">
        <f t="shared" si="8"/>
        <v>590.8595665249527</v>
      </c>
      <c r="BI41" s="59">
        <f ca="1">AVERAGE(OFFSET($BH$3,0,0,'Données projet'!$E$11+1,1))-AVERAGE(OFFSET($H$3,0,0,'Données projet'!$E$11+1,1))</f>
        <v>300.677256227165</v>
      </c>
      <c r="BJ41" s="59">
        <f t="shared" si="38"/>
        <v>294.92893853504148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4.7796523016116064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4.7796523016116064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5.4</v>
      </c>
      <c r="BY41" s="12">
        <f>IF('Données projet'!$A$114&gt;35,BY40+BX41-CG40,IF(A41&lt;'Données projet'!$A$114,$BV$205^A41,IF(A41='Données projet'!$A$114,'Données projet'!$B$114,BY40+BX41-CG40)))</f>
        <v>82.2</v>
      </c>
      <c r="BZ41" s="13">
        <f>BY41*VLOOKUP('Données projet'!$B$12,Paramètres!$A$1:$I$89,3,0)*VLOOKUP('Données projet'!$B$12,Paramètres!$A$1:$I$89,5,0)</f>
        <v>88.480080000000001</v>
      </c>
      <c r="CA41" s="13">
        <f t="shared" si="39"/>
        <v>24.1982943117189</v>
      </c>
      <c r="CB41" s="20">
        <f t="shared" si="10"/>
        <v>196.24816859291039</v>
      </c>
      <c r="CC41" s="59">
        <f t="shared" si="11"/>
        <v>479.68173651789107</v>
      </c>
      <c r="CD41" s="59">
        <f ca="1">AVERAGE(OFFSET($CC$3,0,0,'Données projet'!$E$12+1,1))-AVERAGE(OFFSET($H$3,0,0,'Données projet'!$E$12+1,1))</f>
        <v>320.91970765367535</v>
      </c>
      <c r="CE41" s="59">
        <f t="shared" si="40"/>
        <v>164.43305350706868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11.4</v>
      </c>
      <c r="CT41" s="12">
        <f>IF('Données projet'!$A$140&gt;35,CT40+CS41-DB40,IF(A41&lt;'Données projet'!$A$140,$CQ$205^A41,IF(A41='Données projet'!$A$140,'Données projet'!$B$140,CT40+CS41-DB40)))</f>
        <v>205.2</v>
      </c>
      <c r="CU41" s="17">
        <f>CT41*VLOOKUP('Données projet'!$B$13,Paramètres!$A$1:$I$89,3,0)*VLOOKUP('Données projet'!$B$13,Paramètres!$A$1:$I$89,5,0)</f>
        <v>179.26272</v>
      </c>
      <c r="CV41" s="13">
        <f t="shared" si="41"/>
        <v>45.158115787467153</v>
      </c>
      <c r="CW41" s="20">
        <f t="shared" si="13"/>
        <v>390.86628899650526</v>
      </c>
      <c r="CX41" s="59">
        <f t="shared" si="14"/>
        <v>674.29985692148591</v>
      </c>
      <c r="CY41" s="59">
        <f ca="1">AVERAGE(OFFSET($CX$3,0,0,'Données projet'!$E$13+1,1))-AVERAGE(OFFSET($H$3,0,0,'Données projet'!$E$13+1,1))</f>
        <v>380.75053157062723</v>
      </c>
      <c r="CZ41" s="59">
        <f t="shared" si="42"/>
        <v>372.45140975908799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6.4341473290925491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6.4341473290925491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8.4</v>
      </c>
      <c r="DO41" s="12">
        <f>IF('Données projet'!$A$166&gt;35,DO40+DN41-DW40,IF(A41&lt;'Données projet'!$A$166,$DL$205^A41,IF(A41='Données projet'!$A$166,'Données projet'!$B$166,DO40+DN41-DW40)))</f>
        <v>120.20000000000005</v>
      </c>
      <c r="DP41" s="17">
        <f>DO41*VLOOKUP('Données projet'!$B$14,Paramètres!$A$1:$I$89,3,0)*VLOOKUP('Données projet'!$B$14,Paramètres!$A$1:$I$89,5,0)</f>
        <v>116.25744000000005</v>
      </c>
      <c r="DQ41" s="13">
        <f t="shared" si="43"/>
        <v>30.800505515381992</v>
      </c>
      <c r="DR41" s="20">
        <f t="shared" si="16"/>
        <v>256.12592177262371</v>
      </c>
      <c r="DS41" s="59">
        <f t="shared" si="17"/>
        <v>539.55948969760436</v>
      </c>
      <c r="DT41" s="59">
        <f ca="1">AVERAGE(OFFSET($DS$3,0,0,'Données projet'!$E$14+1,1))-AVERAGE(OFFSET($H$3,0,0,'Données projet'!$E$14+1,1))</f>
        <v>391.03687197632871</v>
      </c>
      <c r="DU41" s="59">
        <f t="shared" si="44"/>
        <v>241.90796410645191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5.4</v>
      </c>
      <c r="EJ41" s="12">
        <f>IF('Données projet'!$A$192&gt;35,EJ40+EI41-ER40,IF(A41&lt;'Données projet'!$A$192,$EG$205^A41,IF(A41='Données projet'!$A$192,'Données projet'!$B$192,EJ40+EI41-ER40)))</f>
        <v>82.2</v>
      </c>
      <c r="EK41" s="17">
        <f>EJ41*VLOOKUP('Données projet'!$B$15,Paramètres!$A$1:$I$89,3,0)*VLOOKUP('Données projet'!$B$15,Paramètres!$A$1:$I$89,5,0)</f>
        <v>93.609360000000009</v>
      </c>
      <c r="EL41" s="13">
        <f t="shared" si="45"/>
        <v>25.433713635877286</v>
      </c>
      <c r="EM41" s="20">
        <f t="shared" si="19"/>
        <v>207.33335324915291</v>
      </c>
      <c r="EN41" s="59">
        <f t="shared" si="20"/>
        <v>490.76692117413359</v>
      </c>
      <c r="EO41" s="59">
        <f ca="1">AVERAGE(OFFSET($EN$3,0,0,'Données projet'!$E$15+1,1))-AVERAGE(OFFSET($H$3,0,0,'Données projet'!$E$15+1,1))</f>
        <v>337.57272347525873</v>
      </c>
      <c r="EP41" s="59">
        <f t="shared" si="46"/>
        <v>171.78614231095435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5.4</v>
      </c>
      <c r="FE41" s="12">
        <f>IF('Données projet'!$A$218&gt;35,FE40+FD41-FM40,IF(A41&lt;'Données projet'!$A$218,$FB$205^A41,IF(A41='Données projet'!$A$218,'Données projet'!$B$218,FE40+FD41-FM40)))</f>
        <v>82.2</v>
      </c>
      <c r="FF41" s="17">
        <f>FE41*VLOOKUP('Données projet'!$B$16,Paramètres!$A$1:$I$89,3,0)*VLOOKUP('Données projet'!$B$16,Paramètres!$A$1:$I$89,5,0)</f>
        <v>89.7624</v>
      </c>
      <c r="FG41" s="13">
        <f t="shared" si="47"/>
        <v>24.507912782090678</v>
      </c>
      <c r="FH41" s="20">
        <f t="shared" si="22"/>
        <v>199.02079476214126</v>
      </c>
      <c r="FI41" s="59">
        <f t="shared" si="23"/>
        <v>482.45436268712194</v>
      </c>
      <c r="FJ41" s="59">
        <f ca="1">AVERAGE(OFFSET($FI$3,0,0,'Données projet'!$E$16+1,1))-AVERAGE(OFFSET($H$3,0,0,'Données projet'!$E$16+1,1))</f>
        <v>325.08483803530646</v>
      </c>
      <c r="FK41" s="59">
        <f t="shared" si="48"/>
        <v>166.27224322841556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11.2</v>
      </c>
      <c r="FZ41" s="12">
        <f>IF('Données projet'!$A$244&gt;35,FZ40+FY41-GH40,IF(A41&lt;'Données projet'!$A$244,$FW$205^A41,IF(A41='Données projet'!$A$244,'Données projet'!$B$244,FZ40+FY41-GH40)))</f>
        <v>152.59999999999997</v>
      </c>
      <c r="GA41" s="17">
        <f>FZ41*VLOOKUP('Données projet'!$B$17,Paramètres!$A$1:$I$89,3,0)*VLOOKUP('Données projet'!$B$17,Paramètres!$A$1:$I$89,5,0)</f>
        <v>154.73639999999997</v>
      </c>
      <c r="GB41" s="13">
        <f t="shared" si="49"/>
        <v>39.652994320183666</v>
      </c>
      <c r="GC41" s="20">
        <f t="shared" si="25"/>
        <v>338.56152844098648</v>
      </c>
      <c r="GD41" s="59">
        <f t="shared" si="26"/>
        <v>621.99509636596713</v>
      </c>
      <c r="GE41" s="59">
        <f ca="1">AVERAGE(OFFSET($GD$3,0,0,'Données projet'!$E$17+1,1))-AVERAGE(OFFSET($H$3,0,0,'Données projet'!$E$17+1,1))</f>
        <v>491.88527366779715</v>
      </c>
      <c r="GF41" s="59">
        <f t="shared" si="50"/>
        <v>304.07540432345746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8.4</v>
      </c>
      <c r="GU41" s="12">
        <f>IF('Données projet'!$A$270&gt;35,GU40+GT41-HC40,IF(A41&lt;'Données projet'!$A$270,$GR$205^A41,IF(A41='Données projet'!$A$270,'Données projet'!$B$270,GU40+GT41-HC40)))</f>
        <v>120.20000000000002</v>
      </c>
      <c r="GV41" s="17">
        <f>GU41*VLOOKUP('Données projet'!$B$18,Paramètres!$A$1:$I$89,3,0)*VLOOKUP('Données projet'!$B$18,Paramètres!$A$1:$I$89,5,0)</f>
        <v>114.38232000000001</v>
      </c>
      <c r="GW41" s="13">
        <f t="shared" si="51"/>
        <v>30.361134085955022</v>
      </c>
      <c r="GX41" s="20">
        <f t="shared" si="28"/>
        <v>252.09484919970498</v>
      </c>
      <c r="GY41" s="59">
        <f t="shared" si="29"/>
        <v>535.52841712468557</v>
      </c>
      <c r="GZ41" s="59">
        <f ca="1">AVERAGE(OFFSET($GY$3,0,0,'Données projet'!$E$18+1,1))-AVERAGE(OFFSET($H$3,0,0,'Données projet'!$E$18+1,1))</f>
        <v>388.19269910553851</v>
      </c>
      <c r="HA41" s="59">
        <f t="shared" si="52"/>
        <v>255.07177499966724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0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1.05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3.467879999999997</v>
      </c>
      <c r="D42" s="11">
        <f t="shared" si="32"/>
        <v>1.382778662000046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7.2093680899649462</v>
      </c>
      <c r="H42" s="67">
        <f t="shared" si="1"/>
        <v>249.71489716965007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163.79999999999995</v>
      </c>
      <c r="O42" s="13">
        <f>N42*VLOOKUP('Données projet'!$B$9,Paramètres!$A$1:$I$89,3,0)*VLOOKUP('Données projet'!$B$9,Paramètres!$A$1:$I$89,5,0)</f>
        <v>148.20623999999995</v>
      </c>
      <c r="P42" s="13">
        <f t="shared" si="33"/>
        <v>38.170662245893794</v>
      </c>
      <c r="Q42" s="20">
        <f t="shared" si="53"/>
        <v>324.60643807826494</v>
      </c>
      <c r="R42" s="59">
        <f t="shared" si="0"/>
        <v>608.21174480052082</v>
      </c>
      <c r="S42" s="59">
        <f ca="1">AVERAGE(OFFSET($R$3,0,0,'Données projet'!$E$9+1,1))-AVERAGE(OFFSET($H$3,0,0,'Données projet'!$E$9+1,1))</f>
        <v>442.85077007208679</v>
      </c>
      <c r="T42" s="59">
        <f t="shared" si="34"/>
        <v>275.67388397899009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86.264880000000019</v>
      </c>
      <c r="AK42" s="13">
        <f t="shared" si="35"/>
        <v>23.662193807539584</v>
      </c>
      <c r="AL42" s="20">
        <f t="shared" si="4"/>
        <v>191.45632021479813</v>
      </c>
      <c r="AM42" s="59">
        <f t="shared" si="5"/>
        <v>475.06162693705392</v>
      </c>
      <c r="AN42" s="59">
        <f ca="1">AVERAGE(OFFSET($AM$3,0,0,'Données projet'!$E$10+1,1))-AVERAGE(OFFSET($H$3,0,0,'Données projet'!$E$10+1,1))</f>
        <v>283.58623187123555</v>
      </c>
      <c r="AO42" s="59">
        <f t="shared" si="36"/>
        <v>191.24793849275176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147.96288000000001</v>
      </c>
      <c r="BF42" s="13">
        <f t="shared" si="37"/>
        <v>38.115275017059226</v>
      </c>
      <c r="BG42" s="20">
        <f t="shared" si="7"/>
        <v>324.0861199880448</v>
      </c>
      <c r="BH42" s="59">
        <f t="shared" si="8"/>
        <v>607.69142671030068</v>
      </c>
      <c r="BI42" s="59">
        <f ca="1">AVERAGE(OFFSET($BH$3,0,0,'Données projet'!$E$11+1,1))-AVERAGE(OFFSET($H$3,0,0,'Données projet'!$E$11+1,1))</f>
        <v>300.677256227165</v>
      </c>
      <c r="BJ42" s="59">
        <f t="shared" si="38"/>
        <v>294.92893853504148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4.6859262352770452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4.6859262352770452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5.4</v>
      </c>
      <c r="BY42" s="12">
        <f>IF('Données projet'!$A$114&gt;35,BY41+BX42-CG41,IF(A42&lt;'Données projet'!$A$114,$BV$205^A42,IF(A42='Données projet'!$A$114,'Données projet'!$B$114,BY41+BX42-CG41)))</f>
        <v>87.600000000000009</v>
      </c>
      <c r="BZ42" s="13">
        <f>BY42*VLOOKUP('Données projet'!$B$12,Paramètres!$A$1:$I$89,3,0)*VLOOKUP('Données projet'!$B$12,Paramètres!$A$1:$I$89,5,0)</f>
        <v>94.292640000000006</v>
      </c>
      <c r="CA42" s="13">
        <f t="shared" si="39"/>
        <v>25.597682308724192</v>
      </c>
      <c r="CB42" s="20">
        <f t="shared" si="10"/>
        <v>208.80897802102797</v>
      </c>
      <c r="CC42" s="59">
        <f t="shared" si="11"/>
        <v>492.41428474328382</v>
      </c>
      <c r="CD42" s="59">
        <f ca="1">AVERAGE(OFFSET($CC$3,0,0,'Données projet'!$E$12+1,1))-AVERAGE(OFFSET($H$3,0,0,'Données projet'!$E$12+1,1))</f>
        <v>320.91970765367535</v>
      </c>
      <c r="CE42" s="59">
        <f t="shared" si="40"/>
        <v>164.43305350706868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11.4</v>
      </c>
      <c r="CT42" s="12">
        <f>IF('Données projet'!$A$140&gt;35,CT41+CS42-DB41,IF(A42&lt;'Données projet'!$A$140,$CQ$205^A42,IF(A42='Données projet'!$A$140,'Données projet'!$B$140,CT41+CS42-DB41)))</f>
        <v>216.6</v>
      </c>
      <c r="CU42" s="17">
        <f>CT42*VLOOKUP('Données projet'!$B$13,Paramètres!$A$1:$I$89,3,0)*VLOOKUP('Données projet'!$B$13,Paramètres!$A$1:$I$89,5,0)</f>
        <v>189.22176000000002</v>
      </c>
      <c r="CV42" s="13">
        <f t="shared" si="41"/>
        <v>47.367853957810077</v>
      </c>
      <c r="CW42" s="20">
        <f t="shared" si="13"/>
        <v>412.06024430985258</v>
      </c>
      <c r="CX42" s="59">
        <f t="shared" si="14"/>
        <v>695.6655510321084</v>
      </c>
      <c r="CY42" s="59">
        <f ca="1">AVERAGE(OFFSET($CX$3,0,0,'Données projet'!$E$13+1,1))-AVERAGE(OFFSET($H$3,0,0,'Données projet'!$E$13+1,1))</f>
        <v>380.75053157062723</v>
      </c>
      <c r="CZ42" s="59">
        <f t="shared" si="42"/>
        <v>372.45140975908799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6.3079776244114081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6.3079776244114081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8.4</v>
      </c>
      <c r="DO42" s="12">
        <f>IF('Données projet'!$A$166&gt;35,DO41+DN42-DW41,IF(A42&lt;'Données projet'!$A$166,$DL$205^A42,IF(A42='Données projet'!$A$166,'Données projet'!$B$166,DO41+DN42-DW41)))</f>
        <v>128.60000000000005</v>
      </c>
      <c r="DP42" s="17">
        <f>DO42*VLOOKUP('Données projet'!$B$14,Paramètres!$A$1:$I$89,3,0)*VLOOKUP('Données projet'!$B$14,Paramètres!$A$1:$I$89,5,0)</f>
        <v>124.38192000000005</v>
      </c>
      <c r="DQ42" s="13">
        <f t="shared" si="43"/>
        <v>32.694867122876921</v>
      </c>
      <c r="DR42" s="20">
        <f t="shared" si="16"/>
        <v>273.57540423901071</v>
      </c>
      <c r="DS42" s="59">
        <f t="shared" si="17"/>
        <v>557.18071096126653</v>
      </c>
      <c r="DT42" s="59">
        <f ca="1">AVERAGE(OFFSET($DS$3,0,0,'Données projet'!$E$14+1,1))-AVERAGE(OFFSET($H$3,0,0,'Données projet'!$E$14+1,1))</f>
        <v>391.03687197632871</v>
      </c>
      <c r="DU42" s="59">
        <f t="shared" si="44"/>
        <v>241.90796410645191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5.4</v>
      </c>
      <c r="EJ42" s="12">
        <f>IF('Données projet'!$A$192&gt;35,EJ41+EI42-ER41,IF(A42&lt;'Données projet'!$A$192,$EG$205^A42,IF(A42='Données projet'!$A$192,'Données projet'!$B$192,EJ41+EI42-ER41)))</f>
        <v>87.600000000000009</v>
      </c>
      <c r="EK42" s="17">
        <f>EJ42*VLOOKUP('Données projet'!$B$15,Paramètres!$A$1:$I$89,3,0)*VLOOKUP('Données projet'!$B$15,Paramètres!$A$1:$I$89,5,0)</f>
        <v>99.758880000000019</v>
      </c>
      <c r="EL42" s="13">
        <f t="shared" si="45"/>
        <v>26.90454596491789</v>
      </c>
      <c r="EM42" s="20">
        <f t="shared" si="19"/>
        <v>220.60546688889869</v>
      </c>
      <c r="EN42" s="59">
        <f t="shared" si="20"/>
        <v>504.21077361115454</v>
      </c>
      <c r="EO42" s="59">
        <f ca="1">AVERAGE(OFFSET($EN$3,0,0,'Données projet'!$E$15+1,1))-AVERAGE(OFFSET($H$3,0,0,'Données projet'!$E$15+1,1))</f>
        <v>337.57272347525873</v>
      </c>
      <c r="EP42" s="59">
        <f t="shared" si="46"/>
        <v>171.78614231095435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5.4</v>
      </c>
      <c r="FE42" s="12">
        <f>IF('Données projet'!$A$218&gt;35,FE41+FD42-FM41,IF(A42&lt;'Données projet'!$A$218,$FB$205^A42,IF(A42='Données projet'!$A$218,'Données projet'!$B$218,FE41+FD42-FM41)))</f>
        <v>87.600000000000009</v>
      </c>
      <c r="FF42" s="17">
        <f>FE42*VLOOKUP('Données projet'!$B$16,Paramètres!$A$1:$I$89,3,0)*VLOOKUP('Données projet'!$B$16,Paramètres!$A$1:$I$89,5,0)</f>
        <v>95.659199999999998</v>
      </c>
      <c r="FG42" s="13">
        <f t="shared" si="47"/>
        <v>25.92520602338745</v>
      </c>
      <c r="FH42" s="20">
        <f t="shared" si="22"/>
        <v>211.75950715739978</v>
      </c>
      <c r="FI42" s="59">
        <f t="shared" si="23"/>
        <v>495.36481387965557</v>
      </c>
      <c r="FJ42" s="59">
        <f ca="1">AVERAGE(OFFSET($FI$3,0,0,'Données projet'!$E$16+1,1))-AVERAGE(OFFSET($H$3,0,0,'Données projet'!$E$16+1,1))</f>
        <v>325.08483803530646</v>
      </c>
      <c r="FK42" s="59">
        <f t="shared" si="48"/>
        <v>166.27224322841556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11.2</v>
      </c>
      <c r="FZ42" s="12">
        <f>IF('Données projet'!$A$244&gt;35,FZ41+FY42-GH41,IF(A42&lt;'Données projet'!$A$244,$FW$205^A42,IF(A42='Données projet'!$A$244,'Données projet'!$B$244,FZ41+FY42-GH41)))</f>
        <v>163.79999999999995</v>
      </c>
      <c r="GA42" s="17">
        <f>FZ42*VLOOKUP('Données projet'!$B$17,Paramètres!$A$1:$I$89,3,0)*VLOOKUP('Données projet'!$B$17,Paramètres!$A$1:$I$89,5,0)</f>
        <v>166.09319999999997</v>
      </c>
      <c r="GB42" s="13">
        <f t="shared" si="49"/>
        <v>42.213849908165905</v>
      </c>
      <c r="GC42" s="20">
        <f t="shared" si="25"/>
        <v>362.80144525672222</v>
      </c>
      <c r="GD42" s="59">
        <f t="shared" si="26"/>
        <v>646.40675197897804</v>
      </c>
      <c r="GE42" s="59">
        <f ca="1">AVERAGE(OFFSET($GD$3,0,0,'Données projet'!$E$17+1,1))-AVERAGE(OFFSET($H$3,0,0,'Données projet'!$E$17+1,1))</f>
        <v>491.88527366779715</v>
      </c>
      <c r="GF42" s="59">
        <f t="shared" si="50"/>
        <v>304.07540432345746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8.4</v>
      </c>
      <c r="GU42" s="12">
        <f>IF('Données projet'!$A$270&gt;35,GU41+GT42-HC41,IF(A42&lt;'Données projet'!$A$270,$GR$205^A42,IF(A42='Données projet'!$A$270,'Données projet'!$B$270,GU41+GT42-HC41)))</f>
        <v>128.60000000000002</v>
      </c>
      <c r="GV42" s="17">
        <f>GU42*VLOOKUP('Données projet'!$B$18,Paramètres!$A$1:$I$89,3,0)*VLOOKUP('Données projet'!$B$18,Paramètres!$A$1:$I$89,5,0)</f>
        <v>122.37576000000003</v>
      </c>
      <c r="GW42" s="13">
        <f t="shared" si="51"/>
        <v>32.22847248868726</v>
      </c>
      <c r="GX42" s="20">
        <f t="shared" si="28"/>
        <v>269.26903825113033</v>
      </c>
      <c r="GY42" s="59">
        <f t="shared" si="29"/>
        <v>552.87434497338609</v>
      </c>
      <c r="GZ42" s="59">
        <f ca="1">AVERAGE(OFFSET($GY$3,0,0,'Données projet'!$E$18+1,1))-AVERAGE(OFFSET($H$3,0,0,'Données projet'!$E$18+1,1))</f>
        <v>388.19269910553851</v>
      </c>
      <c r="HA42" s="59">
        <f t="shared" si="52"/>
        <v>255.07177499966724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0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1.05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3.5567999999999969</v>
      </c>
      <c r="D43" s="11">
        <f t="shared" si="32"/>
        <v>1.4140611505968166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7.3021559758992955</v>
      </c>
      <c r="H43" s="67">
        <f t="shared" si="1"/>
        <v>249.92424983728944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67.392927155095094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174.99999999999994</v>
      </c>
      <c r="O43" s="13">
        <f>N43*VLOOKUP('Données projet'!$B$9,Paramètres!$A$1:$I$89,3,0)*VLOOKUP('Données projet'!$B$9,Paramètres!$A$1:$I$89,5,0)</f>
        <v>158.33999999999995</v>
      </c>
      <c r="P43" s="13">
        <f t="shared" si="33"/>
        <v>40.467870812652784</v>
      </c>
      <c r="Q43" s="20">
        <f t="shared" si="53"/>
        <v>346.2570416653702</v>
      </c>
      <c r="R43" s="59">
        <f t="shared" si="0"/>
        <v>630.03110790071889</v>
      </c>
      <c r="S43" s="59">
        <f ca="1">AVERAGE(OFFSET($R$3,0,0,'Données projet'!$E$9+1,1))-AVERAGE(OFFSET($H$3,0,0,'Données projet'!$E$9+1,1))</f>
        <v>442.85077007208679</v>
      </c>
      <c r="T43" s="59">
        <f t="shared" si="34"/>
        <v>275.67388397899009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2.4085528753586032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2.4085528753586032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67.392927155095094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91.899600000000021</v>
      </c>
      <c r="AK43" s="13">
        <f t="shared" si="35"/>
        <v>25.022804363156492</v>
      </c>
      <c r="AL43" s="20">
        <f t="shared" si="4"/>
        <v>203.63985426583091</v>
      </c>
      <c r="AM43" s="59">
        <f t="shared" si="5"/>
        <v>487.41392050117963</v>
      </c>
      <c r="AN43" s="59">
        <f ca="1">AVERAGE(OFFSET($AM$3,0,0,'Données projet'!$E$10+1,1))-AVERAGE(OFFSET($H$3,0,0,'Données projet'!$E$10+1,1))</f>
        <v>283.58623187123555</v>
      </c>
      <c r="AO43" s="59">
        <f t="shared" si="36"/>
        <v>191.24793849275176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0.10600000000000001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1.6506892550949051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1.6506892550949051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67.392927155095094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155.75040000000001</v>
      </c>
      <c r="BF43" s="13">
        <f t="shared" si="37"/>
        <v>39.882509755133754</v>
      </c>
      <c r="BG43" s="20">
        <f t="shared" si="7"/>
        <v>340.72731782352463</v>
      </c>
      <c r="BH43" s="59">
        <f t="shared" si="8"/>
        <v>624.50138405887333</v>
      </c>
      <c r="BI43" s="59">
        <f ca="1">AVERAGE(OFFSET($BH$3,0,0,'Données projet'!$E$11+1,1))-AVERAGE(OFFSET($H$3,0,0,'Données projet'!$E$11+1,1))</f>
        <v>300.677256227165</v>
      </c>
      <c r="BJ43" s="59">
        <f t="shared" si="38"/>
        <v>294.92893853504148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0.10600000000000001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7.2556145532673675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7.2556145532673675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67.392927155095094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93</v>
      </c>
      <c r="BW43" s="12">
        <f>VLOOKUP(A43,'Données projet'!$A$113:$I$133,9,0)</f>
        <v>5.4</v>
      </c>
      <c r="BX43" s="12">
        <f t="array" ref="BX43">INDEX(BW:BW,MIN(IF(ISNUMBER(BW43:BW239),ROW(BW43:BW239),"")))</f>
        <v>5.4</v>
      </c>
      <c r="BY43" s="12">
        <f>IF('Données projet'!$A$114&gt;35,BY42+BX43-CG42,IF(A43&lt;'Données projet'!$A$114,$BV$205^A43,IF(A43='Données projet'!$A$114,'Données projet'!$B$114,BY42+BX43-CG42)))</f>
        <v>93.000000000000014</v>
      </c>
      <c r="BZ43" s="13">
        <f>BY43*VLOOKUP('Données projet'!$B$12,Paramètres!$A$1:$I$89,3,0)*VLOOKUP('Données projet'!$B$12,Paramètres!$A$1:$I$89,5,0)</f>
        <v>100.10520000000001</v>
      </c>
      <c r="CA43" s="13">
        <f t="shared" si="39"/>
        <v>26.987058463795307</v>
      </c>
      <c r="CB43" s="20">
        <f t="shared" si="10"/>
        <v>221.35235015777684</v>
      </c>
      <c r="CC43" s="59">
        <f t="shared" si="11"/>
        <v>505.12641639312551</v>
      </c>
      <c r="CD43" s="59">
        <f ca="1">AVERAGE(OFFSET($CC$3,0,0,'Données projet'!$E$12+1,1))-AVERAGE(OFFSET($H$3,0,0,'Données projet'!$E$12+1,1))</f>
        <v>320.91970765367535</v>
      </c>
      <c r="CE43" s="59">
        <f t="shared" si="40"/>
        <v>164.43305350706868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14</v>
      </c>
      <c r="CH43" s="16">
        <f>IF(ISNA(VLOOKUP(A43,'Données projet'!$A$113:$I$133,5,0)),0%,VLOOKUP(A43,'Données projet'!$A$113:$I$133,5,0)*VLOOKUP('Données projet'!$B$12,Paramètres!$A$1:$I$89,7,0))</f>
        <v>8.6000000000000007E-2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1.4326736931012383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1.4326736931012383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67.392927155095094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228</v>
      </c>
      <c r="CR43" s="12">
        <f>VLOOKUP(A43,'Données projet'!$A$139:$I$159,9,0)</f>
        <v>11.4</v>
      </c>
      <c r="CS43" s="12">
        <f t="array" ref="CS43">INDEX(CR:CR,MIN(IF(ISNUMBER(CR43:CR239),ROW(CR43:CR239),"")))</f>
        <v>11.4</v>
      </c>
      <c r="CT43" s="12">
        <f>IF('Données projet'!$A$140&gt;35,CT42+CS43-DB42,IF(A43&lt;'Données projet'!$A$140,$CQ$205^A43,IF(A43='Données projet'!$A$140,'Données projet'!$B$140,CT42+CS43-DB42)))</f>
        <v>228</v>
      </c>
      <c r="CU43" s="17">
        <f>CT43*VLOOKUP('Données projet'!$B$13,Paramètres!$A$1:$I$89,3,0)*VLOOKUP('Données projet'!$B$13,Paramètres!$A$1:$I$89,5,0)</f>
        <v>199.1808</v>
      </c>
      <c r="CV43" s="13">
        <f t="shared" si="41"/>
        <v>49.564089376413683</v>
      </c>
      <c r="CW43" s="20">
        <f t="shared" si="13"/>
        <v>433.23068233058711</v>
      </c>
      <c r="CX43" s="59">
        <f t="shared" si="14"/>
        <v>717.00474856593587</v>
      </c>
      <c r="CY43" s="59">
        <f ca="1">AVERAGE(OFFSET($CX$3,0,0,'Données projet'!$E$13+1,1))-AVERAGE(OFFSET($H$3,0,0,'Données projet'!$E$13+1,1))</f>
        <v>380.75053157062723</v>
      </c>
      <c r="CZ43" s="59">
        <f t="shared" si="42"/>
        <v>372.45140975908799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35</v>
      </c>
      <c r="DC43" s="16">
        <f>IF(ISNA(VLOOKUP(A43,'Données projet'!$A$139:$I$159,5,0)),0%,VLOOKUP(A43,'Données projet'!$A$139:$I$159,5,0)*VLOOKUP('Données projet'!$B$13,Paramètres!$A$1:$I$89,7,0))</f>
        <v>0.159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11.558619140294462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11.558619140294462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67.392927155095094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137</v>
      </c>
      <c r="DM43" s="12">
        <f>VLOOKUP(A43,'Données projet'!$A$165:$I$185,9,0)</f>
        <v>8.4</v>
      </c>
      <c r="DN43" s="12">
        <f t="array" ref="DN43">INDEX(DM:DM,MIN(IF(ISNUMBER(DM43:DM239),ROW(DM43:DM239),"")))</f>
        <v>8.4</v>
      </c>
      <c r="DO43" s="12">
        <f>IF('Données projet'!$A$166&gt;35,DO42+DN43-DW42,IF(A43&lt;'Données projet'!$A$166,$DL$205^A43,IF(A43='Données projet'!$A$166,'Données projet'!$B$166,DO42+DN43-DW42)))</f>
        <v>137.00000000000006</v>
      </c>
      <c r="DP43" s="17">
        <f>DO43*VLOOKUP('Données projet'!$B$14,Paramètres!$A$1:$I$89,3,0)*VLOOKUP('Données projet'!$B$14,Paramètres!$A$1:$I$89,5,0)</f>
        <v>132.50640000000007</v>
      </c>
      <c r="DQ43" s="13">
        <f t="shared" si="43"/>
        <v>34.574869530248939</v>
      </c>
      <c r="DR43" s="20">
        <f t="shared" si="16"/>
        <v>290.99987776518367</v>
      </c>
      <c r="DS43" s="59">
        <f t="shared" si="17"/>
        <v>574.77394400053231</v>
      </c>
      <c r="DT43" s="59">
        <f ca="1">AVERAGE(OFFSET($DS$3,0,0,'Données projet'!$E$14+1,1))-AVERAGE(OFFSET($H$3,0,0,'Données projet'!$E$14+1,1))</f>
        <v>391.03687197632871</v>
      </c>
      <c r="DU43" s="59">
        <f t="shared" si="44"/>
        <v>241.90796410645191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21</v>
      </c>
      <c r="DX43" s="16">
        <f>IF(ISNA(VLOOKUP(A43,'Données projet'!$A$165:$I$185,5,0)),0%,VLOOKUP(A43,'Données projet'!$A$165:$I$185,5,0)*VLOOKUP('Données projet'!$B$14,Paramètres!$A$1:$I$89,7,0))</f>
        <v>8.6000000000000007E-2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1.9309949776581907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1.9309949776581907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67.392927155095094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93</v>
      </c>
      <c r="EH43" s="12">
        <f>VLOOKUP(A43,'Données projet'!$A$191:$I$211,9,0)</f>
        <v>5.4</v>
      </c>
      <c r="EI43" s="12">
        <f t="array" ref="EI43">INDEX(EH:EH,MIN(IF(ISNUMBER(EH43:EH239),ROW(EH43:EH239),"")))</f>
        <v>5.4</v>
      </c>
      <c r="EJ43" s="12">
        <f>IF('Données projet'!$A$192&gt;35,EJ42+EI43-ER42,IF(A43&lt;'Données projet'!$A$192,$EG$205^A43,IF(A43='Données projet'!$A$192,'Données projet'!$B$192,EJ42+EI43-ER42)))</f>
        <v>93.000000000000014</v>
      </c>
      <c r="EK43" s="17">
        <f>EJ43*VLOOKUP('Données projet'!$B$15,Paramètres!$A$1:$I$89,3,0)*VLOOKUP('Données projet'!$B$15,Paramètres!$A$1:$I$89,5,0)</f>
        <v>105.90840000000003</v>
      </c>
      <c r="EL43" s="13">
        <f t="shared" si="45"/>
        <v>28.36485530760914</v>
      </c>
      <c r="EM43" s="20">
        <f t="shared" si="19"/>
        <v>233.85925299408595</v>
      </c>
      <c r="EN43" s="59">
        <f t="shared" si="20"/>
        <v>517.63331922943462</v>
      </c>
      <c r="EO43" s="59">
        <f ca="1">AVERAGE(OFFSET($EN$3,0,0,'Données projet'!$E$15+1,1))-AVERAGE(OFFSET($H$3,0,0,'Données projet'!$E$15+1,1))</f>
        <v>337.57272347525873</v>
      </c>
      <c r="EP43" s="59">
        <f t="shared" si="46"/>
        <v>171.78614231095435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14</v>
      </c>
      <c r="ES43" s="16">
        <f>IF(ISNA(VLOOKUP(A43,'Données projet'!$A$191:$I$211,5,0)),0%,VLOOKUP(A43,'Données projet'!$A$191:$I$211,5,0)*VLOOKUP('Données projet'!$B$15,Paramètres!$A$1:$I$89,7,0))</f>
        <v>8.6000000000000007E-2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1.5157272405273972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1.5157272405273972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67.392927155095094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93</v>
      </c>
      <c r="FC43" s="12">
        <f>VLOOKUP(A43,'Données projet'!$A$217:$I$237,9,0)</f>
        <v>5.4</v>
      </c>
      <c r="FD43" s="12">
        <f t="array" ref="FD43">INDEX(FC:FC,MIN(IF(ISNUMBER(FC43:FC239),ROW(FC43:FC239),"")))</f>
        <v>5.4</v>
      </c>
      <c r="FE43" s="12">
        <f>IF('Données projet'!$A$218&gt;35,FE42+FD43-FM42,IF(A43&lt;'Données projet'!$A$218,$FB$205^A43,IF(A43='Données projet'!$A$218,'Données projet'!$B$218,FE42+FD43-FM42)))</f>
        <v>93.000000000000014</v>
      </c>
      <c r="FF43" s="17">
        <f>FE43*VLOOKUP('Données projet'!$B$16,Paramètres!$A$1:$I$89,3,0)*VLOOKUP('Données projet'!$B$16,Paramètres!$A$1:$I$89,5,0)</f>
        <v>101.55600000000001</v>
      </c>
      <c r="FG43" s="13">
        <f t="shared" si="47"/>
        <v>27.332359320696909</v>
      </c>
      <c r="FH43" s="20">
        <f t="shared" si="22"/>
        <v>224.48055915021379</v>
      </c>
      <c r="FI43" s="59">
        <f t="shared" si="23"/>
        <v>508.25462538556246</v>
      </c>
      <c r="FJ43" s="59">
        <f ca="1">AVERAGE(OFFSET($FI$3,0,0,'Données projet'!$E$16+1,1))-AVERAGE(OFFSET($H$3,0,0,'Données projet'!$E$16+1,1))</f>
        <v>325.08483803530646</v>
      </c>
      <c r="FK43" s="59">
        <f t="shared" si="48"/>
        <v>166.27224322841556</v>
      </c>
      <c r="FL43" s="15">
        <f>IF(ISNA(VLOOKUP(A43,'Données projet'!$A$217:$I$237,3,0)),0,VLOOKUP(A43,'Données projet'!$A$217:$I$237,3,0))</f>
        <v>4</v>
      </c>
      <c r="FM43" s="15">
        <f>IF(ISNA(VLOOKUP(A43,'Données projet'!$A$217:$I$237,4,0)),0,VLOOKUP(A43,'Données projet'!$A$217:$I$237,4,0))</f>
        <v>14</v>
      </c>
      <c r="FN43" s="16">
        <f>IF(ISNA(VLOOKUP(A43,'Données projet'!$A$217:$I$237,5,0)),0%,VLOOKUP(A43,'Données projet'!$A$217:$I$237,5,0)*VLOOKUP('Données projet'!$B$16,Paramètres!$A$1:$I$89,7,0))</f>
        <v>8.6000000000000007E-2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1.453437079957778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1.453437079957778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67.392927155095094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175</v>
      </c>
      <c r="FX43" s="12">
        <f>VLOOKUP(A43,'Données projet'!$A$243:$I$263,9,0)</f>
        <v>11.2</v>
      </c>
      <c r="FY43" s="12">
        <f t="array" ref="FY43">INDEX(FX:FX,MIN(IF(ISNUMBER(FX43:FX239),ROW(FX43:FX239),"")))</f>
        <v>11.2</v>
      </c>
      <c r="FZ43" s="12">
        <f>IF('Données projet'!$A$244&gt;35,FZ42+FY43-GH42,IF(A43&lt;'Données projet'!$A$244,$FW$205^A43,IF(A43='Données projet'!$A$244,'Données projet'!$B$244,FZ42+FY43-GH42)))</f>
        <v>174.99999999999994</v>
      </c>
      <c r="GA43" s="17">
        <f>FZ43*VLOOKUP('Données projet'!$B$17,Paramètres!$A$1:$I$89,3,0)*VLOOKUP('Données projet'!$B$17,Paramètres!$A$1:$I$89,5,0)</f>
        <v>177.44999999999996</v>
      </c>
      <c r="GB43" s="13">
        <f t="shared" si="49"/>
        <v>44.754387900936791</v>
      </c>
      <c r="GC43" s="20">
        <f t="shared" si="25"/>
        <v>387.00597559413154</v>
      </c>
      <c r="GD43" s="59">
        <f t="shared" si="26"/>
        <v>670.7800418294803</v>
      </c>
      <c r="GE43" s="59">
        <f ca="1">AVERAGE(OFFSET($GD$3,0,0,'Données projet'!$E$17+1,1))-AVERAGE(OFFSET($H$3,0,0,'Données projet'!$E$17+1,1))</f>
        <v>491.88527366779715</v>
      </c>
      <c r="GF43" s="59">
        <f t="shared" si="50"/>
        <v>304.07540432345746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28</v>
      </c>
      <c r="GI43" s="16">
        <f>IF(ISNA(VLOOKUP(A43,'Données projet'!$A$243:$I$263,5,0)),0%,VLOOKUP(A43,'Données projet'!$A$243:$I$263,5,0)*VLOOKUP('Données projet'!$B$17,Paramètres!$A$1:$I$89,7,0))</f>
        <v>8.6000000000000007E-2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2.6992402913501592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2.6992402913501592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67.392927155095094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137</v>
      </c>
      <c r="GS43" s="12">
        <f>VLOOKUP(A43,'Données projet'!$A$269:$I$289,9,0)</f>
        <v>8.4</v>
      </c>
      <c r="GT43" s="12">
        <f t="array" ref="GT43">INDEX(GS:GS,MIN(IF(ISNUMBER(GS43:GS239),ROW(GS43:GS239),"")))</f>
        <v>8.4</v>
      </c>
      <c r="GU43" s="12">
        <f>IF('Données projet'!$A$270&gt;35,GU42+GT43-HC42,IF(A43&lt;'Données projet'!$A$270,$GR$205^A43,IF(A43='Données projet'!$A$270,'Données projet'!$B$270,GU42+GT43-HC42)))</f>
        <v>137.00000000000003</v>
      </c>
      <c r="GV43" s="17">
        <f>GU43*VLOOKUP('Données projet'!$B$18,Paramètres!$A$1:$I$89,3,0)*VLOOKUP('Données projet'!$B$18,Paramètres!$A$1:$I$89,5,0)</f>
        <v>130.36920000000003</v>
      </c>
      <c r="GW43" s="13">
        <f t="shared" si="51"/>
        <v>34.081656526320486</v>
      </c>
      <c r="GX43" s="20">
        <f t="shared" si="28"/>
        <v>286.4185751166749</v>
      </c>
      <c r="GY43" s="59">
        <f t="shared" si="29"/>
        <v>570.19264135202366</v>
      </c>
      <c r="GZ43" s="59">
        <f ca="1">AVERAGE(OFFSET($GY$3,0,0,'Données projet'!$E$18+1,1))-AVERAGE(OFFSET($H$3,0,0,'Données projet'!$E$18+1,1))</f>
        <v>388.19269910553851</v>
      </c>
      <c r="HA43" s="59">
        <f t="shared" si="52"/>
        <v>255.07177499966724</v>
      </c>
      <c r="HB43" s="15">
        <f>IF(ISNA(VLOOKUP(A43,'Données projet'!$A$269:$I$289,3,0)),0,VLOOKUP(A43,'Données projet'!$A$269:$I$289,3,0))</f>
        <v>5</v>
      </c>
      <c r="HC43" s="15">
        <f>IF(ISNA(VLOOKUP(A43,'Données projet'!$A$269:$I$289,4,0)),0,VLOOKUP(A43,'Données projet'!$A$269:$I$289,4,0))</f>
        <v>21</v>
      </c>
      <c r="HD43" s="16">
        <f>IF(ISNA(VLOOKUP(A43,'Données projet'!$A$269:$I$289,5,0)),0%,VLOOKUP(A43,'Données projet'!$A$269:$I$289,5,0)*VLOOKUP('Données projet'!$B$18,Paramètres!$A$1:$I$89,7,0))</f>
        <v>8.6000000000000007E-2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1.8998498973733813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1.8998498973733813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1.05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3.6457199999999967</v>
      </c>
      <c r="D44" s="11">
        <f t="shared" si="32"/>
        <v>1.4452527294671609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7.3948736859044732</v>
      </c>
      <c r="H44" s="67">
        <f t="shared" si="1"/>
        <v>250.13344417048862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158.39999999999995</v>
      </c>
      <c r="O44" s="13">
        <f>N44*VLOOKUP('Données projet'!$B$9,Paramètres!$A$1:$I$89,3,0)*VLOOKUP('Données projet'!$B$9,Paramètres!$A$1:$I$89,5,0)</f>
        <v>143.32031999999992</v>
      </c>
      <c r="P44" s="13">
        <f t="shared" si="33"/>
        <v>37.056603420232349</v>
      </c>
      <c r="Q44" s="20">
        <f t="shared" si="53"/>
        <v>314.15647495690456</v>
      </c>
      <c r="R44" s="59">
        <f t="shared" si="0"/>
        <v>598.09637310508379</v>
      </c>
      <c r="S44" s="59">
        <f ca="1">AVERAGE(OFFSET($R$3,0,0,'Données projet'!$E$9+1,1))-AVERAGE(OFFSET($H$3,0,0,'Données projet'!$E$9+1,1))</f>
        <v>442.85077007208679</v>
      </c>
      <c r="T44" s="59">
        <f t="shared" si="34"/>
        <v>275.67388397899009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2.3613226225450159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2.3613226225450159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83.447520000000026</v>
      </c>
      <c r="AK44" s="13">
        <f t="shared" si="35"/>
        <v>22.978039697763734</v>
      </c>
      <c r="AL44" s="20">
        <f t="shared" si="4"/>
        <v>185.3578498069385</v>
      </c>
      <c r="AM44" s="59">
        <f t="shared" si="5"/>
        <v>469.29774795511764</v>
      </c>
      <c r="AN44" s="59">
        <f ca="1">AVERAGE(OFFSET($AM$3,0,0,'Données projet'!$E$10+1,1))-AVERAGE(OFFSET($H$3,0,0,'Données projet'!$E$10+1,1))</f>
        <v>283.58623187123555</v>
      </c>
      <c r="AO44" s="59">
        <f t="shared" si="36"/>
        <v>191.24793849275176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1.6183202456235242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1.6183202456235242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139.68863999999999</v>
      </c>
      <c r="BF44" s="13">
        <f t="shared" si="37"/>
        <v>36.22566805112433</v>
      </c>
      <c r="BG44" s="20">
        <f t="shared" si="7"/>
        <v>306.38408652237484</v>
      </c>
      <c r="BH44" s="59">
        <f t="shared" si="8"/>
        <v>590.32398467055395</v>
      </c>
      <c r="BI44" s="59">
        <f ca="1">AVERAGE(OFFSET($BH$3,0,0,'Données projet'!$E$11+1,1))-AVERAGE(OFFSET($H$3,0,0,'Données projet'!$E$11+1,1))</f>
        <v>300.677256227165</v>
      </c>
      <c r="BJ44" s="59">
        <f t="shared" si="38"/>
        <v>294.92893853504148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7.113336377365691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7.113336377365691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84.600000000000009</v>
      </c>
      <c r="BZ44" s="13">
        <f>BY44*VLOOKUP('Données projet'!$B$12,Paramètres!$A$1:$I$89,3,0)*VLOOKUP('Données projet'!$B$12,Paramètres!$A$1:$I$89,5,0)</f>
        <v>91.06344</v>
      </c>
      <c r="CA44" s="13">
        <f t="shared" si="39"/>
        <v>24.821525508693981</v>
      </c>
      <c r="CB44" s="20">
        <f t="shared" si="10"/>
        <v>201.83298159430865</v>
      </c>
      <c r="CC44" s="59">
        <f t="shared" si="11"/>
        <v>485.77287974248782</v>
      </c>
      <c r="CD44" s="59">
        <f ca="1">AVERAGE(OFFSET($CC$3,0,0,'Données projet'!$E$12+1,1))-AVERAGE(OFFSET($H$3,0,0,'Données projet'!$E$12+1,1))</f>
        <v>320.91970765367535</v>
      </c>
      <c r="CE44" s="59">
        <f t="shared" si="40"/>
        <v>164.43305350706868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1.4045798358241908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1.4045798358241908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202.8</v>
      </c>
      <c r="CU44" s="17">
        <f>CT44*VLOOKUP('Données projet'!$B$13,Paramètres!$A$1:$I$89,3,0)*VLOOKUP('Données projet'!$B$13,Paramètres!$A$1:$I$89,5,0)</f>
        <v>177.16608000000002</v>
      </c>
      <c r="CV44" s="13">
        <f t="shared" si="41"/>
        <v>44.691110042101649</v>
      </c>
      <c r="CW44" s="20">
        <f t="shared" si="13"/>
        <v>386.40127265666041</v>
      </c>
      <c r="CX44" s="59">
        <f t="shared" si="14"/>
        <v>670.34117080483952</v>
      </c>
      <c r="CY44" s="59">
        <f ca="1">AVERAGE(OFFSET($CX$3,0,0,'Données projet'!$E$13+1,1))-AVERAGE(OFFSET($H$3,0,0,'Données projet'!$E$13+1,1))</f>
        <v>380.75053157062723</v>
      </c>
      <c r="CZ44" s="59">
        <f t="shared" si="42"/>
        <v>372.45140975908799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11.331961669014827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11.331961669014827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8.4</v>
      </c>
      <c r="DO44" s="12">
        <f>IF('Données projet'!$A$166&gt;35,DO43+DN44-DW43,IF(A44&lt;'Données projet'!$A$166,$DL$205^A44,IF(A44='Données projet'!$A$166,'Données projet'!$B$166,DO43+DN44-DW43)))</f>
        <v>124.40000000000006</v>
      </c>
      <c r="DP44" s="17">
        <f>DO44*VLOOKUP('Données projet'!$B$14,Paramètres!$A$1:$I$89,3,0)*VLOOKUP('Données projet'!$B$14,Paramètres!$A$1:$I$89,5,0)</f>
        <v>120.31968000000008</v>
      </c>
      <c r="DQ44" s="13">
        <f t="shared" si="43"/>
        <v>31.749547855668318</v>
      </c>
      <c r="DR44" s="20">
        <f t="shared" si="16"/>
        <v>264.85390518195578</v>
      </c>
      <c r="DS44" s="59">
        <f t="shared" si="17"/>
        <v>548.79380333013501</v>
      </c>
      <c r="DT44" s="59">
        <f ca="1">AVERAGE(OFFSET($DS$3,0,0,'Données projet'!$E$14+1,1))-AVERAGE(OFFSET($H$3,0,0,'Données projet'!$E$14+1,1))</f>
        <v>391.03687197632871</v>
      </c>
      <c r="DU44" s="59">
        <f t="shared" si="44"/>
        <v>241.90796410645191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1.8931293439369528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1.8931293439369528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5.6</v>
      </c>
      <c r="EJ44" s="12">
        <f>IF('Données projet'!$A$192&gt;35,EJ43+EI44-ER43,IF(A44&lt;'Données projet'!$A$192,$EG$205^A44,IF(A44='Données projet'!$A$192,'Données projet'!$B$192,EJ43+EI44-ER43)))</f>
        <v>84.600000000000009</v>
      </c>
      <c r="EK44" s="17">
        <f>EJ44*VLOOKUP('Données projet'!$B$15,Paramètres!$A$1:$I$89,3,0)*VLOOKUP('Données projet'!$B$15,Paramètres!$A$1:$I$89,5,0)</f>
        <v>96.342480000000009</v>
      </c>
      <c r="EL44" s="13">
        <f t="shared" si="45"/>
        <v>26.088763268244669</v>
      </c>
      <c r="EM44" s="20">
        <f t="shared" si="19"/>
        <v>213.23441535885948</v>
      </c>
      <c r="EN44" s="59">
        <f t="shared" si="20"/>
        <v>497.17431350703862</v>
      </c>
      <c r="EO44" s="59">
        <f ca="1">AVERAGE(OFFSET($EN$3,0,0,'Données projet'!$E$15+1,1))-AVERAGE(OFFSET($H$3,0,0,'Données projet'!$E$15+1,1))</f>
        <v>337.57272347525873</v>
      </c>
      <c r="EP44" s="59">
        <f t="shared" si="46"/>
        <v>171.78614231095435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1.4860047538429846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1.4860047538429846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5.6</v>
      </c>
      <c r="FE44" s="12">
        <f>IF('Données projet'!$A$218&gt;35,FE43+FD44-FM43,IF(A44&lt;'Données projet'!$A$218,$FB$205^A44,IF(A44='Données projet'!$A$218,'Données projet'!$B$218,FE43+FD44-FM43)))</f>
        <v>84.600000000000009</v>
      </c>
      <c r="FF44" s="17">
        <f>FE44*VLOOKUP('Données projet'!$B$16,Paramètres!$A$1:$I$89,3,0)*VLOOKUP('Données projet'!$B$16,Paramètres!$A$1:$I$89,5,0)</f>
        <v>92.383200000000002</v>
      </c>
      <c r="FG44" s="13">
        <f t="shared" si="47"/>
        <v>25.13911825557507</v>
      </c>
      <c r="FH44" s="20">
        <f t="shared" si="22"/>
        <v>204.68470429512658</v>
      </c>
      <c r="FI44" s="59">
        <f t="shared" si="23"/>
        <v>488.62460244330578</v>
      </c>
      <c r="FJ44" s="59">
        <f ca="1">AVERAGE(OFFSET($FI$3,0,0,'Données projet'!$E$16+1,1))-AVERAGE(OFFSET($H$3,0,0,'Données projet'!$E$16+1,1))</f>
        <v>325.08483803530646</v>
      </c>
      <c r="FK44" s="59">
        <f t="shared" si="48"/>
        <v>166.27224322841556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1.4249360653288894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1.4249360653288894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11.4</v>
      </c>
      <c r="FZ44" s="12">
        <f>IF('Données projet'!$A$244&gt;35,FZ43+FY44-GH43,IF(A44&lt;'Données projet'!$A$244,$FW$205^A44,IF(A44='Données projet'!$A$244,'Données projet'!$B$244,FZ43+FY44-GH43)))</f>
        <v>158.39999999999995</v>
      </c>
      <c r="GA44" s="17">
        <f>FZ44*VLOOKUP('Données projet'!$B$17,Paramètres!$A$1:$I$89,3,0)*VLOOKUP('Données projet'!$B$17,Paramètres!$A$1:$I$89,5,0)</f>
        <v>160.61759999999995</v>
      </c>
      <c r="GB44" s="13">
        <f t="shared" si="49"/>
        <v>40.981785561145074</v>
      </c>
      <c r="GC44" s="20">
        <f t="shared" si="25"/>
        <v>351.11892985232754</v>
      </c>
      <c r="GD44" s="59">
        <f t="shared" si="26"/>
        <v>635.05882800050676</v>
      </c>
      <c r="GE44" s="59">
        <f ca="1">AVERAGE(OFFSET($GD$3,0,0,'Données projet'!$E$17+1,1))-AVERAGE(OFFSET($H$3,0,0,'Données projet'!$E$17+1,1))</f>
        <v>491.88527366779715</v>
      </c>
      <c r="GF44" s="59">
        <f t="shared" si="50"/>
        <v>304.07540432345746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2.6463098356107944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2.6463098356107944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8.4</v>
      </c>
      <c r="GU44" s="12">
        <f>IF('Données projet'!$A$270&gt;35,GU43+GT44-HC43,IF(A44&lt;'Données projet'!$A$270,$GR$205^A44,IF(A44='Données projet'!$A$270,'Données projet'!$B$270,GU43+GT44-HC43)))</f>
        <v>124.40000000000003</v>
      </c>
      <c r="GV44" s="17">
        <f>GU44*VLOOKUP('Données projet'!$B$18,Paramètres!$A$1:$I$89,3,0)*VLOOKUP('Données projet'!$B$18,Paramètres!$A$1:$I$89,5,0)</f>
        <v>118.37904000000003</v>
      </c>
      <c r="GW44" s="13">
        <f t="shared" si="51"/>
        <v>31.296638268907181</v>
      </c>
      <c r="GX44" s="20">
        <f t="shared" si="28"/>
        <v>260.68513965168</v>
      </c>
      <c r="GY44" s="59">
        <f t="shared" si="29"/>
        <v>544.62503779985923</v>
      </c>
      <c r="GZ44" s="59">
        <f ca="1">AVERAGE(OFFSET($GY$3,0,0,'Données projet'!$E$18+1,1))-AVERAGE(OFFSET($H$3,0,0,'Données projet'!$E$18+1,1))</f>
        <v>388.19269910553851</v>
      </c>
      <c r="HA44" s="59">
        <f t="shared" si="52"/>
        <v>255.07177499966724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1.8625949996799052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1.8625949996799052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1.05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3.7346399999999966</v>
      </c>
      <c r="D45" s="11">
        <f t="shared" si="32"/>
        <v>1.4763558710016256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7.4875231284924819</v>
      </c>
      <c r="H45" s="67">
        <f t="shared" si="1"/>
        <v>250.34248447532781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169.79999999999995</v>
      </c>
      <c r="O45" s="13">
        <f>N45*VLOOKUP('Données projet'!$B$9,Paramètres!$A$1:$I$89,3,0)*VLOOKUP('Données projet'!$B$9,Paramètres!$A$1:$I$89,5,0)</f>
        <v>153.63503999999995</v>
      </c>
      <c r="P45" s="13">
        <f t="shared" si="33"/>
        <v>39.403506785222667</v>
      </c>
      <c r="Q45" s="20">
        <f t="shared" si="53"/>
        <v>336.20880231759605</v>
      </c>
      <c r="R45" s="59">
        <f t="shared" si="0"/>
        <v>620.3116555656627</v>
      </c>
      <c r="S45" s="59">
        <f ca="1">AVERAGE(OFFSET($R$3,0,0,'Données projet'!$E$9+1,1))-AVERAGE(OFFSET($H$3,0,0,'Données projet'!$E$9+1,1))</f>
        <v>442.85077007208679</v>
      </c>
      <c r="T45" s="59">
        <f t="shared" si="34"/>
        <v>275.67388397899009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2.3150185261814937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2.3150185261814937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89.082240000000027</v>
      </c>
      <c r="AK45" s="13">
        <f t="shared" si="35"/>
        <v>24.343751517442186</v>
      </c>
      <c r="AL45" s="20">
        <f t="shared" si="4"/>
        <v>197.5502685595452</v>
      </c>
      <c r="AM45" s="59">
        <f t="shared" si="5"/>
        <v>481.6531218076118</v>
      </c>
      <c r="AN45" s="59">
        <f ca="1">AVERAGE(OFFSET($AM$3,0,0,'Données projet'!$E$10+1,1))-AVERAGE(OFFSET($H$3,0,0,'Données projet'!$E$10+1,1))</f>
        <v>283.58623187123555</v>
      </c>
      <c r="AO45" s="59">
        <f t="shared" si="36"/>
        <v>191.24793849275176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1.5865859726847309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1.5865859726847309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146.34047999999999</v>
      </c>
      <c r="BF45" s="13">
        <f t="shared" si="37"/>
        <v>37.745754868861937</v>
      </c>
      <c r="BG45" s="20">
        <f t="shared" si="7"/>
        <v>320.6168590632679</v>
      </c>
      <c r="BH45" s="59">
        <f t="shared" si="8"/>
        <v>604.71971231133443</v>
      </c>
      <c r="BI45" s="59">
        <f ca="1">AVERAGE(OFFSET($BH$3,0,0,'Données projet'!$E$11+1,1))-AVERAGE(OFFSET($H$3,0,0,'Données projet'!$E$11+1,1))</f>
        <v>300.677256227165</v>
      </c>
      <c r="BJ45" s="59">
        <f t="shared" si="38"/>
        <v>294.92893853504148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6.9738481897123279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6.9738481897123279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90.2</v>
      </c>
      <c r="BZ45" s="13">
        <f>BY45*VLOOKUP('Données projet'!$B$12,Paramètres!$A$1:$I$89,3,0)*VLOOKUP('Données projet'!$B$12,Paramètres!$A$1:$I$89,5,0)</f>
        <v>97.091279999999998</v>
      </c>
      <c r="CA45" s="13">
        <f t="shared" si="39"/>
        <v>26.267849122787243</v>
      </c>
      <c r="CB45" s="20">
        <f t="shared" si="10"/>
        <v>214.85048322218776</v>
      </c>
      <c r="CC45" s="59">
        <f t="shared" si="11"/>
        <v>498.95333647025438</v>
      </c>
      <c r="CD45" s="59">
        <f ca="1">AVERAGE(OFFSET($CC$3,0,0,'Données projet'!$E$12+1,1))-AVERAGE(OFFSET($H$3,0,0,'Données projet'!$E$12+1,1))</f>
        <v>320.91970765367535</v>
      </c>
      <c r="CE45" s="59">
        <f t="shared" si="40"/>
        <v>164.43305350706868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1.3770368819527852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1.3770368819527852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212.60000000000002</v>
      </c>
      <c r="CU45" s="17">
        <f>CT45*VLOOKUP('Données projet'!$B$13,Paramètres!$A$1:$I$89,3,0)*VLOOKUP('Données projet'!$B$13,Paramètres!$A$1:$I$89,5,0)</f>
        <v>185.72736000000003</v>
      </c>
      <c r="CV45" s="13">
        <f t="shared" si="41"/>
        <v>46.594086043363802</v>
      </c>
      <c r="CW45" s="20">
        <f t="shared" si="13"/>
        <v>404.62651852552534</v>
      </c>
      <c r="CX45" s="59">
        <f t="shared" si="14"/>
        <v>688.72937177359199</v>
      </c>
      <c r="CY45" s="59">
        <f ca="1">AVERAGE(OFFSET($CX$3,0,0,'Données projet'!$E$13+1,1))-AVERAGE(OFFSET($H$3,0,0,'Données projet'!$E$13+1,1))</f>
        <v>380.75053157062723</v>
      </c>
      <c r="CZ45" s="59">
        <f t="shared" si="42"/>
        <v>372.45140975908799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11.10974881249958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11.10974881249958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8.4</v>
      </c>
      <c r="DO45" s="12">
        <f>IF('Données projet'!$A$166&gt;35,DO44+DN45-DW44,IF(A45&lt;'Données projet'!$A$166,$DL$205^A45,IF(A45='Données projet'!$A$166,'Données projet'!$B$166,DO44+DN45-DW44)))</f>
        <v>132.80000000000007</v>
      </c>
      <c r="DP45" s="17">
        <f>DO45*VLOOKUP('Données projet'!$B$14,Paramètres!$A$1:$I$89,3,0)*VLOOKUP('Données projet'!$B$14,Paramètres!$A$1:$I$89,5,0)</f>
        <v>128.44416000000007</v>
      </c>
      <c r="DQ45" s="13">
        <f t="shared" si="43"/>
        <v>33.636598855068954</v>
      </c>
      <c r="DR45" s="20">
        <f t="shared" si="16"/>
        <v>282.29065500591184</v>
      </c>
      <c r="DS45" s="59">
        <f t="shared" si="17"/>
        <v>566.39350825397844</v>
      </c>
      <c r="DT45" s="59">
        <f ca="1">AVERAGE(OFFSET($DS$3,0,0,'Données projet'!$E$14+1,1))-AVERAGE(OFFSET($H$3,0,0,'Données projet'!$E$14+1,1))</f>
        <v>391.03687197632871</v>
      </c>
      <c r="DU45" s="59">
        <f t="shared" si="44"/>
        <v>241.90796410645191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1.8560062321972324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1.8560062321972324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5.6</v>
      </c>
      <c r="EJ45" s="12">
        <f>IF('Données projet'!$A$192&gt;35,EJ44+EI45-ER44,IF(A45&lt;'Données projet'!$A$192,$EG$205^A45,IF(A45='Données projet'!$A$192,'Données projet'!$B$192,EJ44+EI45-ER44)))</f>
        <v>90.2</v>
      </c>
      <c r="EK45" s="17">
        <f>EJ45*VLOOKUP('Données projet'!$B$15,Paramètres!$A$1:$I$89,3,0)*VLOOKUP('Données projet'!$B$15,Paramètres!$A$1:$I$89,5,0)</f>
        <v>102.71976000000001</v>
      </c>
      <c r="EL45" s="13">
        <f t="shared" si="45"/>
        <v>27.608927464604609</v>
      </c>
      <c r="EM45" s="20">
        <f t="shared" si="19"/>
        <v>226.9891306675197</v>
      </c>
      <c r="EN45" s="59">
        <f t="shared" si="20"/>
        <v>511.0919839155863</v>
      </c>
      <c r="EO45" s="59">
        <f ca="1">AVERAGE(OFFSET($EN$3,0,0,'Données projet'!$E$15+1,1))-AVERAGE(OFFSET($H$3,0,0,'Données projet'!$E$15+1,1))</f>
        <v>337.57272347525873</v>
      </c>
      <c r="EP45" s="59">
        <f t="shared" si="46"/>
        <v>171.78614231095435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1.4568651069935266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1.4568651069935266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5.6</v>
      </c>
      <c r="FE45" s="12">
        <f>IF('Données projet'!$A$218&gt;35,FE44+FD45-FM44,IF(A45&lt;'Données projet'!$A$218,$FB$205^A45,IF(A45='Données projet'!$A$218,'Données projet'!$B$218,FE44+FD45-FM44)))</f>
        <v>90.2</v>
      </c>
      <c r="FF45" s="17">
        <f>FE45*VLOOKUP('Données projet'!$B$16,Paramètres!$A$1:$I$89,3,0)*VLOOKUP('Données projet'!$B$16,Paramètres!$A$1:$I$89,5,0)</f>
        <v>98.498400000000004</v>
      </c>
      <c r="FG45" s="13">
        <f t="shared" si="47"/>
        <v>26.603947657691648</v>
      </c>
      <c r="FH45" s="20">
        <f t="shared" si="22"/>
        <v>217.88658883714629</v>
      </c>
      <c r="FI45" s="59">
        <f t="shared" si="23"/>
        <v>501.98944208521289</v>
      </c>
      <c r="FJ45" s="59">
        <f ca="1">AVERAGE(OFFSET($FI$3,0,0,'Données projet'!$E$16+1,1))-AVERAGE(OFFSET($H$3,0,0,'Données projet'!$E$16+1,1))</f>
        <v>325.08483803530646</v>
      </c>
      <c r="FK45" s="59">
        <f t="shared" si="48"/>
        <v>166.27224322841556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1.3969939382129708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1.3969939382129708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11.4</v>
      </c>
      <c r="FZ45" s="12">
        <f>IF('Données projet'!$A$244&gt;35,FZ44+FY45-GH44,IF(A45&lt;'Données projet'!$A$244,$FW$205^A45,IF(A45='Données projet'!$A$244,'Données projet'!$B$244,FZ44+FY45-GH44)))</f>
        <v>169.79999999999995</v>
      </c>
      <c r="GA45" s="17">
        <f>FZ45*VLOOKUP('Données projet'!$B$17,Paramètres!$A$1:$I$89,3,0)*VLOOKUP('Données projet'!$B$17,Paramètres!$A$1:$I$89,5,0)</f>
        <v>172.17719999999997</v>
      </c>
      <c r="GB45" s="13">
        <f t="shared" si="49"/>
        <v>43.577282221917017</v>
      </c>
      <c r="GC45" s="20">
        <f t="shared" si="25"/>
        <v>375.77238986983872</v>
      </c>
      <c r="GD45" s="59">
        <f t="shared" si="26"/>
        <v>659.87524311790526</v>
      </c>
      <c r="GE45" s="59">
        <f ca="1">AVERAGE(OFFSET($GD$3,0,0,'Données projet'!$E$17+1,1))-AVERAGE(OFFSET($H$3,0,0,'Données projet'!$E$17+1,1))</f>
        <v>491.88527366779715</v>
      </c>
      <c r="GF45" s="59">
        <f t="shared" si="50"/>
        <v>304.07540432345746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2.5944173138240885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2.5944173138240885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8.4</v>
      </c>
      <c r="GU45" s="12">
        <f>IF('Données projet'!$A$270&gt;35,GU44+GT45-HC44,IF(A45&lt;'Données projet'!$A$270,$GR$205^A45,IF(A45='Données projet'!$A$270,'Données projet'!$B$270,GU44+GT45-HC44)))</f>
        <v>132.80000000000004</v>
      </c>
      <c r="GV45" s="17">
        <f>GU45*VLOOKUP('Données projet'!$B$18,Paramètres!$A$1:$I$89,3,0)*VLOOKUP('Données projet'!$B$18,Paramètres!$A$1:$I$89,5,0)</f>
        <v>126.37248000000004</v>
      </c>
      <c r="GW45" s="13">
        <f t="shared" si="51"/>
        <v>33.156770349896121</v>
      </c>
      <c r="GX45" s="20">
        <f t="shared" si="28"/>
        <v>277.84677769273577</v>
      </c>
      <c r="GY45" s="59">
        <f t="shared" si="29"/>
        <v>561.94963094080231</v>
      </c>
      <c r="GZ45" s="59">
        <f ca="1">AVERAGE(OFFSET($GY$3,0,0,'Données projet'!$E$18+1,1))-AVERAGE(OFFSET($H$3,0,0,'Données projet'!$E$18+1,1))</f>
        <v>388.19269910553851</v>
      </c>
      <c r="HA45" s="59">
        <f t="shared" si="52"/>
        <v>255.07177499966724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1.8260706478069544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1.8260706478069544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1.05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3.8235599999999965</v>
      </c>
      <c r="D46" s="11">
        <f t="shared" si="32"/>
        <v>1.5073729231428947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7.5801061161103025</v>
      </c>
      <c r="H46" s="67">
        <f t="shared" si="1"/>
        <v>250.55137484114053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67.526267665804738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181.19999999999996</v>
      </c>
      <c r="O46" s="13">
        <f>N46*VLOOKUP('Données projet'!$B$9,Paramètres!$A$1:$I$89,3,0)*VLOOKUP('Données projet'!$B$9,Paramètres!$A$1:$I$89,5,0)</f>
        <v>163.94975999999997</v>
      </c>
      <c r="P46" s="13">
        <f t="shared" si="33"/>
        <v>41.732126457893308</v>
      </c>
      <c r="Q46" s="20">
        <f t="shared" si="53"/>
        <v>358.22928558083078</v>
      </c>
      <c r="R46" s="59">
        <f t="shared" si="0"/>
        <v>642.49226702211479</v>
      </c>
      <c r="S46" s="59">
        <f ca="1">AVERAGE(OFFSET($R$3,0,0,'Données projet'!$E$9+1,1))-AVERAGE(OFFSET($H$3,0,0,'Données projet'!$E$9+1,1))</f>
        <v>442.85077007208679</v>
      </c>
      <c r="T46" s="59">
        <f t="shared" si="34"/>
        <v>275.67388397899009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2.2696224249049499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2.2696224249049499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67.526267665804738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94.716960000000029</v>
      </c>
      <c r="AK46" s="13">
        <f t="shared" si="35"/>
        <v>25.69943794908513</v>
      </c>
      <c r="AL46" s="20">
        <f t="shared" si="4"/>
        <v>209.72522642799001</v>
      </c>
      <c r="AM46" s="59">
        <f t="shared" si="5"/>
        <v>493.98820786927399</v>
      </c>
      <c r="AN46" s="59">
        <f ca="1">AVERAGE(OFFSET($AM$3,0,0,'Données projet'!$E$10+1,1))-AVERAGE(OFFSET($H$3,0,0,'Données projet'!$E$10+1,1))</f>
        <v>283.58623187123555</v>
      </c>
      <c r="AO46" s="59">
        <f t="shared" si="36"/>
        <v>191.24793849275176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1.555473989482272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1.555473989482272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67.526267665804738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152.99231999999998</v>
      </c>
      <c r="BF46" s="13">
        <f t="shared" si="37"/>
        <v>39.257817366656973</v>
      </c>
      <c r="BG46" s="20">
        <f t="shared" si="7"/>
        <v>334.83565591359422</v>
      </c>
      <c r="BH46" s="59">
        <f t="shared" si="8"/>
        <v>619.09863735487829</v>
      </c>
      <c r="BI46" s="59">
        <f ca="1">AVERAGE(OFFSET($BH$3,0,0,'Données projet'!$E$11+1,1))-AVERAGE(OFFSET($H$3,0,0,'Données projet'!$E$11+1,1))</f>
        <v>300.677256227165</v>
      </c>
      <c r="BJ46" s="59">
        <f t="shared" si="38"/>
        <v>294.92893853504148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6.8370952803394545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6.8370952803394545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67.526267665804738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95.8</v>
      </c>
      <c r="BZ46" s="13">
        <f>BY46*VLOOKUP('Données projet'!$B$12,Paramètres!$A$1:$I$89,3,0)*VLOOKUP('Données projet'!$B$12,Paramètres!$A$1:$I$89,5,0)</f>
        <v>103.11911999999998</v>
      </c>
      <c r="CA46" s="13">
        <f t="shared" si="39"/>
        <v>27.703751333753903</v>
      </c>
      <c r="CB46" s="20">
        <f t="shared" si="10"/>
        <v>227.84983423962134</v>
      </c>
      <c r="CC46" s="59">
        <f t="shared" si="11"/>
        <v>512.11281568090533</v>
      </c>
      <c r="CD46" s="59">
        <f ca="1">AVERAGE(OFFSET($CC$3,0,0,'Données projet'!$E$12+1,1))-AVERAGE(OFFSET($H$3,0,0,'Données projet'!$E$12+1,1))</f>
        <v>320.91970765367535</v>
      </c>
      <c r="CE46" s="59">
        <f t="shared" si="40"/>
        <v>164.43305350706868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1.350034028607255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1.350034028607255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67.526267665804738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222.40000000000003</v>
      </c>
      <c r="CU46" s="17">
        <f>CT46*VLOOKUP('Données projet'!$B$13,Paramètres!$A$1:$I$89,3,0)*VLOOKUP('Données projet'!$B$13,Paramètres!$A$1:$I$89,5,0)</f>
        <v>194.28864000000004</v>
      </c>
      <c r="CV46" s="13">
        <f t="shared" si="41"/>
        <v>48.486875029770822</v>
      </c>
      <c r="CW46" s="20">
        <f t="shared" si="13"/>
        <v>422.83402201018424</v>
      </c>
      <c r="CX46" s="59">
        <f t="shared" si="14"/>
        <v>707.09700345146825</v>
      </c>
      <c r="CY46" s="59">
        <f ca="1">AVERAGE(OFFSET($CX$3,0,0,'Données projet'!$E$13+1,1))-AVERAGE(OFFSET($H$3,0,0,'Données projet'!$E$13+1,1))</f>
        <v>380.75053157062723</v>
      </c>
      <c r="CZ46" s="59">
        <f t="shared" si="42"/>
        <v>372.45140975908799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10.891893414564137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10.891893414564137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67.526267665804738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8.4</v>
      </c>
      <c r="DO46" s="12">
        <f>IF('Données projet'!$A$166&gt;35,DO45+DN46-DW45,IF(A46&lt;'Données projet'!$A$166,$DL$205^A46,IF(A46='Données projet'!$A$166,'Données projet'!$B$166,DO45+DN46-DW45)))</f>
        <v>141.20000000000007</v>
      </c>
      <c r="DP46" s="17">
        <f>DO46*VLOOKUP('Données projet'!$B$14,Paramètres!$A$1:$I$89,3,0)*VLOOKUP('Données projet'!$B$14,Paramètres!$A$1:$I$89,5,0)</f>
        <v>136.56864000000007</v>
      </c>
      <c r="DQ46" s="13">
        <f t="shared" si="43"/>
        <v>35.509797430964738</v>
      </c>
      <c r="DR46" s="20">
        <f t="shared" si="16"/>
        <v>299.70327852559706</v>
      </c>
      <c r="DS46" s="59">
        <f t="shared" si="17"/>
        <v>583.96625996688113</v>
      </c>
      <c r="DT46" s="59">
        <f ca="1">AVERAGE(OFFSET($DS$3,0,0,'Données projet'!$E$14+1,1))-AVERAGE(OFFSET($H$3,0,0,'Données projet'!$E$14+1,1))</f>
        <v>391.03687197632871</v>
      </c>
      <c r="DU46" s="59">
        <f t="shared" si="44"/>
        <v>241.90796410645191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1.8196110820358655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1.8196110820358655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67.526267665804738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5.6</v>
      </c>
      <c r="EJ46" s="12">
        <f>IF('Données projet'!$A$192&gt;35,EJ45+EI46-ER45,IF(A46&lt;'Données projet'!$A$192,$EG$205^A46,IF(A46='Données projet'!$A$192,'Données projet'!$B$192,EJ45+EI46-ER45)))</f>
        <v>95.8</v>
      </c>
      <c r="EK46" s="17">
        <f>EJ46*VLOOKUP('Données projet'!$B$15,Paramètres!$A$1:$I$89,3,0)*VLOOKUP('Données projet'!$B$15,Paramètres!$A$1:$I$89,5,0)</f>
        <v>109.09704000000001</v>
      </c>
      <c r="EL46" s="13">
        <f t="shared" si="45"/>
        <v>29.118138203692205</v>
      </c>
      <c r="EM46" s="20">
        <f t="shared" si="19"/>
        <v>240.72476870476387</v>
      </c>
      <c r="EN46" s="59">
        <f t="shared" si="20"/>
        <v>524.98775014604792</v>
      </c>
      <c r="EO46" s="59">
        <f ca="1">AVERAGE(OFFSET($EN$3,0,0,'Données projet'!$E$15+1,1))-AVERAGE(OFFSET($H$3,0,0,'Données projet'!$E$15+1,1))</f>
        <v>337.57272347525873</v>
      </c>
      <c r="EP46" s="59">
        <f t="shared" si="46"/>
        <v>171.78614231095435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1.4282968708453567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1.4282968708453567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67.526267665804738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5.6</v>
      </c>
      <c r="FE46" s="12">
        <f>IF('Données projet'!$A$218&gt;35,FE45+FD46-FM45,IF(A46&lt;'Données projet'!$A$218,$FB$205^A46,IF(A46='Données projet'!$A$218,'Données projet'!$B$218,FE45+FD46-FM45)))</f>
        <v>95.8</v>
      </c>
      <c r="FF46" s="17">
        <f>FE46*VLOOKUP('Données projet'!$B$16,Paramètres!$A$1:$I$89,3,0)*VLOOKUP('Données projet'!$B$16,Paramètres!$A$1:$I$89,5,0)</f>
        <v>104.61359999999999</v>
      </c>
      <c r="FG46" s="13">
        <f t="shared" si="47"/>
        <v>28.058222314271017</v>
      </c>
      <c r="FH46" s="20">
        <f t="shared" si="22"/>
        <v>231.07009053068865</v>
      </c>
      <c r="FI46" s="59">
        <f t="shared" si="23"/>
        <v>515.33307197197269</v>
      </c>
      <c r="FJ46" s="59">
        <f ca="1">AVERAGE(OFFSET($FI$3,0,0,'Données projet'!$E$16+1,1))-AVERAGE(OFFSET($H$3,0,0,'Données projet'!$E$16+1,1))</f>
        <v>325.08483803530646</v>
      </c>
      <c r="FK46" s="59">
        <f t="shared" si="48"/>
        <v>166.27224322841556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1.3695997391667807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1.3695997391667807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67.526267665804738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11.4</v>
      </c>
      <c r="FZ46" s="12">
        <f>IF('Données projet'!$A$244&gt;35,FZ45+FY46-GH45,IF(A46&lt;'Données projet'!$A$244,$FW$205^A46,IF(A46='Données projet'!$A$244,'Données projet'!$B$244,FZ45+FY46-GH45)))</f>
        <v>181.19999999999996</v>
      </c>
      <c r="GA46" s="17">
        <f>FZ46*VLOOKUP('Données projet'!$B$17,Paramètres!$A$1:$I$89,3,0)*VLOOKUP('Données projet'!$B$17,Paramètres!$A$1:$I$89,5,0)</f>
        <v>183.73679999999996</v>
      </c>
      <c r="GB46" s="13">
        <f t="shared" si="49"/>
        <v>46.152558509293854</v>
      </c>
      <c r="GC46" s="20">
        <f t="shared" si="25"/>
        <v>400.39063273702004</v>
      </c>
      <c r="GD46" s="59">
        <f t="shared" si="26"/>
        <v>684.653614178304</v>
      </c>
      <c r="GE46" s="59">
        <f ca="1">AVERAGE(OFFSET($GD$3,0,0,'Données projet'!$E$17+1,1))-AVERAGE(OFFSET($H$3,0,0,'Données projet'!$E$17+1,1))</f>
        <v>491.88527366779715</v>
      </c>
      <c r="GF46" s="59">
        <f t="shared" si="50"/>
        <v>304.07540432345746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2.5435423727383069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2.5435423727383069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67.526267665804738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8.4</v>
      </c>
      <c r="GU46" s="12">
        <f>IF('Données projet'!$A$270&gt;35,GU45+GT46-HC45,IF(A46&lt;'Données projet'!$A$270,$GR$205^A46,IF(A46='Données projet'!$A$270,'Données projet'!$B$270,GU45+GT46-HC45)))</f>
        <v>141.20000000000005</v>
      </c>
      <c r="GV46" s="17">
        <f>GU46*VLOOKUP('Données projet'!$B$18,Paramètres!$A$1:$I$89,3,0)*VLOOKUP('Données projet'!$B$18,Paramètres!$A$1:$I$89,5,0)</f>
        <v>134.36592000000005</v>
      </c>
      <c r="GW46" s="13">
        <f t="shared" si="51"/>
        <v>35.003247613199107</v>
      </c>
      <c r="GX46" s="20">
        <f t="shared" si="28"/>
        <v>294.98463359298847</v>
      </c>
      <c r="GY46" s="59">
        <f t="shared" si="29"/>
        <v>579.24761503427248</v>
      </c>
      <c r="GZ46" s="59">
        <f ca="1">AVERAGE(OFFSET($GY$3,0,0,'Données projet'!$E$18+1,1))-AVERAGE(OFFSET($H$3,0,0,'Données projet'!$E$18+1,1))</f>
        <v>388.19269910553851</v>
      </c>
      <c r="HA46" s="59">
        <f t="shared" si="52"/>
        <v>255.07177499966724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1.7902625161965773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1.7902625161965773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1.05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3.9124799999999964</v>
      </c>
      <c r="D47" s="11">
        <f t="shared" si="32"/>
        <v>1.5383061183961502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7.6726243720952727</v>
      </c>
      <c r="H47" s="67">
        <f t="shared" si="1"/>
        <v>250.7601191562066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67.569181391366044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192.59999999999997</v>
      </c>
      <c r="O47" s="13">
        <f>N47*VLOOKUP('Données projet'!$B$9,Paramètres!$A$1:$I$89,3,0)*VLOOKUP('Données projet'!$B$9,Paramètres!$A$1:$I$89,5,0)</f>
        <v>174.26447999999996</v>
      </c>
      <c r="P47" s="13">
        <f t="shared" si="33"/>
        <v>44.043743683739521</v>
      </c>
      <c r="Q47" s="20">
        <f t="shared" si="53"/>
        <v>380.22015624917958</v>
      </c>
      <c r="R47" s="59">
        <f t="shared" si="0"/>
        <v>664.64048801752165</v>
      </c>
      <c r="S47" s="59">
        <f ca="1">AVERAGE(OFFSET($R$3,0,0,'Données projet'!$E$9+1,1))-AVERAGE(OFFSET($H$3,0,0,'Données projet'!$E$9+1,1))</f>
        <v>442.85077007208679</v>
      </c>
      <c r="T47" s="59">
        <f t="shared" si="34"/>
        <v>275.67388397899009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2.2251165134855517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2.2251165134855517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67.569181391366044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100.35168000000003</v>
      </c>
      <c r="AK47" s="13">
        <f t="shared" si="35"/>
        <v>27.045763332704858</v>
      </c>
      <c r="AL47" s="20">
        <f t="shared" si="4"/>
        <v>221.88388047112767</v>
      </c>
      <c r="AM47" s="59">
        <f t="shared" si="5"/>
        <v>506.30421223946979</v>
      </c>
      <c r="AN47" s="59">
        <f ca="1">AVERAGE(OFFSET($AM$3,0,0,'Données projet'!$E$10+1,1))-AVERAGE(OFFSET($H$3,0,0,'Données projet'!$E$10+1,1))</f>
        <v>283.58623187123555</v>
      </c>
      <c r="AO47" s="59">
        <f t="shared" si="36"/>
        <v>191.24793849275176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1.5249720932939774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1.5249720932939774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67.569181391366044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159.64415999999997</v>
      </c>
      <c r="BF47" s="13">
        <f t="shared" si="37"/>
        <v>40.762244304130796</v>
      </c>
      <c r="BG47" s="20">
        <f t="shared" si="7"/>
        <v>349.04115416302778</v>
      </c>
      <c r="BH47" s="59">
        <f t="shared" si="8"/>
        <v>633.46148593136991</v>
      </c>
      <c r="BI47" s="59">
        <f ca="1">AVERAGE(OFFSET($BH$3,0,0,'Données projet'!$E$11+1,1))-AVERAGE(OFFSET($H$3,0,0,'Données projet'!$E$11+1,1))</f>
        <v>300.677256227165</v>
      </c>
      <c r="BJ47" s="59">
        <f t="shared" si="38"/>
        <v>294.92893853504148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6.7030240121083438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6.7030240121083438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67.569181391366044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101.39999999999999</v>
      </c>
      <c r="BZ47" s="13">
        <f>BY47*VLOOKUP('Données projet'!$B$12,Paramètres!$A$1:$I$89,3,0)*VLOOKUP('Données projet'!$B$12,Paramètres!$A$1:$I$89,5,0)</f>
        <v>109.14695999999999</v>
      </c>
      <c r="CA47" s="13">
        <f t="shared" si="39"/>
        <v>29.129910721485377</v>
      </c>
      <c r="CB47" s="20">
        <f t="shared" si="10"/>
        <v>240.83221650658706</v>
      </c>
      <c r="CC47" s="59">
        <f t="shared" si="11"/>
        <v>525.25254827492915</v>
      </c>
      <c r="CD47" s="59">
        <f ca="1">AVERAGE(OFFSET($CC$3,0,0,'Données projet'!$E$12+1,1))-AVERAGE(OFFSET($H$3,0,0,'Données projet'!$E$12+1,1))</f>
        <v>320.91970765367535</v>
      </c>
      <c r="CE47" s="59">
        <f t="shared" si="40"/>
        <v>164.43305350706868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1.3235606847457162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1.3235606847457162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67.569181391366044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232.20000000000005</v>
      </c>
      <c r="CU47" s="17">
        <f>CT47*VLOOKUP('Données projet'!$B$13,Paramètres!$A$1:$I$89,3,0)*VLOOKUP('Données projet'!$B$13,Paramètres!$A$1:$I$89,5,0)</f>
        <v>202.84992000000005</v>
      </c>
      <c r="CV47" s="13">
        <f t="shared" si="41"/>
        <v>50.369977187686075</v>
      </c>
      <c r="CW47" s="20">
        <f t="shared" si="13"/>
        <v>441.02465426855332</v>
      </c>
      <c r="CX47" s="59">
        <f t="shared" si="14"/>
        <v>725.44498603689544</v>
      </c>
      <c r="CY47" s="59">
        <f ca="1">AVERAGE(OFFSET($CX$3,0,0,'Données projet'!$E$13+1,1))-AVERAGE(OFFSET($H$3,0,0,'Données projet'!$E$13+1,1))</f>
        <v>380.75053157062723</v>
      </c>
      <c r="CZ47" s="59">
        <f t="shared" si="42"/>
        <v>372.45140975908799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10.678310028103537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10.678310028103537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67.569181391366044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8.4</v>
      </c>
      <c r="DO47" s="12">
        <f>IF('Données projet'!$A$166&gt;35,DO46+DN47-DW46,IF(A47&lt;'Données projet'!$A$166,$DL$205^A47,IF(A47='Données projet'!$A$166,'Données projet'!$B$166,DO46+DN47-DW46)))</f>
        <v>149.60000000000008</v>
      </c>
      <c r="DP47" s="17">
        <f>DO47*VLOOKUP('Données projet'!$B$14,Paramètres!$A$1:$I$89,3,0)*VLOOKUP('Données projet'!$B$14,Paramètres!$A$1:$I$89,5,0)</f>
        <v>144.69312000000008</v>
      </c>
      <c r="DQ47" s="13">
        <f t="shared" si="43"/>
        <v>37.370061524802772</v>
      </c>
      <c r="DR47" s="20">
        <f t="shared" si="16"/>
        <v>317.09337448903159</v>
      </c>
      <c r="DS47" s="59">
        <f t="shared" si="17"/>
        <v>601.51370625737377</v>
      </c>
      <c r="DT47" s="59">
        <f ca="1">AVERAGE(OFFSET($DS$3,0,0,'Données projet'!$E$14+1,1))-AVERAGE(OFFSET($H$3,0,0,'Données projet'!$E$14+1,1))</f>
        <v>391.03687197632871</v>
      </c>
      <c r="DU47" s="59">
        <f t="shared" si="44"/>
        <v>241.90796410645191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1.7839296185703133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1.7839296185703133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67.569181391366044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5.6</v>
      </c>
      <c r="EJ47" s="12">
        <f>IF('Données projet'!$A$192&gt;35,EJ46+EI47-ER46,IF(A47&lt;'Données projet'!$A$192,$EG$205^A47,IF(A47='Données projet'!$A$192,'Données projet'!$B$192,EJ46+EI47-ER46)))</f>
        <v>101.39999999999999</v>
      </c>
      <c r="EK47" s="17">
        <f>EJ47*VLOOKUP('Données projet'!$B$15,Paramètres!$A$1:$I$89,3,0)*VLOOKUP('Données projet'!$B$15,Paramètres!$A$1:$I$89,5,0)</f>
        <v>115.47431999999999</v>
      </c>
      <c r="EL47" s="13">
        <f t="shared" si="45"/>
        <v>30.617108709605674</v>
      </c>
      <c r="EM47" s="20">
        <f t="shared" si="19"/>
        <v>254.44257166922989</v>
      </c>
      <c r="EN47" s="59">
        <f t="shared" si="20"/>
        <v>538.86290343757196</v>
      </c>
      <c r="EO47" s="59">
        <f ca="1">AVERAGE(OFFSET($EN$3,0,0,'Données projet'!$E$15+1,1))-AVERAGE(OFFSET($H$3,0,0,'Données projet'!$E$15+1,1))</f>
        <v>337.57272347525873</v>
      </c>
      <c r="EP47" s="59">
        <f t="shared" si="46"/>
        <v>171.78614231095435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1.400288840383149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1.400288840383149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67.569181391366044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5.6</v>
      </c>
      <c r="FE47" s="12">
        <f>IF('Données projet'!$A$218&gt;35,FE46+FD47-FM46,IF(A47&lt;'Données projet'!$A$218,$FB$205^A47,IF(A47='Données projet'!$A$218,'Données projet'!$B$218,FE46+FD47-FM46)))</f>
        <v>101.39999999999999</v>
      </c>
      <c r="FF47" s="17">
        <f>FE47*VLOOKUP('Données projet'!$B$16,Paramètres!$A$1:$I$89,3,0)*VLOOKUP('Données projet'!$B$16,Paramètres!$A$1:$I$89,5,0)</f>
        <v>110.72879999999999</v>
      </c>
      <c r="FG47" s="13">
        <f t="shared" si="47"/>
        <v>29.502629487670664</v>
      </c>
      <c r="FH47" s="20">
        <f t="shared" si="22"/>
        <v>244.23640635769303</v>
      </c>
      <c r="FI47" s="59">
        <f t="shared" si="23"/>
        <v>528.65673812603518</v>
      </c>
      <c r="FJ47" s="59">
        <f ca="1">AVERAGE(OFFSET($FI$3,0,0,'Données projet'!$E$16+1,1))-AVERAGE(OFFSET($H$3,0,0,'Données projet'!$E$16+1,1))</f>
        <v>325.08483803530646</v>
      </c>
      <c r="FK47" s="59">
        <f t="shared" si="48"/>
        <v>166.27224322841556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1.3427427236550746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1.3427427236550746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67.569181391366044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11.4</v>
      </c>
      <c r="FZ47" s="12">
        <f>IF('Données projet'!$A$244&gt;35,FZ46+FY47-GH46,IF(A47&lt;'Données projet'!$A$244,$FW$205^A47,IF(A47='Données projet'!$A$244,'Données projet'!$B$244,FZ46+FY47-GH46)))</f>
        <v>192.59999999999997</v>
      </c>
      <c r="GA47" s="17">
        <f>FZ47*VLOOKUP('Données projet'!$B$17,Paramètres!$A$1:$I$89,3,0)*VLOOKUP('Données projet'!$B$17,Paramètres!$A$1:$I$89,5,0)</f>
        <v>195.29639999999998</v>
      </c>
      <c r="GB47" s="13">
        <f t="shared" si="49"/>
        <v>48.709031383366153</v>
      </c>
      <c r="GC47" s="20">
        <f t="shared" si="25"/>
        <v>424.97612632602932</v>
      </c>
      <c r="GD47" s="59">
        <f t="shared" si="26"/>
        <v>709.39645809437138</v>
      </c>
      <c r="GE47" s="59">
        <f ca="1">AVERAGE(OFFSET($GD$3,0,0,'Données projet'!$E$17+1,1))-AVERAGE(OFFSET($H$3,0,0,'Données projet'!$E$17+1,1))</f>
        <v>491.88527366779715</v>
      </c>
      <c r="GF47" s="59">
        <f t="shared" si="50"/>
        <v>304.07540432345746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2.4936650582165671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2.4936650582165671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67.569181391366044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8.4</v>
      </c>
      <c r="GU47" s="12">
        <f>IF('Données projet'!$A$270&gt;35,GU46+GT47-HC46,IF(A47&lt;'Données projet'!$A$270,$GR$205^A47,IF(A47='Données projet'!$A$270,'Données projet'!$B$270,GU46+GT47-HC46)))</f>
        <v>149.60000000000005</v>
      </c>
      <c r="GV47" s="17">
        <f>GU47*VLOOKUP('Données projet'!$B$18,Paramètres!$A$1:$I$89,3,0)*VLOOKUP('Données projet'!$B$18,Paramètres!$A$1:$I$89,5,0)</f>
        <v>142.35936000000004</v>
      </c>
      <c r="GW47" s="13">
        <f t="shared" si="51"/>
        <v>36.836974905762489</v>
      </c>
      <c r="GX47" s="20">
        <f t="shared" si="28"/>
        <v>312.10028329420305</v>
      </c>
      <c r="GY47" s="59">
        <f t="shared" si="29"/>
        <v>596.52061506254518</v>
      </c>
      <c r="GZ47" s="59">
        <f ca="1">AVERAGE(OFFSET($GY$3,0,0,'Données projet'!$E$18+1,1))-AVERAGE(OFFSET($H$3,0,0,'Données projet'!$E$18+1,1))</f>
        <v>388.19269910553851</v>
      </c>
      <c r="HA47" s="59">
        <f t="shared" si="52"/>
        <v>255.07177499966724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1.755156560206276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1.755156560206276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1.05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4.0013999999999967</v>
      </c>
      <c r="D48" s="11">
        <f t="shared" si="32"/>
        <v>1.5691575819972106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7.7650795369803021</v>
      </c>
      <c r="H48" s="67">
        <f t="shared" si="1"/>
        <v>250.96872112197846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67.611350659729581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203.99999999999997</v>
      </c>
      <c r="O48" s="13">
        <f>N48*VLOOKUP('Données projet'!$B$9,Paramètres!$A$1:$I$89,3,0)*VLOOKUP('Données projet'!$B$9,Paramètres!$A$1:$I$89,5,0)</f>
        <v>184.57919999999999</v>
      </c>
      <c r="P48" s="13">
        <f t="shared" si="33"/>
        <v>46.339479465836618</v>
      </c>
      <c r="Q48" s="20">
        <f t="shared" si="53"/>
        <v>402.18336673633206</v>
      </c>
      <c r="R48" s="59">
        <f t="shared" si="0"/>
        <v>686.75831915534059</v>
      </c>
      <c r="S48" s="59">
        <f ca="1">AVERAGE(OFFSET($R$3,0,0,'Données projet'!$E$9+1,1))-AVERAGE(OFFSET($H$3,0,0,'Données projet'!$E$9+1,1))</f>
        <v>442.85077007208679</v>
      </c>
      <c r="T48" s="59">
        <f t="shared" si="34"/>
        <v>275.67388397899009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4.590036211201765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4.590036211201765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67.611350659729581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105.98640000000005</v>
      </c>
      <c r="AK48" s="13">
        <f t="shared" si="35"/>
        <v>28.383313189586875</v>
      </c>
      <c r="AL48" s="20">
        <f t="shared" si="4"/>
        <v>234.02725047186388</v>
      </c>
      <c r="AM48" s="59">
        <f t="shared" si="5"/>
        <v>518.60220289087238</v>
      </c>
      <c r="AN48" s="59">
        <f ca="1">AVERAGE(OFFSET($AM$3,0,0,'Données projet'!$E$10+1,1))-AVERAGE(OFFSET($H$3,0,0,'Données projet'!$E$10+1,1))</f>
        <v>283.58623187123555</v>
      </c>
      <c r="AO48" s="59">
        <f t="shared" si="36"/>
        <v>191.24793849275176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0.10600000000000001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3.1457575757805207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3.1457575757805207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67.611350659729581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166.29599999999996</v>
      </c>
      <c r="BF48" s="13">
        <f t="shared" si="37"/>
        <v>42.259390211399776</v>
      </c>
      <c r="BG48" s="20">
        <f t="shared" si="7"/>
        <v>363.23397128485459</v>
      </c>
      <c r="BH48" s="59">
        <f t="shared" si="8"/>
        <v>647.808923703863</v>
      </c>
      <c r="BI48" s="59">
        <f ca="1">AVERAGE(OFFSET($BH$3,0,0,'Données projet'!$E$11+1,1))-AVERAGE(OFFSET($H$3,0,0,'Données projet'!$E$11+1,1))</f>
        <v>300.677256227165</v>
      </c>
      <c r="BJ48" s="59">
        <f t="shared" si="38"/>
        <v>294.92893853504148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0.159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9.7084397860980438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9.7084397860980438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67.611350659729581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107</v>
      </c>
      <c r="BW48" s="12">
        <f>VLOOKUP(A48,'Données projet'!$A$113:$I$133,9,0)</f>
        <v>5.6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106.99999999999999</v>
      </c>
      <c r="BZ48" s="13">
        <f>BY48*VLOOKUP('Données projet'!$B$12,Paramètres!$A$1:$I$89,3,0)*VLOOKUP('Données projet'!$B$12,Paramètres!$A$1:$I$89,5,0)</f>
        <v>115.17479999999998</v>
      </c>
      <c r="CA48" s="13">
        <f t="shared" si="39"/>
        <v>30.546926681092497</v>
      </c>
      <c r="CB48" s="20">
        <f t="shared" si="10"/>
        <v>253.79867396956936</v>
      </c>
      <c r="CC48" s="59">
        <f t="shared" si="11"/>
        <v>538.3736263885778</v>
      </c>
      <c r="CD48" s="59">
        <f ca="1">AVERAGE(OFFSET($CC$3,0,0,'Données projet'!$E$12+1,1))-AVERAGE(OFFSET($H$3,0,0,'Données projet'!$E$12+1,1))</f>
        <v>320.91970765367535</v>
      </c>
      <c r="CE48" s="59">
        <f t="shared" si="40"/>
        <v>164.43305350706868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14</v>
      </c>
      <c r="CH48" s="16">
        <f>IF(ISNA(VLOOKUP(A48,'Données projet'!$A$113:$I$133,5,0)),0%,VLOOKUP(A48,'Données projet'!$A$113:$I$133,5,0)*VLOOKUP('Données projet'!$B$12,Paramètres!$A$1:$I$89,7,0))</f>
        <v>8.6000000000000007E-2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2.7302801601113948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2.7302801601113948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67.611350659729581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242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242.00000000000006</v>
      </c>
      <c r="CU48" s="17">
        <f>CT48*VLOOKUP('Données projet'!$B$13,Paramètres!$A$1:$I$89,3,0)*VLOOKUP('Données projet'!$B$13,Paramètres!$A$1:$I$89,5,0)</f>
        <v>211.41120000000006</v>
      </c>
      <c r="CV48" s="13">
        <f t="shared" si="41"/>
        <v>52.243848094411156</v>
      </c>
      <c r="CW48" s="20">
        <f t="shared" si="13"/>
        <v>459.19920876443285</v>
      </c>
      <c r="CX48" s="59">
        <f t="shared" si="14"/>
        <v>743.77416118344127</v>
      </c>
      <c r="CY48" s="59">
        <f ca="1">AVERAGE(OFFSET($CX$3,0,0,'Données projet'!$E$13+1,1))-AVERAGE(OFFSET($H$3,0,0,'Données projet'!$E$13+1,1))</f>
        <v>380.75053157062723</v>
      </c>
      <c r="CZ48" s="59">
        <f t="shared" si="42"/>
        <v>372.45140975908799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24</v>
      </c>
      <c r="DC48" s="16">
        <f>IF(ISNA(VLOOKUP(A48,'Données projet'!$A$139:$I$159,5,0)),0%,VLOOKUP(A48,'Données projet'!$A$139:$I$159,5,0)*VLOOKUP('Données projet'!$B$13,Paramètres!$A$1:$I$89,7,0))</f>
        <v>0.159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14.154174613883331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14.154174613883331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67.611350659729581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158</v>
      </c>
      <c r="DM48" s="12">
        <f>VLOOKUP(A48,'Données projet'!$A$165:$I$185,9,0)</f>
        <v>8.4</v>
      </c>
      <c r="DN48" s="12">
        <f t="array" ref="DN48">INDEX(DM:DM,MIN(IF(ISNUMBER(DM48:DM244),ROW(DM48:DM244),"")))</f>
        <v>8.4</v>
      </c>
      <c r="DO48" s="12">
        <f>IF('Données projet'!$A$166&gt;35,DO47+DN48-DW47,IF(A48&lt;'Données projet'!$A$166,$DL$205^A48,IF(A48='Données projet'!$A$166,'Données projet'!$B$166,DO47+DN48-DW47)))</f>
        <v>158.00000000000009</v>
      </c>
      <c r="DP48" s="17">
        <f>DO48*VLOOKUP('Données projet'!$B$14,Paramètres!$A$1:$I$89,3,0)*VLOOKUP('Données projet'!$B$14,Paramètres!$A$1:$I$89,5,0)</f>
        <v>152.81760000000008</v>
      </c>
      <c r="DQ48" s="13">
        <f t="shared" si="43"/>
        <v>39.218200171484227</v>
      </c>
      <c r="DR48" s="20">
        <f t="shared" si="16"/>
        <v>334.46235196533513</v>
      </c>
      <c r="DS48" s="59">
        <f t="shared" si="17"/>
        <v>619.03730438434354</v>
      </c>
      <c r="DT48" s="59">
        <f ca="1">AVERAGE(OFFSET($DS$3,0,0,'Données projet'!$E$14+1,1))-AVERAGE(OFFSET($H$3,0,0,'Données projet'!$E$14+1,1))</f>
        <v>391.03687197632871</v>
      </c>
      <c r="DU48" s="59">
        <f t="shared" si="44"/>
        <v>241.90796410645191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21</v>
      </c>
      <c r="DX48" s="16">
        <f>IF(ISNA(VLOOKUP(A48,'Données projet'!$A$165:$I$185,5,0)),0%,VLOOKUP(A48,'Données projet'!$A$165:$I$185,5,0)*VLOOKUP('Données projet'!$B$14,Paramètres!$A$1:$I$89,7,0))</f>
        <v>8.6000000000000007E-2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3.6799428244979673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3.6799428244979673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67.611350659729581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107</v>
      </c>
      <c r="EH48" s="12">
        <f>VLOOKUP(A48,'Données projet'!$A$191:$I$211,9,0)</f>
        <v>5.6</v>
      </c>
      <c r="EI48" s="12">
        <f t="array" ref="EI48">INDEX(EH:EH,MIN(IF(ISNUMBER(EH48:EH244),ROW(EH48:EH244),"")))</f>
        <v>5.6</v>
      </c>
      <c r="EJ48" s="12">
        <f>IF('Données projet'!$A$192&gt;35,EJ47+EI48-ER47,IF(A48&lt;'Données projet'!$A$192,$EG$205^A48,IF(A48='Données projet'!$A$192,'Données projet'!$B$192,EJ47+EI48-ER47)))</f>
        <v>106.99999999999999</v>
      </c>
      <c r="EK48" s="17">
        <f>EJ48*VLOOKUP('Données projet'!$B$15,Paramètres!$A$1:$I$89,3,0)*VLOOKUP('Données projet'!$B$15,Paramètres!$A$1:$I$89,5,0)</f>
        <v>121.85159999999998</v>
      </c>
      <c r="EL48" s="13">
        <f t="shared" si="45"/>
        <v>32.106468978964038</v>
      </c>
      <c r="EM48" s="20">
        <f t="shared" si="19"/>
        <v>268.14363680502896</v>
      </c>
      <c r="EN48" s="59">
        <f t="shared" si="20"/>
        <v>552.71858922403749</v>
      </c>
      <c r="EO48" s="59">
        <f ca="1">AVERAGE(OFFSET($EN$3,0,0,'Données projet'!$E$15+1,1))-AVERAGE(OFFSET($H$3,0,0,'Données projet'!$E$15+1,1))</f>
        <v>337.57272347525873</v>
      </c>
      <c r="EP48" s="59">
        <f t="shared" si="46"/>
        <v>171.78614231095435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14</v>
      </c>
      <c r="ES48" s="16">
        <f>IF(ISNA(VLOOKUP(A48,'Données projet'!$A$191:$I$211,5,0)),0%,VLOOKUP(A48,'Données projet'!$A$191:$I$211,5,0)*VLOOKUP('Données projet'!$B$15,Paramètres!$A$1:$I$89,7,0))</f>
        <v>8.6000000000000007E-2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2.8885572708424907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2.8885572708424907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67.611350659729581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107</v>
      </c>
      <c r="FC48" s="12">
        <f>VLOOKUP(A48,'Données projet'!$A$217:$I$237,9,0)</f>
        <v>5.6</v>
      </c>
      <c r="FD48" s="12">
        <f t="array" ref="FD48">INDEX(FC:FC,MIN(IF(ISNUMBER(FC48:FC244),ROW(FC48:FC244),"")))</f>
        <v>5.6</v>
      </c>
      <c r="FE48" s="12">
        <f>IF('Données projet'!$A$218&gt;35,FE47+FD48-FM47,IF(A48&lt;'Données projet'!$A$218,$FB$205^A48,IF(A48='Données projet'!$A$218,'Données projet'!$B$218,FE47+FD48-FM47)))</f>
        <v>106.99999999999999</v>
      </c>
      <c r="FF48" s="17">
        <f>FE48*VLOOKUP('Données projet'!$B$16,Paramètres!$A$1:$I$89,3,0)*VLOOKUP('Données projet'!$B$16,Paramètres!$A$1:$I$89,5,0)</f>
        <v>116.84399999999999</v>
      </c>
      <c r="FG48" s="13">
        <f t="shared" si="47"/>
        <v>30.93777624229395</v>
      </c>
      <c r="FH48" s="20">
        <f t="shared" si="22"/>
        <v>257.3865936219953</v>
      </c>
      <c r="FI48" s="59">
        <f t="shared" si="23"/>
        <v>541.96154604100377</v>
      </c>
      <c r="FJ48" s="59">
        <f ca="1">AVERAGE(OFFSET($FI$3,0,0,'Données projet'!$E$16+1,1))-AVERAGE(OFFSET($H$3,0,0,'Données projet'!$E$16+1,1))</f>
        <v>325.08483803530646</v>
      </c>
      <c r="FK48" s="59">
        <f t="shared" si="48"/>
        <v>166.27224322841556</v>
      </c>
      <c r="FL48" s="15">
        <f>IF(ISNA(VLOOKUP(A48,'Données projet'!$A$217:$I$237,3,0)),0,VLOOKUP(A48,'Données projet'!$A$217:$I$237,3,0))</f>
        <v>5</v>
      </c>
      <c r="FM48" s="15">
        <f>IF(ISNA(VLOOKUP(A48,'Données projet'!$A$217:$I$237,4,0)),0,VLOOKUP(A48,'Données projet'!$A$217:$I$237,4,0))</f>
        <v>14</v>
      </c>
      <c r="FN48" s="16">
        <f>IF(ISNA(VLOOKUP(A48,'Données projet'!$A$217:$I$237,5,0)),0%,VLOOKUP(A48,'Données projet'!$A$217:$I$237,5,0)*VLOOKUP('Données projet'!$B$16,Paramètres!$A$1:$I$89,7,0))</f>
        <v>8.6000000000000007E-2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2.7698494377941696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2.7698494377941696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67.611350659729581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204</v>
      </c>
      <c r="FX48" s="12">
        <f>VLOOKUP(A48,'Données projet'!$A$243:$I$263,9,0)</f>
        <v>11.4</v>
      </c>
      <c r="FY48" s="12">
        <f t="array" ref="FY48">INDEX(FX:FX,MIN(IF(ISNUMBER(FX48:FX244),ROW(FX48:FX244),"")))</f>
        <v>11.4</v>
      </c>
      <c r="FZ48" s="12">
        <f>IF('Données projet'!$A$244&gt;35,FZ47+FY48-GH47,IF(A48&lt;'Données projet'!$A$244,$FW$205^A48,IF(A48='Données projet'!$A$244,'Données projet'!$B$244,FZ47+FY48-GH47)))</f>
        <v>203.99999999999997</v>
      </c>
      <c r="GA48" s="17">
        <f>FZ48*VLOOKUP('Données projet'!$B$17,Paramètres!$A$1:$I$89,3,0)*VLOOKUP('Données projet'!$B$17,Paramètres!$A$1:$I$89,5,0)</f>
        <v>206.85599999999999</v>
      </c>
      <c r="GB48" s="13">
        <f t="shared" si="49"/>
        <v>51.247940588293027</v>
      </c>
      <c r="GC48" s="20">
        <f t="shared" si="25"/>
        <v>449.53102985794368</v>
      </c>
      <c r="GD48" s="59">
        <f t="shared" si="26"/>
        <v>734.10598227695209</v>
      </c>
      <c r="GE48" s="59">
        <f ca="1">AVERAGE(OFFSET($GD$3,0,0,'Données projet'!$E$17+1,1))-AVERAGE(OFFSET($H$3,0,0,'Données projet'!$E$17+1,1))</f>
        <v>491.88527366779715</v>
      </c>
      <c r="GF48" s="59">
        <f t="shared" si="50"/>
        <v>304.07540432345746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28</v>
      </c>
      <c r="GI48" s="16">
        <f>IF(ISNA(VLOOKUP(A48,'Données projet'!$A$243:$I$263,5,0)),0%,VLOOKUP(A48,'Données projet'!$A$243:$I$263,5,0)*VLOOKUP('Données projet'!$B$17,Paramètres!$A$1:$I$89,7,0))</f>
        <v>8.6000000000000007E-2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5.1440060987606007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5.1440060987606007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67.611350659729581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158</v>
      </c>
      <c r="GS48" s="12">
        <f>VLOOKUP(A48,'Données projet'!$A$269:$I$289,9,0)</f>
        <v>8.4</v>
      </c>
      <c r="GT48" s="12">
        <f t="array" ref="GT48">INDEX(GS:GS,MIN(IF(ISNUMBER(GS48:GS244),ROW(GS48:GS244),"")))</f>
        <v>8.4</v>
      </c>
      <c r="GU48" s="12">
        <f>IF('Données projet'!$A$270&gt;35,GU47+GT48-HC47,IF(A48&lt;'Données projet'!$A$270,$GR$205^A48,IF(A48='Données projet'!$A$270,'Données projet'!$B$270,GU47+GT48-HC47)))</f>
        <v>158.00000000000006</v>
      </c>
      <c r="GV48" s="17">
        <f>GU48*VLOOKUP('Données projet'!$B$18,Paramètres!$A$1:$I$89,3,0)*VLOOKUP('Données projet'!$B$18,Paramètres!$A$1:$I$89,5,0)</f>
        <v>150.35280000000006</v>
      </c>
      <c r="GW48" s="13">
        <f t="shared" si="51"/>
        <v>38.658749721546236</v>
      </c>
      <c r="GX48" s="20">
        <f t="shared" si="28"/>
        <v>329.19511576502646</v>
      </c>
      <c r="GY48" s="59">
        <f t="shared" si="29"/>
        <v>613.77006818403493</v>
      </c>
      <c r="GZ48" s="59">
        <f ca="1">AVERAGE(OFFSET($GY$3,0,0,'Données projet'!$E$18+1,1))-AVERAGE(OFFSET($H$3,0,0,'Données projet'!$E$18+1,1))</f>
        <v>388.19269910553851</v>
      </c>
      <c r="HA48" s="59">
        <f t="shared" si="52"/>
        <v>255.07177499966724</v>
      </c>
      <c r="HB48" s="15">
        <f>IF(ISNA(VLOOKUP(A48,'Données projet'!$A$269:$I$289,3,0)),0,VLOOKUP(A48,'Données projet'!$A$269:$I$289,3,0))</f>
        <v>6</v>
      </c>
      <c r="HC48" s="15">
        <f>IF(ISNA(VLOOKUP(A48,'Données projet'!$A$269:$I$289,4,0)),0,VLOOKUP(A48,'Données projet'!$A$269:$I$289,4,0))</f>
        <v>21</v>
      </c>
      <c r="HD48" s="16">
        <f>IF(ISNA(VLOOKUP(A48,'Données projet'!$A$269:$I$289,5,0)),0%,VLOOKUP(A48,'Données projet'!$A$269:$I$289,5,0)*VLOOKUP('Données projet'!$B$18,Paramètres!$A$1:$I$89,7,0))</f>
        <v>8.6000000000000007E-2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3.6205889079738069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3.6205889079738069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1.05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4.0903199999999966</v>
      </c>
      <c r="D49" s="11">
        <f t="shared" si="32"/>
        <v>1.5999293393341503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7.8574731742228519</v>
      </c>
      <c r="H49" s="67">
        <f t="shared" si="1"/>
        <v>251.17718426600695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186.99999999999997</v>
      </c>
      <c r="O49" s="13">
        <f>N49*VLOOKUP('Données projet'!$B$9,Paramètres!$A$1:$I$89,3,0)*VLOOKUP('Données projet'!$B$9,Paramètres!$A$1:$I$89,5,0)</f>
        <v>169.19759999999997</v>
      </c>
      <c r="P49" s="13">
        <f t="shared" si="33"/>
        <v>42.910263223432885</v>
      </c>
      <c r="Q49" s="20">
        <f t="shared" si="53"/>
        <v>369.42119511414552</v>
      </c>
      <c r="R49" s="59">
        <f t="shared" si="0"/>
        <v>654.14808586121126</v>
      </c>
      <c r="S49" s="59">
        <f ca="1">AVERAGE(OFFSET($R$3,0,0,'Données projet'!$E$9+1,1))-AVERAGE(OFFSET($H$3,0,0,'Données projet'!$E$9+1,1))</f>
        <v>442.85077007208679</v>
      </c>
      <c r="T49" s="59">
        <f t="shared" si="34"/>
        <v>275.67388397899009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4.5000284007457454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4.5000284007457454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97.400160000000042</v>
      </c>
      <c r="AK49" s="13">
        <f t="shared" si="35"/>
        <v>26.34167514323763</v>
      </c>
      <c r="AL49" s="20">
        <f t="shared" si="4"/>
        <v>215.5170295411389</v>
      </c>
      <c r="AM49" s="59">
        <f t="shared" si="5"/>
        <v>500.24392028820466</v>
      </c>
      <c r="AN49" s="59">
        <f ca="1">AVERAGE(OFFSET($AM$3,0,0,'Données projet'!$E$10+1,1))-AVERAGE(OFFSET($H$3,0,0,'Données projet'!$E$10+1,1))</f>
        <v>283.58623187123555</v>
      </c>
      <c r="AO49" s="59">
        <f t="shared" si="36"/>
        <v>191.24793849275176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3.0840711884421279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3.0840711884421279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154.29023999999995</v>
      </c>
      <c r="BF49" s="13">
        <f t="shared" si="37"/>
        <v>39.551952121114581</v>
      </c>
      <c r="BG49" s="20">
        <f t="shared" si="7"/>
        <v>337.6084846109411</v>
      </c>
      <c r="BH49" s="59">
        <f t="shared" si="8"/>
        <v>622.33537535800679</v>
      </c>
      <c r="BI49" s="59">
        <f ca="1">AVERAGE(OFFSET($BH$3,0,0,'Données projet'!$E$11+1,1))-AVERAGE(OFFSET($H$3,0,0,'Données projet'!$E$11+1,1))</f>
        <v>300.677256227165</v>
      </c>
      <c r="BJ49" s="59">
        <f t="shared" si="38"/>
        <v>294.92893853504148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9.518063203456224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9.518063203456224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98.59999999999998</v>
      </c>
      <c r="BZ49" s="13">
        <f>BY49*VLOOKUP('Données projet'!$B$12,Paramètres!$A$1:$I$89,3,0)*VLOOKUP('Données projet'!$B$12,Paramètres!$A$1:$I$89,5,0)</f>
        <v>106.13303999999997</v>
      </c>
      <c r="CA49" s="13">
        <f t="shared" si="39"/>
        <v>28.418009728368016</v>
      </c>
      <c r="CB49" s="20">
        <f t="shared" si="10"/>
        <v>234.34307827690756</v>
      </c>
      <c r="CC49" s="59">
        <f t="shared" si="11"/>
        <v>519.06996902397327</v>
      </c>
      <c r="CD49" s="59">
        <f ca="1">AVERAGE(OFFSET($CC$3,0,0,'Données projet'!$E$12+1,1))-AVERAGE(OFFSET($H$3,0,0,'Données projet'!$E$12+1,1))</f>
        <v>320.91970765367535</v>
      </c>
      <c r="CE49" s="59">
        <f t="shared" si="40"/>
        <v>164.43305350706868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2.6767410314780729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2.6767410314780729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8.6</v>
      </c>
      <c r="CT49" s="12">
        <f>IF('Données projet'!$A$140&gt;35,CT48+CS49-DB48,IF(A49&lt;'Données projet'!$A$140,$CQ$205^A49,IF(A49='Données projet'!$A$140,'Données projet'!$B$140,CT48+CS49-DB48)))</f>
        <v>226.60000000000005</v>
      </c>
      <c r="CU49" s="17">
        <f>CT49*VLOOKUP('Données projet'!$B$13,Paramètres!$A$1:$I$89,3,0)*VLOOKUP('Données projet'!$B$13,Paramètres!$A$1:$I$89,5,0)</f>
        <v>197.95776000000006</v>
      </c>
      <c r="CV49" s="13">
        <f t="shared" si="41"/>
        <v>49.295077435194649</v>
      </c>
      <c r="CW49" s="20">
        <f t="shared" si="13"/>
        <v>430.63202519963079</v>
      </c>
      <c r="CX49" s="59">
        <f t="shared" si="14"/>
        <v>715.35891594669647</v>
      </c>
      <c r="CY49" s="59">
        <f ca="1">AVERAGE(OFFSET($CX$3,0,0,'Données projet'!$E$13+1,1))-AVERAGE(OFFSET($H$3,0,0,'Données projet'!$E$13+1,1))</f>
        <v>380.75053157062723</v>
      </c>
      <c r="CZ49" s="59">
        <f t="shared" si="42"/>
        <v>372.45140975908799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13.876619882899137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13.876619882899137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8.1999999999999993</v>
      </c>
      <c r="DO49" s="12">
        <f>IF('Données projet'!$A$166&gt;35,DO48+DN49-DW48,IF(A49&lt;'Données projet'!$A$166,$DL$205^A49,IF(A49='Données projet'!$A$166,'Données projet'!$B$166,DO48+DN49-DW48)))</f>
        <v>145.20000000000007</v>
      </c>
      <c r="DP49" s="17">
        <f>DO49*VLOOKUP('Données projet'!$B$14,Paramètres!$A$1:$I$89,3,0)*VLOOKUP('Données projet'!$B$14,Paramètres!$A$1:$I$89,5,0)</f>
        <v>140.43744000000007</v>
      </c>
      <c r="DQ49" s="13">
        <f t="shared" si="43"/>
        <v>36.397198653986358</v>
      </c>
      <c r="DR49" s="20">
        <f t="shared" si="16"/>
        <v>307.98699565569297</v>
      </c>
      <c r="DS49" s="59">
        <f t="shared" si="17"/>
        <v>592.7138864027587</v>
      </c>
      <c r="DT49" s="59">
        <f ca="1">AVERAGE(OFFSET($DS$3,0,0,'Données projet'!$E$14+1,1))-AVERAGE(OFFSET($H$3,0,0,'Données projet'!$E$14+1,1))</f>
        <v>391.03687197632871</v>
      </c>
      <c r="DU49" s="59">
        <f t="shared" si="44"/>
        <v>241.90796410645191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3.6077813902530549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3.6077813902530549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5.6</v>
      </c>
      <c r="EJ49" s="12">
        <f>IF('Données projet'!$A$192&gt;35,EJ48+EI49-ER48,IF(A49&lt;'Données projet'!$A$192,$EG$205^A49,IF(A49='Données projet'!$A$192,'Données projet'!$B$192,EJ48+EI49-ER48)))</f>
        <v>98.59999999999998</v>
      </c>
      <c r="EK49" s="17">
        <f>EJ49*VLOOKUP('Données projet'!$B$15,Paramètres!$A$1:$I$89,3,0)*VLOOKUP('Données projet'!$B$15,Paramètres!$A$1:$I$89,5,0)</f>
        <v>112.28567999999997</v>
      </c>
      <c r="EL49" s="13">
        <f t="shared" si="45"/>
        <v>29.868862334766153</v>
      </c>
      <c r="EM49" s="20">
        <f t="shared" si="19"/>
        <v>247.58582789971763</v>
      </c>
      <c r="EN49" s="59">
        <f t="shared" si="20"/>
        <v>532.31271864678342</v>
      </c>
      <c r="EO49" s="59">
        <f ca="1">AVERAGE(OFFSET($EN$3,0,0,'Données projet'!$E$15+1,1))-AVERAGE(OFFSET($H$3,0,0,'Données projet'!$E$15+1,1))</f>
        <v>337.57272347525873</v>
      </c>
      <c r="EP49" s="59">
        <f t="shared" si="46"/>
        <v>171.78614231095435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2.8319144246072367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2.8319144246072367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5.6</v>
      </c>
      <c r="FE49" s="12">
        <f>IF('Données projet'!$A$218&gt;35,FE48+FD49-FM48,IF(A49&lt;'Données projet'!$A$218,$FB$205^A49,IF(A49='Données projet'!$A$218,'Données projet'!$B$218,FE48+FD49-FM48)))</f>
        <v>98.59999999999998</v>
      </c>
      <c r="FF49" s="17">
        <f>FE49*VLOOKUP('Données projet'!$B$16,Paramètres!$A$1:$I$89,3,0)*VLOOKUP('Données projet'!$B$16,Paramètres!$A$1:$I$89,5,0)</f>
        <v>107.67119999999997</v>
      </c>
      <c r="FG49" s="13">
        <f t="shared" si="47"/>
        <v>28.781619683258381</v>
      </c>
      <c r="FH49" s="20">
        <f t="shared" si="22"/>
        <v>237.6553276150083</v>
      </c>
      <c r="FI49" s="59">
        <f t="shared" si="23"/>
        <v>522.38221836207401</v>
      </c>
      <c r="FJ49" s="59">
        <f ca="1">AVERAGE(OFFSET($FI$3,0,0,'Données projet'!$E$16+1,1))-AVERAGE(OFFSET($H$3,0,0,'Données projet'!$E$16+1,1))</f>
        <v>325.08483803530646</v>
      </c>
      <c r="FK49" s="59">
        <f t="shared" si="48"/>
        <v>166.27224322841556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2.7155343797603644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2.7155343797603644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11</v>
      </c>
      <c r="FZ49" s="12">
        <f>IF('Données projet'!$A$244&gt;35,FZ48+FY49-GH48,IF(A49&lt;'Données projet'!$A$244,$FW$205^A49,IF(A49='Données projet'!$A$244,'Données projet'!$B$244,FZ48+FY49-GH48)))</f>
        <v>186.99999999999997</v>
      </c>
      <c r="GA49" s="17">
        <f>FZ49*VLOOKUP('Données projet'!$B$17,Paramètres!$A$1:$I$89,3,0)*VLOOKUP('Données projet'!$B$17,Paramètres!$A$1:$I$89,5,0)</f>
        <v>189.61799999999997</v>
      </c>
      <c r="GB49" s="13">
        <f t="shared" si="49"/>
        <v>47.4554881852685</v>
      </c>
      <c r="GC49" s="20">
        <f t="shared" si="25"/>
        <v>412.90299192267588</v>
      </c>
      <c r="GD49" s="59">
        <f t="shared" si="26"/>
        <v>697.62988266974162</v>
      </c>
      <c r="GE49" s="59">
        <f ca="1">AVERAGE(OFFSET($GD$3,0,0,'Données projet'!$E$17+1,1))-AVERAGE(OFFSET($H$3,0,0,'Données projet'!$E$17+1,1))</f>
        <v>491.88527366779715</v>
      </c>
      <c r="GF49" s="59">
        <f t="shared" si="50"/>
        <v>304.07540432345746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5.0431352766978197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5.0431352766978197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8.1999999999999993</v>
      </c>
      <c r="GU49" s="12">
        <f>IF('Données projet'!$A$270&gt;35,GU48+GT49-HC48,IF(A49&lt;'Données projet'!$A$270,$GR$205^A49,IF(A49='Données projet'!$A$270,'Données projet'!$B$270,GU48+GT49-HC48)))</f>
        <v>145.20000000000005</v>
      </c>
      <c r="GV49" s="17">
        <f>GU49*VLOOKUP('Données projet'!$B$18,Paramètres!$A$1:$I$89,3,0)*VLOOKUP('Données projet'!$B$18,Paramètres!$A$1:$I$89,5,0)</f>
        <v>138.17232000000004</v>
      </c>
      <c r="GW49" s="13">
        <f t="shared" si="51"/>
        <v>35.877989993863793</v>
      </c>
      <c r="GX49" s="20">
        <f t="shared" si="28"/>
        <v>303.13762323931286</v>
      </c>
      <c r="GY49" s="59">
        <f t="shared" si="29"/>
        <v>587.8645139863786</v>
      </c>
      <c r="GZ49" s="59">
        <f ca="1">AVERAGE(OFFSET($GY$3,0,0,'Données projet'!$E$18+1,1))-AVERAGE(OFFSET($H$3,0,0,'Données projet'!$E$18+1,1))</f>
        <v>388.19269910553851</v>
      </c>
      <c r="HA49" s="59">
        <f t="shared" si="52"/>
        <v>255.07177499966724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3.5495913678296187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3.5495913678296187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1.05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4.1792399999999965</v>
      </c>
      <c r="D50" s="11">
        <f t="shared" si="32"/>
        <v>1.6306233227053479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7.9498067754216706</v>
      </c>
      <c r="H50" s="67">
        <f t="shared" si="1"/>
        <v>251.38551195371178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67.693507259494822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197.99999999999997</v>
      </c>
      <c r="O50" s="13">
        <f>N50*VLOOKUP('Données projet'!$B$9,Paramètres!$A$1:$I$89,3,0)*VLOOKUP('Données projet'!$B$9,Paramètres!$A$1:$I$89,5,0)</f>
        <v>179.15039999999996</v>
      </c>
      <c r="P50" s="13">
        <f t="shared" si="33"/>
        <v>45.133113803437304</v>
      </c>
      <c r="Q50" s="20">
        <f t="shared" si="53"/>
        <v>390.62711987431993</v>
      </c>
      <c r="R50" s="59">
        <f t="shared" si="0"/>
        <v>675.50331315913422</v>
      </c>
      <c r="S50" s="59">
        <f ca="1">AVERAGE(OFFSET($R$3,0,0,'Données projet'!$E$9+1,1))-AVERAGE(OFFSET($H$3,0,0,'Données projet'!$E$9+1,1))</f>
        <v>442.85077007208679</v>
      </c>
      <c r="T50" s="59">
        <f t="shared" si="34"/>
        <v>275.67388397899009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4.4117855885534247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4.4117855885534247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67.693507259494822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102.90072000000004</v>
      </c>
      <c r="AK50" s="13">
        <f t="shared" si="35"/>
        <v>27.65189983724564</v>
      </c>
      <c r="AL50" s="20">
        <f t="shared" si="4"/>
        <v>227.37914621653621</v>
      </c>
      <c r="AM50" s="59">
        <f t="shared" si="5"/>
        <v>512.25533950135059</v>
      </c>
      <c r="AN50" s="59">
        <f ca="1">AVERAGE(OFFSET($AM$3,0,0,'Données projet'!$E$10+1,1))-AVERAGE(OFFSET($H$3,0,0,'Données projet'!$E$10+1,1))</f>
        <v>283.58623187123555</v>
      </c>
      <c r="AO50" s="59">
        <f t="shared" si="36"/>
        <v>191.24793849275176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3.0235944335344596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3.0235944335344596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67.693507259494822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160.13087999999996</v>
      </c>
      <c r="BF50" s="13">
        <f t="shared" si="37"/>
        <v>40.872034351060186</v>
      </c>
      <c r="BG50" s="20">
        <f t="shared" si="7"/>
        <v>350.08007582809643</v>
      </c>
      <c r="BH50" s="59">
        <f t="shared" si="8"/>
        <v>634.95626911291083</v>
      </c>
      <c r="BI50" s="59">
        <f ca="1">AVERAGE(OFFSET($BH$3,0,0,'Données projet'!$E$11+1,1))-AVERAGE(OFFSET($H$3,0,0,'Données projet'!$E$11+1,1))</f>
        <v>300.677256227165</v>
      </c>
      <c r="BJ50" s="59">
        <f t="shared" si="38"/>
        <v>294.92893853504148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9.3314197894817621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9.3314197894817621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67.693507259494822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104.19999999999997</v>
      </c>
      <c r="BZ50" s="13">
        <f>BY50*VLOOKUP('Données projet'!$B$12,Paramètres!$A$1:$I$89,3,0)*VLOOKUP('Données projet'!$B$12,Paramètres!$A$1:$I$89,5,0)</f>
        <v>112.16087999999998</v>
      </c>
      <c r="CA50" s="13">
        <f t="shared" si="39"/>
        <v>29.839526888181876</v>
      </c>
      <c r="CB50" s="20">
        <f t="shared" si="10"/>
        <v>247.31737533025003</v>
      </c>
      <c r="CC50" s="59">
        <f t="shared" si="11"/>
        <v>532.19356861506435</v>
      </c>
      <c r="CD50" s="59">
        <f ca="1">AVERAGE(OFFSET($CC$3,0,0,'Données projet'!$E$12+1,1))-AVERAGE(OFFSET($H$3,0,0,'Données projet'!$E$12+1,1))</f>
        <v>320.91970765367535</v>
      </c>
      <c r="CE50" s="59">
        <f t="shared" si="40"/>
        <v>164.43305350706868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2.6242517725016064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2.6242517725016064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67.693507259494822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8.6</v>
      </c>
      <c r="CT50" s="12">
        <f>IF('Données projet'!$A$140&gt;35,CT49+CS50-DB49,IF(A50&lt;'Données projet'!$A$140,$CQ$205^A50,IF(A50='Données projet'!$A$140,'Données projet'!$B$140,CT49+CS50-DB49)))</f>
        <v>235.20000000000005</v>
      </c>
      <c r="CU50" s="17">
        <f>CT50*VLOOKUP('Données projet'!$B$13,Paramètres!$A$1:$I$89,3,0)*VLOOKUP('Données projet'!$B$13,Paramètres!$A$1:$I$89,5,0)</f>
        <v>205.47072000000009</v>
      </c>
      <c r="CV50" s="13">
        <f t="shared" si="41"/>
        <v>50.944571570352757</v>
      </c>
      <c r="CW50" s="20">
        <f t="shared" si="13"/>
        <v>446.58996615169781</v>
      </c>
      <c r="CX50" s="59">
        <f t="shared" si="14"/>
        <v>731.46615943651216</v>
      </c>
      <c r="CY50" s="59">
        <f ca="1">AVERAGE(OFFSET($CX$3,0,0,'Données projet'!$E$13+1,1))-AVERAGE(OFFSET($H$3,0,0,'Données projet'!$E$13+1,1))</f>
        <v>380.75053157062723</v>
      </c>
      <c r="CZ50" s="59">
        <f t="shared" si="42"/>
        <v>372.45140975908799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13.604507830897873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13.604507830897873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67.693507259494822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8.1999999999999993</v>
      </c>
      <c r="DO50" s="12">
        <f>IF('Données projet'!$A$166&gt;35,DO49+DN50-DW49,IF(A50&lt;'Données projet'!$A$166,$DL$205^A50,IF(A50='Données projet'!$A$166,'Données projet'!$B$166,DO49+DN50-DW49)))</f>
        <v>153.40000000000006</v>
      </c>
      <c r="DP50" s="17">
        <f>DO50*VLOOKUP('Données projet'!$B$14,Paramètres!$A$1:$I$89,3,0)*VLOOKUP('Données projet'!$B$14,Paramètres!$A$1:$I$89,5,0)</f>
        <v>148.36848000000006</v>
      </c>
      <c r="DQ50" s="13">
        <f t="shared" si="43"/>
        <v>38.207581183185937</v>
      </c>
      <c r="DR50" s="20">
        <f t="shared" si="16"/>
        <v>324.95330656071559</v>
      </c>
      <c r="DS50" s="59">
        <f t="shared" si="17"/>
        <v>609.82949984552988</v>
      </c>
      <c r="DT50" s="59">
        <f ca="1">AVERAGE(OFFSET($DS$3,0,0,'Données projet'!$E$14+1,1))-AVERAGE(OFFSET($H$3,0,0,'Données projet'!$E$14+1,1))</f>
        <v>391.03687197632871</v>
      </c>
      <c r="DU50" s="59">
        <f t="shared" si="44"/>
        <v>241.90796410645191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3.5370349977195561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3.5370349977195561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67.693507259494822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5.6</v>
      </c>
      <c r="EJ50" s="12">
        <f>IF('Données projet'!$A$192&gt;35,EJ49+EI50-ER49,IF(A50&lt;'Données projet'!$A$192,$EG$205^A50,IF(A50='Données projet'!$A$192,'Données projet'!$B$192,EJ49+EI50-ER49)))</f>
        <v>104.19999999999997</v>
      </c>
      <c r="EK50" s="17">
        <f>EJ50*VLOOKUP('Données projet'!$B$15,Paramètres!$A$1:$I$89,3,0)*VLOOKUP('Données projet'!$B$15,Paramètres!$A$1:$I$89,5,0)</f>
        <v>118.66295999999997</v>
      </c>
      <c r="EL50" s="13">
        <f t="shared" si="45"/>
        <v>31.362953608533388</v>
      </c>
      <c r="EM50" s="20">
        <f t="shared" si="19"/>
        <v>261.29513286819559</v>
      </c>
      <c r="EN50" s="59">
        <f t="shared" si="20"/>
        <v>546.17132615300989</v>
      </c>
      <c r="EO50" s="59">
        <f ca="1">AVERAGE(OFFSET($EN$3,0,0,'Données projet'!$E$15+1,1))-AVERAGE(OFFSET($H$3,0,0,'Données projet'!$E$15+1,1))</f>
        <v>337.57272347525873</v>
      </c>
      <c r="EP50" s="59">
        <f t="shared" si="46"/>
        <v>171.78614231095435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2.7763823100379312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2.7763823100379312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67.693507259494822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5.6</v>
      </c>
      <c r="FE50" s="12">
        <f>IF('Données projet'!$A$218&gt;35,FE49+FD50-FM49,IF(A50&lt;'Données projet'!$A$218,$FB$205^A50,IF(A50='Données projet'!$A$218,'Données projet'!$B$218,FE49+FD50-FM49)))</f>
        <v>104.19999999999997</v>
      </c>
      <c r="FF50" s="17">
        <f>FE50*VLOOKUP('Données projet'!$B$16,Paramètres!$A$1:$I$89,3,0)*VLOOKUP('Données projet'!$B$16,Paramètres!$A$1:$I$89,5,0)</f>
        <v>113.78639999999997</v>
      </c>
      <c r="FG50" s="13">
        <f t="shared" si="47"/>
        <v>30.221325231185819</v>
      </c>
      <c r="FH50" s="20">
        <f t="shared" si="22"/>
        <v>250.81345477764856</v>
      </c>
      <c r="FI50" s="59">
        <f t="shared" si="23"/>
        <v>535.68964806246288</v>
      </c>
      <c r="FJ50" s="59">
        <f ca="1">AVERAGE(OFFSET($FI$3,0,0,'Données projet'!$E$16+1,1))-AVERAGE(OFFSET($H$3,0,0,'Données projet'!$E$16+1,1))</f>
        <v>325.08483803530646</v>
      </c>
      <c r="FK50" s="59">
        <f t="shared" si="48"/>
        <v>166.27224322841556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2.6622844068856879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2.6622844068856879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67.693507259494822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11</v>
      </c>
      <c r="FZ50" s="12">
        <f>IF('Données projet'!$A$244&gt;35,FZ49+FY50-GH49,IF(A50&lt;'Données projet'!$A$244,$FW$205^A50,IF(A50='Données projet'!$A$244,'Données projet'!$B$244,FZ49+FY50-GH49)))</f>
        <v>197.99999999999997</v>
      </c>
      <c r="GA50" s="17">
        <f>FZ50*VLOOKUP('Données projet'!$B$17,Paramètres!$A$1:$I$89,3,0)*VLOOKUP('Données projet'!$B$17,Paramètres!$A$1:$I$89,5,0)</f>
        <v>200.77199999999999</v>
      </c>
      <c r="GB50" s="13">
        <f t="shared" si="49"/>
        <v>49.913791898945412</v>
      </c>
      <c r="GC50" s="20">
        <f t="shared" si="25"/>
        <v>436.61108755732994</v>
      </c>
      <c r="GD50" s="59">
        <f t="shared" si="26"/>
        <v>721.48728084214429</v>
      </c>
      <c r="GE50" s="59">
        <f ca="1">AVERAGE(OFFSET($GD$3,0,0,'Données projet'!$E$17+1,1))-AVERAGE(OFFSET($H$3,0,0,'Données projet'!$E$17+1,1))</f>
        <v>491.88527366779715</v>
      </c>
      <c r="GF50" s="59">
        <f t="shared" si="50"/>
        <v>304.07540432345746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4.9442424699305638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4.9442424699305638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67.693507259494822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8.1999999999999993</v>
      </c>
      <c r="GU50" s="12">
        <f>IF('Données projet'!$A$270&gt;35,GU49+GT50-HC49,IF(A50&lt;'Données projet'!$A$270,$GR$205^A50,IF(A50='Données projet'!$A$270,'Données projet'!$B$270,GU49+GT50-HC49)))</f>
        <v>153.40000000000003</v>
      </c>
      <c r="GV50" s="17">
        <f>GU50*VLOOKUP('Données projet'!$B$18,Paramètres!$A$1:$I$89,3,0)*VLOOKUP('Données projet'!$B$18,Paramètres!$A$1:$I$89,5,0)</f>
        <v>145.97544000000002</v>
      </c>
      <c r="GW50" s="13">
        <f t="shared" si="51"/>
        <v>37.662547285900686</v>
      </c>
      <c r="GX50" s="20">
        <f t="shared" si="28"/>
        <v>319.83616118961032</v>
      </c>
      <c r="GY50" s="59">
        <f t="shared" si="29"/>
        <v>604.71235447442473</v>
      </c>
      <c r="GZ50" s="59">
        <f ca="1">AVERAGE(OFFSET($GY$3,0,0,'Données projet'!$E$18+1,1))-AVERAGE(OFFSET($H$3,0,0,'Données projet'!$E$18+1,1))</f>
        <v>388.19269910553851</v>
      </c>
      <c r="HA50" s="59">
        <f t="shared" si="52"/>
        <v>255.07177499966724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3.4799860461434347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3.4799860461434347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1.05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4.2681599999999964</v>
      </c>
      <c r="D51" s="11">
        <f t="shared" si="32"/>
        <v>1.6612413774861579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8.0420817650770324</v>
      </c>
      <c r="H51" s="67">
        <f t="shared" si="1"/>
        <v>251.59370739912171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208.99999999999997</v>
      </c>
      <c r="O51" s="13">
        <f>N51*VLOOKUP('Données projet'!$B$9,Paramètres!$A$1:$I$89,3,0)*VLOOKUP('Données projet'!$B$9,Paramètres!$A$1:$I$89,5,0)</f>
        <v>189.10319999999996</v>
      </c>
      <c r="P51" s="13">
        <f t="shared" si="33"/>
        <v>47.34162854278712</v>
      </c>
      <c r="Q51" s="20">
        <f t="shared" si="53"/>
        <v>411.80807637868747</v>
      </c>
      <c r="R51" s="59">
        <f t="shared" si="0"/>
        <v>696.83098213601102</v>
      </c>
      <c r="S51" s="59">
        <f ca="1">AVERAGE(OFFSET($R$3,0,0,'Données projet'!$E$9+1,1))-AVERAGE(OFFSET($H$3,0,0,'Données projet'!$E$9+1,1))</f>
        <v>442.85077007208679</v>
      </c>
      <c r="T51" s="59">
        <f t="shared" si="34"/>
        <v>275.67388397899009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4.3252731640853943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4.3252731640853943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108.40128000000003</v>
      </c>
      <c r="AK51" s="13">
        <f t="shared" si="35"/>
        <v>28.953993320457293</v>
      </c>
      <c r="AL51" s="20">
        <f t="shared" si="4"/>
        <v>239.2271010331298</v>
      </c>
      <c r="AM51" s="59">
        <f t="shared" si="5"/>
        <v>524.25000679045331</v>
      </c>
      <c r="AN51" s="59">
        <f ca="1">AVERAGE(OFFSET($AM$3,0,0,'Données projet'!$E$10+1,1))-AVERAGE(OFFSET($H$3,0,0,'Données projet'!$E$10+1,1))</f>
        <v>283.58623187123555</v>
      </c>
      <c r="AO51" s="59">
        <f t="shared" si="36"/>
        <v>191.24793849275176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2.9643035909033526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2.9643035909033526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165.97151999999994</v>
      </c>
      <c r="BF51" s="13">
        <f t="shared" si="37"/>
        <v>42.186522619819392</v>
      </c>
      <c r="BG51" s="20">
        <f t="shared" si="7"/>
        <v>362.54192422951866</v>
      </c>
      <c r="BH51" s="59">
        <f t="shared" si="8"/>
        <v>647.56482998684214</v>
      </c>
      <c r="BI51" s="59">
        <f ca="1">AVERAGE(OFFSET($BH$3,0,0,'Données projet'!$E$11+1,1))-AVERAGE(OFFSET($H$3,0,0,'Données projet'!$E$11+1,1))</f>
        <v>300.677256227165</v>
      </c>
      <c r="BJ51" s="59">
        <f t="shared" si="38"/>
        <v>294.92893853504148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9.148436339014097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9.148436339014097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109.79999999999997</v>
      </c>
      <c r="BZ51" s="13">
        <f>BY51*VLOOKUP('Données projet'!$B$12,Paramètres!$A$1:$I$89,3,0)*VLOOKUP('Données projet'!$B$12,Paramètres!$A$1:$I$89,5,0)</f>
        <v>118.18871999999996</v>
      </c>
      <c r="CA51" s="13">
        <f t="shared" si="39"/>
        <v>31.252174766242543</v>
      </c>
      <c r="CB51" s="20">
        <f t="shared" si="10"/>
        <v>260.2762250512057</v>
      </c>
      <c r="CC51" s="59">
        <f t="shared" si="11"/>
        <v>545.2991308085293</v>
      </c>
      <c r="CD51" s="59">
        <f ca="1">AVERAGE(OFFSET($CC$3,0,0,'Données projet'!$E$12+1,1))-AVERAGE(OFFSET($H$3,0,0,'Données projet'!$E$12+1,1))</f>
        <v>320.91970765367535</v>
      </c>
      <c r="CE51" s="59">
        <f t="shared" si="40"/>
        <v>164.43305350706868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2.5727917958783815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2.5727917958783815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8.6</v>
      </c>
      <c r="CT51" s="12">
        <f>IF('Données projet'!$A$140&gt;35,CT50+CS51-DB50,IF(A51&lt;'Données projet'!$A$140,$CQ$205^A51,IF(A51='Données projet'!$A$140,'Données projet'!$B$140,CT50+CS51-DB50)))</f>
        <v>243.80000000000004</v>
      </c>
      <c r="CU51" s="17">
        <f>CT51*VLOOKUP('Données projet'!$B$13,Paramètres!$A$1:$I$89,3,0)*VLOOKUP('Données projet'!$B$13,Paramètres!$A$1:$I$89,5,0)</f>
        <v>212.98368000000008</v>
      </c>
      <c r="CV51" s="13">
        <f t="shared" si="41"/>
        <v>52.587058525970363</v>
      </c>
      <c r="CW51" s="20">
        <f t="shared" si="13"/>
        <v>462.53570293273191</v>
      </c>
      <c r="CX51" s="59">
        <f t="shared" si="14"/>
        <v>747.55860869005551</v>
      </c>
      <c r="CY51" s="59">
        <f ca="1">AVERAGE(OFFSET($CX$3,0,0,'Données projet'!$E$13+1,1))-AVERAGE(OFFSET($H$3,0,0,'Données projet'!$E$13+1,1))</f>
        <v>380.75053157062723</v>
      </c>
      <c r="CZ51" s="59">
        <f t="shared" si="42"/>
        <v>372.45140975908799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13.337731730264389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13.337731730264389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8.1999999999999993</v>
      </c>
      <c r="DO51" s="12">
        <f>IF('Données projet'!$A$166&gt;35,DO50+DN51-DW50,IF(A51&lt;'Données projet'!$A$166,$DL$205^A51,IF(A51='Données projet'!$A$166,'Données projet'!$B$166,DO50+DN51-DW50)))</f>
        <v>161.60000000000005</v>
      </c>
      <c r="DP51" s="17">
        <f>DO51*VLOOKUP('Données projet'!$B$14,Paramètres!$A$1:$I$89,3,0)*VLOOKUP('Données projet'!$B$14,Paramètres!$A$1:$I$89,5,0)</f>
        <v>156.29952000000006</v>
      </c>
      <c r="DQ51" s="13">
        <f t="shared" si="43"/>
        <v>40.006728538728431</v>
      </c>
      <c r="DR51" s="20">
        <f t="shared" si="16"/>
        <v>341.90004953828543</v>
      </c>
      <c r="DS51" s="59">
        <f t="shared" si="17"/>
        <v>626.92295529560897</v>
      </c>
      <c r="DT51" s="59">
        <f ca="1">AVERAGE(OFFSET($DS$3,0,0,'Données projet'!$E$14+1,1))-AVERAGE(OFFSET($H$3,0,0,'Données projet'!$E$14+1,1))</f>
        <v>391.03687197632871</v>
      </c>
      <c r="DU51" s="59">
        <f t="shared" si="44"/>
        <v>241.90796410645191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3.4676758987926006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3.4676758987926006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5.6</v>
      </c>
      <c r="EJ51" s="12">
        <f>IF('Données projet'!$A$192&gt;35,EJ50+EI51-ER50,IF(A51&lt;'Données projet'!$A$192,$EG$205^A51,IF(A51='Données projet'!$A$192,'Données projet'!$B$192,EJ50+EI51-ER50)))</f>
        <v>109.79999999999997</v>
      </c>
      <c r="EK51" s="17">
        <f>EJ51*VLOOKUP('Données projet'!$B$15,Paramètres!$A$1:$I$89,3,0)*VLOOKUP('Données projet'!$B$15,Paramètres!$A$1:$I$89,5,0)</f>
        <v>125.04023999999998</v>
      </c>
      <c r="EL51" s="13">
        <f t="shared" si="45"/>
        <v>32.847722788381112</v>
      </c>
      <c r="EM51" s="20">
        <f t="shared" si="19"/>
        <v>274.98820185643041</v>
      </c>
      <c r="EN51" s="59">
        <f t="shared" si="20"/>
        <v>560.01110761375389</v>
      </c>
      <c r="EO51" s="59">
        <f ca="1">AVERAGE(OFFSET($EN$3,0,0,'Données projet'!$E$15+1,1))-AVERAGE(OFFSET($H$3,0,0,'Données projet'!$E$15+1,1))</f>
        <v>337.57272347525873</v>
      </c>
      <c r="EP51" s="59">
        <f t="shared" si="46"/>
        <v>171.78614231095435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2.7219391463640847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2.7219391463640847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5.6</v>
      </c>
      <c r="FE51" s="12">
        <f>IF('Données projet'!$A$218&gt;35,FE50+FD51-FM50,IF(A51&lt;'Données projet'!$A$218,$FB$205^A51,IF(A51='Données projet'!$A$218,'Données projet'!$B$218,FE50+FD51-FM50)))</f>
        <v>109.79999999999997</v>
      </c>
      <c r="FF51" s="17">
        <f>FE51*VLOOKUP('Données projet'!$B$16,Paramètres!$A$1:$I$89,3,0)*VLOOKUP('Données projet'!$B$16,Paramètres!$A$1:$I$89,5,0)</f>
        <v>119.90159999999996</v>
      </c>
      <c r="FG51" s="13">
        <f t="shared" si="47"/>
        <v>31.652048014425507</v>
      </c>
      <c r="FH51" s="20">
        <f t="shared" si="22"/>
        <v>263.9559369584577</v>
      </c>
      <c r="FI51" s="59">
        <f t="shared" si="23"/>
        <v>548.97884271578118</v>
      </c>
      <c r="FJ51" s="59">
        <f ca="1">AVERAGE(OFFSET($FI$3,0,0,'Données projet'!$E$16+1,1))-AVERAGE(OFFSET($H$3,0,0,'Données projet'!$E$16+1,1))</f>
        <v>325.08483803530646</v>
      </c>
      <c r="FK51" s="59">
        <f t="shared" si="48"/>
        <v>166.27224322841556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2.6100786334998074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2.6100786334998074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11</v>
      </c>
      <c r="FZ51" s="12">
        <f>IF('Données projet'!$A$244&gt;35,FZ50+FY51-GH50,IF(A51&lt;'Données projet'!$A$244,$FW$205^A51,IF(A51='Données projet'!$A$244,'Données projet'!$B$244,FZ50+FY51-GH50)))</f>
        <v>208.99999999999997</v>
      </c>
      <c r="GA51" s="17">
        <f>FZ51*VLOOKUP('Données projet'!$B$17,Paramètres!$A$1:$I$89,3,0)*VLOOKUP('Données projet'!$B$17,Paramètres!$A$1:$I$89,5,0)</f>
        <v>211.92599999999999</v>
      </c>
      <c r="GB51" s="13">
        <f t="shared" si="49"/>
        <v>52.356241262970116</v>
      </c>
      <c r="GC51" s="20">
        <f t="shared" si="25"/>
        <v>460.29157019967289</v>
      </c>
      <c r="GD51" s="59">
        <f t="shared" si="26"/>
        <v>745.31447595699638</v>
      </c>
      <c r="GE51" s="59">
        <f ca="1">AVERAGE(OFFSET($GD$3,0,0,'Données projet'!$E$17+1,1))-AVERAGE(OFFSET($H$3,0,0,'Données projet'!$E$17+1,1))</f>
        <v>491.88527366779715</v>
      </c>
      <c r="GF51" s="59">
        <f t="shared" si="50"/>
        <v>304.07540432345746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4.8472888907853573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4.8472888907853573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8.1999999999999993</v>
      </c>
      <c r="GU51" s="12">
        <f>IF('Données projet'!$A$270&gt;35,GU50+GT51-HC50,IF(A51&lt;'Données projet'!$A$270,$GR$205^A51,IF(A51='Données projet'!$A$270,'Données projet'!$B$270,GU50+GT51-HC50)))</f>
        <v>161.60000000000002</v>
      </c>
      <c r="GV51" s="17">
        <f>GU51*VLOOKUP('Données projet'!$B$18,Paramètres!$A$1:$I$89,3,0)*VLOOKUP('Données projet'!$B$18,Paramètres!$A$1:$I$89,5,0)</f>
        <v>153.77856000000003</v>
      </c>
      <c r="GW51" s="13">
        <f t="shared" si="51"/>
        <v>39.436029674841947</v>
      </c>
      <c r="GX51" s="20">
        <f t="shared" si="28"/>
        <v>336.51541035034978</v>
      </c>
      <c r="GY51" s="59">
        <f t="shared" si="29"/>
        <v>621.53831610767338</v>
      </c>
      <c r="GZ51" s="59">
        <f ca="1">AVERAGE(OFFSET($GY$3,0,0,'Données projet'!$E$18+1,1))-AVERAGE(OFFSET($H$3,0,0,'Données projet'!$E$18+1,1))</f>
        <v>388.19269910553851</v>
      </c>
      <c r="HA51" s="59">
        <f t="shared" si="52"/>
        <v>255.07177499966724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3.4117456423604624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3.4117456423604624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1.05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4.3570799999999963</v>
      </c>
      <c r="D52" s="11">
        <f t="shared" si="32"/>
        <v>1.6917852677671836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8.1342995049430868</v>
      </c>
      <c r="H52" s="67">
        <f t="shared" si="1"/>
        <v>251.80177367469449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219.99999999999997</v>
      </c>
      <c r="O52" s="13">
        <f>N52*VLOOKUP('Données projet'!$B$9,Paramètres!$A$1:$I$89,3,0)*VLOOKUP('Données projet'!$B$9,Paramètres!$A$1:$I$89,5,0)</f>
        <v>199.05599999999998</v>
      </c>
      <c r="P52" s="13">
        <f t="shared" si="33"/>
        <v>49.536648006253934</v>
      </c>
      <c r="Q52" s="20">
        <f t="shared" si="53"/>
        <v>432.96552861089225</v>
      </c>
      <c r="R52" s="59">
        <f t="shared" si="0"/>
        <v>718.1326017073269</v>
      </c>
      <c r="S52" s="59">
        <f ca="1">AVERAGE(OFFSET($R$3,0,0,'Données projet'!$E$9+1,1))-AVERAGE(OFFSET($H$3,0,0,'Données projet'!$E$9+1,1))</f>
        <v>442.85077007208679</v>
      </c>
      <c r="T52" s="59">
        <f t="shared" si="34"/>
        <v>275.67388397899009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4.2404571954938133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4.2404571954938133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113.90184000000002</v>
      </c>
      <c r="AK52" s="13">
        <f t="shared" si="35"/>
        <v>30.248415264444404</v>
      </c>
      <c r="AL52" s="20">
        <f t="shared" si="4"/>
        <v>251.06169458557397</v>
      </c>
      <c r="AM52" s="59">
        <f t="shared" si="5"/>
        <v>536.22876768200865</v>
      </c>
      <c r="AN52" s="59">
        <f ca="1">AVERAGE(OFFSET($AM$3,0,0,'Données projet'!$E$10+1,1))-AVERAGE(OFFSET($H$3,0,0,'Données projet'!$E$10+1,1))</f>
        <v>283.58623187123555</v>
      </c>
      <c r="AO52" s="59">
        <f t="shared" si="36"/>
        <v>191.24793849275176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2.9061754055323985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2.9061754055323985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171.81215999999992</v>
      </c>
      <c r="BF52" s="13">
        <f t="shared" si="37"/>
        <v>43.49563633881931</v>
      </c>
      <c r="BG52" s="20">
        <f t="shared" si="7"/>
        <v>374.99441195677679</v>
      </c>
      <c r="BH52" s="59">
        <f t="shared" si="8"/>
        <v>660.16148505321144</v>
      </c>
      <c r="BI52" s="59">
        <f ca="1">AVERAGE(OFFSET($BH$3,0,0,'Données projet'!$E$11+1,1))-AVERAGE(OFFSET($H$3,0,0,'Données projet'!$E$11+1,1))</f>
        <v>300.677256227165</v>
      </c>
      <c r="BJ52" s="59">
        <f t="shared" si="38"/>
        <v>294.92893853504148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8.969041082401219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8.969041082401219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115.39999999999996</v>
      </c>
      <c r="BZ52" s="13">
        <f>BY52*VLOOKUP('Données projet'!$B$12,Paramètres!$A$1:$I$89,3,0)*VLOOKUP('Données projet'!$B$12,Paramètres!$A$1:$I$89,5,0)</f>
        <v>124.21655999999994</v>
      </c>
      <c r="CA52" s="13">
        <f t="shared" si="39"/>
        <v>32.656457317237347</v>
      </c>
      <c r="CB52" s="20">
        <f t="shared" si="10"/>
        <v>273.220505160855</v>
      </c>
      <c r="CC52" s="59">
        <f t="shared" si="11"/>
        <v>558.38757825728965</v>
      </c>
      <c r="CD52" s="59">
        <f ca="1">AVERAGE(OFFSET($CC$3,0,0,'Données projet'!$E$12+1,1))-AVERAGE(OFFSET($H$3,0,0,'Données projet'!$E$12+1,1))</f>
        <v>320.91970765367535</v>
      </c>
      <c r="CE52" s="59">
        <f t="shared" si="40"/>
        <v>164.43305350706868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2.5223409180092515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2.5223409180092515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8.6</v>
      </c>
      <c r="CT52" s="12">
        <f>IF('Données projet'!$A$140&gt;35,CT51+CS52-DB51,IF(A52&lt;'Données projet'!$A$140,$CQ$205^A52,IF(A52='Données projet'!$A$140,'Données projet'!$B$140,CT51+CS52-DB51)))</f>
        <v>252.40000000000003</v>
      </c>
      <c r="CU52" s="17">
        <f>CT52*VLOOKUP('Données projet'!$B$13,Paramètres!$A$1:$I$89,3,0)*VLOOKUP('Données projet'!$B$13,Paramètres!$A$1:$I$89,5,0)</f>
        <v>220.49664000000004</v>
      </c>
      <c r="CV52" s="13">
        <f t="shared" si="41"/>
        <v>54.222813800824916</v>
      </c>
      <c r="CW52" s="20">
        <f t="shared" si="13"/>
        <v>478.46971536977009</v>
      </c>
      <c r="CX52" s="59">
        <f t="shared" si="14"/>
        <v>763.63678846620473</v>
      </c>
      <c r="CY52" s="59">
        <f ca="1">AVERAGE(OFFSET($CX$3,0,0,'Données projet'!$E$13+1,1))-AVERAGE(OFFSET($H$3,0,0,'Données projet'!$E$13+1,1))</f>
        <v>380.75053157062723</v>
      </c>
      <c r="CZ52" s="59">
        <f t="shared" si="42"/>
        <v>372.45140975908799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13.076186946246974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13.076186946246974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8.1999999999999993</v>
      </c>
      <c r="DO52" s="12">
        <f>IF('Données projet'!$A$166&gt;35,DO51+DN52-DW51,IF(A52&lt;'Données projet'!$A$166,$DL$205^A52,IF(A52='Données projet'!$A$166,'Données projet'!$B$166,DO51+DN52-DW51)))</f>
        <v>169.80000000000004</v>
      </c>
      <c r="DP52" s="17">
        <f>DO52*VLOOKUP('Données projet'!$B$14,Paramètres!$A$1:$I$89,3,0)*VLOOKUP('Données projet'!$B$14,Paramètres!$A$1:$I$89,5,0)</f>
        <v>164.23056000000005</v>
      </c>
      <c r="DQ52" s="13">
        <f t="shared" si="43"/>
        <v>41.795275864636551</v>
      </c>
      <c r="DR52" s="20">
        <f t="shared" si="16"/>
        <v>358.82833079757546</v>
      </c>
      <c r="DS52" s="59">
        <f t="shared" si="17"/>
        <v>643.99540389401011</v>
      </c>
      <c r="DT52" s="59">
        <f ca="1">AVERAGE(OFFSET($DS$3,0,0,'Données projet'!$E$14+1,1))-AVERAGE(OFFSET($H$3,0,0,'Données projet'!$E$14+1,1))</f>
        <v>391.03687197632871</v>
      </c>
      <c r="DU52" s="59">
        <f t="shared" si="44"/>
        <v>241.90796410645191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3.3996768894907299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3.3996768894907299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5.6</v>
      </c>
      <c r="EJ52" s="12">
        <f>IF('Données projet'!$A$192&gt;35,EJ51+EI52-ER51,IF(A52&lt;'Données projet'!$A$192,$EG$205^A52,IF(A52='Données projet'!$A$192,'Données projet'!$B$192,EJ51+EI52-ER51)))</f>
        <v>115.39999999999996</v>
      </c>
      <c r="EK52" s="17">
        <f>EJ52*VLOOKUP('Données projet'!$B$15,Paramètres!$A$1:$I$89,3,0)*VLOOKUP('Données projet'!$B$15,Paramètres!$A$1:$I$89,5,0)</f>
        <v>131.41751999999997</v>
      </c>
      <c r="EL52" s="13">
        <f t="shared" si="45"/>
        <v>34.323699557891082</v>
      </c>
      <c r="EM52" s="20">
        <f t="shared" si="19"/>
        <v>288.66595739666019</v>
      </c>
      <c r="EN52" s="59">
        <f t="shared" si="20"/>
        <v>573.83303049309484</v>
      </c>
      <c r="EO52" s="59">
        <f ca="1">AVERAGE(OFFSET($EN$3,0,0,'Données projet'!$E$15+1,1))-AVERAGE(OFFSET($H$3,0,0,'Données projet'!$E$15+1,1))</f>
        <v>337.57272347525873</v>
      </c>
      <c r="EP52" s="59">
        <f t="shared" si="46"/>
        <v>171.78614231095435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2.6685635799228313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2.6685635799228313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5.6</v>
      </c>
      <c r="FE52" s="12">
        <f>IF('Données projet'!$A$218&gt;35,FE51+FD52-FM51,IF(A52&lt;'Données projet'!$A$218,$FB$205^A52,IF(A52='Données projet'!$A$218,'Données projet'!$B$218,FE51+FD52-FM51)))</f>
        <v>115.39999999999996</v>
      </c>
      <c r="FF52" s="17">
        <f>FE52*VLOOKUP('Données projet'!$B$16,Paramètres!$A$1:$I$89,3,0)*VLOOKUP('Données projet'!$B$16,Paramètres!$A$1:$I$89,5,0)</f>
        <v>126.01679999999996</v>
      </c>
      <c r="FG52" s="13">
        <f t="shared" si="47"/>
        <v>33.074298435792052</v>
      </c>
      <c r="FH52" s="20">
        <f t="shared" si="22"/>
        <v>277.08366310900448</v>
      </c>
      <c r="FI52" s="59">
        <f t="shared" si="23"/>
        <v>562.25073620543913</v>
      </c>
      <c r="FJ52" s="59">
        <f ca="1">AVERAGE(OFFSET($FI$3,0,0,'Données projet'!$E$16+1,1))-AVERAGE(OFFSET($H$3,0,0,'Données projet'!$E$16+1,1))</f>
        <v>325.08483803530646</v>
      </c>
      <c r="FK52" s="59">
        <f t="shared" si="48"/>
        <v>166.27224322841556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2.5588965834876465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2.5588965834876465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11</v>
      </c>
      <c r="FZ52" s="12">
        <f>IF('Données projet'!$A$244&gt;35,FZ51+FY52-GH51,IF(A52&lt;'Données projet'!$A$244,$FW$205^A52,IF(A52='Données projet'!$A$244,'Données projet'!$B$244,FZ51+FY52-GH51)))</f>
        <v>219.99999999999997</v>
      </c>
      <c r="GA52" s="17">
        <f>FZ52*VLOOKUP('Données projet'!$B$17,Paramètres!$A$1:$I$89,3,0)*VLOOKUP('Données projet'!$B$17,Paramètres!$A$1:$I$89,5,0)</f>
        <v>223.08</v>
      </c>
      <c r="GB52" s="13">
        <f t="shared" si="49"/>
        <v>54.783765878062667</v>
      </c>
      <c r="GC52" s="20">
        <f t="shared" si="25"/>
        <v>483.94605890429244</v>
      </c>
      <c r="GD52" s="59">
        <f t="shared" si="26"/>
        <v>769.11313200072709</v>
      </c>
      <c r="GE52" s="59">
        <f ca="1">AVERAGE(OFFSET($GD$3,0,0,'Données projet'!$E$17+1,1))-AVERAGE(OFFSET($H$3,0,0,'Données projet'!$E$17+1,1))</f>
        <v>491.88527366779715</v>
      </c>
      <c r="GF52" s="59">
        <f t="shared" si="50"/>
        <v>304.07540432345746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4.7522365121913444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4.7522365121913444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8.1999999999999993</v>
      </c>
      <c r="GU52" s="12">
        <f>IF('Données projet'!$A$270&gt;35,GU51+GT52-HC51,IF(A52&lt;'Données projet'!$A$270,$GR$205^A52,IF(A52='Données projet'!$A$270,'Données projet'!$B$270,GU51+GT52-HC51)))</f>
        <v>169.8</v>
      </c>
      <c r="GV52" s="17">
        <f>GU52*VLOOKUP('Données projet'!$B$18,Paramètres!$A$1:$I$89,3,0)*VLOOKUP('Données projet'!$B$18,Paramètres!$A$1:$I$89,5,0)</f>
        <v>161.58168000000001</v>
      </c>
      <c r="GW52" s="13">
        <f t="shared" si="51"/>
        <v>41.199063244334951</v>
      </c>
      <c r="GX52" s="20">
        <f t="shared" si="28"/>
        <v>353.17646115055004</v>
      </c>
      <c r="GY52" s="59">
        <f t="shared" si="29"/>
        <v>638.34353424698475</v>
      </c>
      <c r="GZ52" s="59">
        <f ca="1">AVERAGE(OFFSET($GY$3,0,0,'Données projet'!$E$18+1,1))-AVERAGE(OFFSET($H$3,0,0,'Données projet'!$E$18+1,1))</f>
        <v>388.19269910553851</v>
      </c>
      <c r="HA52" s="59">
        <f t="shared" si="52"/>
        <v>255.07177499966724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3.3448433912731379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3.3448433912731379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1.05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4.4459999999999962</v>
      </c>
      <c r="D53" s="11">
        <f t="shared" si="32"/>
        <v>1.722256681519289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8.2264612980148879</v>
      </c>
      <c r="H53" s="67">
        <f t="shared" si="1"/>
        <v>252.00971372031273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230.99999999999997</v>
      </c>
      <c r="O53" s="13">
        <f>N53*VLOOKUP('Données projet'!$B$9,Paramètres!$A$1:$I$89,3,0)*VLOOKUP('Données projet'!$B$9,Paramètres!$A$1:$I$89,5,0)</f>
        <v>209.00879999999995</v>
      </c>
      <c r="P53" s="13">
        <f t="shared" si="33"/>
        <v>51.718923953824202</v>
      </c>
      <c r="Q53" s="20">
        <f t="shared" si="53"/>
        <v>454.10078588624361</v>
      </c>
      <c r="R53" s="59">
        <f t="shared" si="0"/>
        <v>739.40952534076564</v>
      </c>
      <c r="S53" s="59">
        <f ca="1">AVERAGE(OFFSET($R$3,0,0,'Données projet'!$E$9+1,1))-AVERAGE(OFFSET($H$3,0,0,'Données projet'!$E$9+1,1))</f>
        <v>442.85077007208679</v>
      </c>
      <c r="T53" s="59">
        <f t="shared" si="34"/>
        <v>275.67388397899009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7.7701337293515849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7.7701337293515849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119.40239999999999</v>
      </c>
      <c r="AK53" s="13">
        <f t="shared" si="35"/>
        <v>31.535578435312072</v>
      </c>
      <c r="AL53" s="20">
        <f t="shared" si="4"/>
        <v>262.8836457748352</v>
      </c>
      <c r="AM53" s="59">
        <f t="shared" si="5"/>
        <v>548.19238522935723</v>
      </c>
      <c r="AN53" s="59">
        <f ca="1">AVERAGE(OFFSET($AM$3,0,0,'Données projet'!$E$10+1,1))-AVERAGE(OFFSET($H$3,0,0,'Données projet'!$E$10+1,1))</f>
        <v>283.58623187123555</v>
      </c>
      <c r="AO53" s="59">
        <f t="shared" si="36"/>
        <v>191.24793849275176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0.159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5.3252209610642343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5.3252209610642343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177.6527999999999</v>
      </c>
      <c r="BF53" s="13">
        <f t="shared" si="37"/>
        <v>44.799579155749704</v>
      </c>
      <c r="BG53" s="20">
        <f t="shared" si="7"/>
        <v>387.43789369626387</v>
      </c>
      <c r="BH53" s="59">
        <f t="shared" si="8"/>
        <v>672.7466331507859</v>
      </c>
      <c r="BI53" s="59">
        <f ca="1">AVERAGE(OFFSET($BH$3,0,0,'Données projet'!$E$11+1,1))-AVERAGE(OFFSET($H$3,0,0,'Données projet'!$E$11+1,1))</f>
        <v>300.677256227165</v>
      </c>
      <c r="BJ53" s="59">
        <f t="shared" si="38"/>
        <v>294.92893853504148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0.159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11.217099374134097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11.217099374134097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121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120.99999999999996</v>
      </c>
      <c r="BZ53" s="13">
        <f>BY53*VLOOKUP('Données projet'!$B$12,Paramètres!$A$1:$I$89,3,0)*VLOOKUP('Données projet'!$B$12,Paramètres!$A$1:$I$89,5,0)</f>
        <v>130.24439999999996</v>
      </c>
      <c r="CA53" s="13">
        <f t="shared" si="39"/>
        <v>34.052826821785409</v>
      </c>
      <c r="CB53" s="20">
        <f t="shared" si="10"/>
        <v>286.1510033812761</v>
      </c>
      <c r="CC53" s="59">
        <f t="shared" si="11"/>
        <v>571.45974283579812</v>
      </c>
      <c r="CD53" s="59">
        <f ca="1">AVERAGE(OFFSET($CC$3,0,0,'Données projet'!$E$12+1,1))-AVERAGE(OFFSET($H$3,0,0,'Données projet'!$E$12+1,1))</f>
        <v>320.91970765367535</v>
      </c>
      <c r="CE53" s="59">
        <f t="shared" si="40"/>
        <v>164.43305350706868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14</v>
      </c>
      <c r="CH53" s="16">
        <f>IF(ISNA(VLOOKUP(A53,'Données projet'!$A$113:$I$133,5,0)),0%,VLOOKUP(A53,'Données projet'!$A$113:$I$133,5,0)*VLOOKUP('Données projet'!$B$12,Paramètres!$A$1:$I$89,7,0))</f>
        <v>8.6000000000000007E-2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3.9055530441843764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3.9055530441843764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261</v>
      </c>
      <c r="CR53" s="12">
        <f>VLOOKUP(A53,'Données projet'!$A$139:$I$159,9,0)</f>
        <v>8.6</v>
      </c>
      <c r="CS53" s="12">
        <f t="array" ref="CS53">INDEX(CR:CR,MIN(IF(ISNUMBER(CR53:CR249),ROW(CR53:CR249),"")))</f>
        <v>8.6</v>
      </c>
      <c r="CT53" s="12">
        <f>IF('Données projet'!$A$140&gt;35,CT52+CS53-DB52,IF(A53&lt;'Données projet'!$A$140,$CQ$205^A53,IF(A53='Données projet'!$A$140,'Données projet'!$B$140,CT52+CS53-DB52)))</f>
        <v>261.00000000000006</v>
      </c>
      <c r="CU53" s="17">
        <f>CT53*VLOOKUP('Données projet'!$B$13,Paramètres!$A$1:$I$89,3,0)*VLOOKUP('Données projet'!$B$13,Paramètres!$A$1:$I$89,5,0)</f>
        <v>228.00960000000009</v>
      </c>
      <c r="CV53" s="13">
        <f t="shared" si="41"/>
        <v>55.852093054619878</v>
      </c>
      <c r="CW53" s="20">
        <f t="shared" si="13"/>
        <v>494.3924487367965</v>
      </c>
      <c r="CX53" s="59">
        <f t="shared" si="14"/>
        <v>779.70118819131858</v>
      </c>
      <c r="CY53" s="59">
        <f ca="1">AVERAGE(OFFSET($CX$3,0,0,'Données projet'!$E$13+1,1))-AVERAGE(OFFSET($H$3,0,0,'Données projet'!$E$13+1,1))</f>
        <v>380.75053157062723</v>
      </c>
      <c r="CZ53" s="59">
        <f t="shared" si="42"/>
        <v>372.45140975908799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19</v>
      </c>
      <c r="DC53" s="16">
        <f>IF(ISNA(VLOOKUP(A53,'Données projet'!$A$139:$I$159,5,0)),0%,VLOOKUP(A53,'Données projet'!$A$139:$I$159,5,0)*VLOOKUP('Données projet'!$B$13,Paramètres!$A$1:$I$89,7,0))</f>
        <v>0.21200000000000002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16.709767280017196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16.709767280017196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178</v>
      </c>
      <c r="DM53" s="12">
        <f>VLOOKUP(A53,'Données projet'!$A$165:$I$185,9,0)</f>
        <v>8.1999999999999993</v>
      </c>
      <c r="DN53" s="12">
        <f t="array" ref="DN53">INDEX(DM:DM,MIN(IF(ISNUMBER(DM53:DM249),ROW(DM53:DM249),"")))</f>
        <v>8.1999999999999993</v>
      </c>
      <c r="DO53" s="12">
        <f>IF('Données projet'!$A$166&gt;35,DO52+DN53-DW52,IF(A53&lt;'Données projet'!$A$166,$DL$205^A53,IF(A53='Données projet'!$A$166,'Données projet'!$B$166,DO52+DN53-DW52)))</f>
        <v>178.00000000000003</v>
      </c>
      <c r="DP53" s="17">
        <f>DO53*VLOOKUP('Données projet'!$B$14,Paramètres!$A$1:$I$89,3,0)*VLOOKUP('Données projet'!$B$14,Paramètres!$A$1:$I$89,5,0)</f>
        <v>172.16160000000002</v>
      </c>
      <c r="DQ53" s="13">
        <f t="shared" si="43"/>
        <v>43.57379349403616</v>
      </c>
      <c r="DR53" s="20">
        <f t="shared" si="16"/>
        <v>375.73914366877966</v>
      </c>
      <c r="DS53" s="59">
        <f t="shared" si="17"/>
        <v>661.04788312330174</v>
      </c>
      <c r="DT53" s="59">
        <f ca="1">AVERAGE(OFFSET($DS$3,0,0,'Données projet'!$E$14+1,1))-AVERAGE(OFFSET($H$3,0,0,'Données projet'!$E$14+1,1))</f>
        <v>391.03687197632871</v>
      </c>
      <c r="DU53" s="59">
        <f t="shared" si="44"/>
        <v>241.90796410645191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21</v>
      </c>
      <c r="DX53" s="16">
        <f>IF(ISNA(VLOOKUP(A53,'Données projet'!$A$165:$I$185,5,0)),0%,VLOOKUP(A53,'Données projet'!$A$165:$I$185,5,0)*VLOOKUP('Données projet'!$B$14,Paramètres!$A$1:$I$89,7,0))</f>
        <v>0.129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6.2295037657732539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6.2295037657732539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121</v>
      </c>
      <c r="EH53" s="12">
        <f>VLOOKUP(A53,'Données projet'!$A$191:$I$211,9,0)</f>
        <v>5.6</v>
      </c>
      <c r="EI53" s="12">
        <f t="array" ref="EI53">INDEX(EH:EH,MIN(IF(ISNUMBER(EH53:EH249),ROW(EH53:EH249),"")))</f>
        <v>5.6</v>
      </c>
      <c r="EJ53" s="12">
        <f>IF('Données projet'!$A$192&gt;35,EJ52+EI53-ER52,IF(A53&lt;'Données projet'!$A$192,$EG$205^A53,IF(A53='Données projet'!$A$192,'Données projet'!$B$192,EJ52+EI53-ER52)))</f>
        <v>120.99999999999996</v>
      </c>
      <c r="EK53" s="17">
        <f>EJ53*VLOOKUP('Données projet'!$B$15,Paramètres!$A$1:$I$89,3,0)*VLOOKUP('Données projet'!$B$15,Paramètres!$A$1:$I$89,5,0)</f>
        <v>137.79479999999995</v>
      </c>
      <c r="EL53" s="13">
        <f t="shared" si="45"/>
        <v>35.79135928840963</v>
      </c>
      <c r="EM53" s="20">
        <f t="shared" si="19"/>
        <v>302.32922742731336</v>
      </c>
      <c r="EN53" s="59">
        <f t="shared" si="20"/>
        <v>587.63796688183538</v>
      </c>
      <c r="EO53" s="59">
        <f ca="1">AVERAGE(OFFSET($EN$3,0,0,'Données projet'!$E$15+1,1))-AVERAGE(OFFSET($H$3,0,0,'Données projet'!$E$15+1,1))</f>
        <v>337.57272347525873</v>
      </c>
      <c r="EP53" s="59">
        <f t="shared" si="46"/>
        <v>171.78614231095435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14</v>
      </c>
      <c r="ES53" s="16">
        <f>IF(ISNA(VLOOKUP(A53,'Données projet'!$A$191:$I$211,5,0)),0%,VLOOKUP(A53,'Données projet'!$A$191:$I$211,5,0)*VLOOKUP('Données projet'!$B$15,Paramètres!$A$1:$I$89,7,0))</f>
        <v>8.6000000000000007E-2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4.1319619163110071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4.1319619163110071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121</v>
      </c>
      <c r="FC53" s="12">
        <f>VLOOKUP(A53,'Données projet'!$A$217:$I$237,9,0)</f>
        <v>5.6</v>
      </c>
      <c r="FD53" s="12">
        <f t="array" ref="FD53">INDEX(FC:FC,MIN(IF(ISNUMBER(FC53:FC249),ROW(FC53:FC249),"")))</f>
        <v>5.6</v>
      </c>
      <c r="FE53" s="12">
        <f>IF('Données projet'!$A$218&gt;35,FE52+FD53-FM52,IF(A53&lt;'Données projet'!$A$218,$FB$205^A53,IF(A53='Données projet'!$A$218,'Données projet'!$B$218,FE52+FD53-FM52)))</f>
        <v>120.99999999999996</v>
      </c>
      <c r="FF53" s="17">
        <f>FE53*VLOOKUP('Données projet'!$B$16,Paramètres!$A$1:$I$89,3,0)*VLOOKUP('Données projet'!$B$16,Paramètres!$A$1:$I$89,5,0)</f>
        <v>132.13199999999995</v>
      </c>
      <c r="FG53" s="13">
        <f t="shared" si="47"/>
        <v>34.488534562859115</v>
      </c>
      <c r="FH53" s="20">
        <f t="shared" si="22"/>
        <v>290.19743103031283</v>
      </c>
      <c r="FI53" s="59">
        <f t="shared" si="23"/>
        <v>575.50617048483491</v>
      </c>
      <c r="FJ53" s="59">
        <f ca="1">AVERAGE(OFFSET($FI$3,0,0,'Données projet'!$E$16+1,1))-AVERAGE(OFFSET($H$3,0,0,'Données projet'!$E$16+1,1))</f>
        <v>325.08483803530646</v>
      </c>
      <c r="FK53" s="59">
        <f t="shared" si="48"/>
        <v>166.27224322841556</v>
      </c>
      <c r="FL53" s="15">
        <f>IF(ISNA(VLOOKUP(A53,'Données projet'!$A$217:$I$237,3,0)),0,VLOOKUP(A53,'Données projet'!$A$217:$I$237,3,0))</f>
        <v>6</v>
      </c>
      <c r="FM53" s="15">
        <f>IF(ISNA(VLOOKUP(A53,'Données projet'!$A$217:$I$237,4,0)),0,VLOOKUP(A53,'Données projet'!$A$217:$I$237,4,0))</f>
        <v>14</v>
      </c>
      <c r="FN53" s="16">
        <f>IF(ISNA(VLOOKUP(A53,'Données projet'!$A$217:$I$237,5,0)),0%,VLOOKUP(A53,'Données projet'!$A$217:$I$237,5,0)*VLOOKUP('Données projet'!$B$16,Paramètres!$A$1:$I$89,7,0))</f>
        <v>8.6000000000000007E-2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3.9621552622160339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3.9621552622160339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231</v>
      </c>
      <c r="FX53" s="12">
        <f>VLOOKUP(A53,'Données projet'!$A$243:$I$263,9,0)</f>
        <v>11</v>
      </c>
      <c r="FY53" s="12">
        <f t="array" ref="FY53">INDEX(FX:FX,MIN(IF(ISNUMBER(FX53:FX249),ROW(FX53:FX249),"")))</f>
        <v>11</v>
      </c>
      <c r="FZ53" s="12">
        <f>IF('Données projet'!$A$244&gt;35,FZ52+FY53-GH52,IF(A53&lt;'Données projet'!$A$244,$FW$205^A53,IF(A53='Données projet'!$A$244,'Données projet'!$B$244,FZ52+FY53-GH52)))</f>
        <v>230.99999999999997</v>
      </c>
      <c r="GA53" s="17">
        <f>FZ53*VLOOKUP('Données projet'!$B$17,Paramètres!$A$1:$I$89,3,0)*VLOOKUP('Données projet'!$B$17,Paramètres!$A$1:$I$89,5,0)</f>
        <v>234.23399999999998</v>
      </c>
      <c r="GB53" s="13">
        <f t="shared" si="49"/>
        <v>57.197197133603488</v>
      </c>
      <c r="GC53" s="20">
        <f t="shared" si="25"/>
        <v>507.5760016743593</v>
      </c>
      <c r="GD53" s="59">
        <f t="shared" si="26"/>
        <v>792.88474112888139</v>
      </c>
      <c r="GE53" s="59">
        <f ca="1">AVERAGE(OFFSET($GD$3,0,0,'Données projet'!$E$17+1,1))-AVERAGE(OFFSET($H$3,0,0,'Données projet'!$E$17+1,1))</f>
        <v>491.88527366779715</v>
      </c>
      <c r="GF53" s="59">
        <f t="shared" si="50"/>
        <v>304.07540432345746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28</v>
      </c>
      <c r="GI53" s="16">
        <f>IF(ISNA(VLOOKUP(A53,'Données projet'!$A$243:$I$263,5,0)),0%,VLOOKUP(A53,'Données projet'!$A$243:$I$263,5,0)*VLOOKUP('Données projet'!$B$17,Paramètres!$A$1:$I$89,7,0))</f>
        <v>0.129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8.7079084897905723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8.7079084897905723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178</v>
      </c>
      <c r="GS53" s="12">
        <f>VLOOKUP(A53,'Données projet'!$A$269:$I$289,9,0)</f>
        <v>8.1999999999999993</v>
      </c>
      <c r="GT53" s="12">
        <f t="array" ref="GT53">INDEX(GS:GS,MIN(IF(ISNUMBER(GS53:GS249),ROW(GS53:GS249),"")))</f>
        <v>8.1999999999999993</v>
      </c>
      <c r="GU53" s="12">
        <f>IF('Données projet'!$A$270&gt;35,GU52+GT53-HC52,IF(A53&lt;'Données projet'!$A$270,$GR$205^A53,IF(A53='Données projet'!$A$270,'Données projet'!$B$270,GU52+GT53-HC52)))</f>
        <v>178</v>
      </c>
      <c r="GV53" s="17">
        <f>GU53*VLOOKUP('Données projet'!$B$18,Paramètres!$A$1:$I$89,3,0)*VLOOKUP('Données projet'!$B$18,Paramètres!$A$1:$I$89,5,0)</f>
        <v>169.38480000000001</v>
      </c>
      <c r="GW53" s="13">
        <f t="shared" si="51"/>
        <v>42.952210191662466</v>
      </c>
      <c r="GX53" s="20">
        <f t="shared" si="28"/>
        <v>369.82029275047876</v>
      </c>
      <c r="GY53" s="59">
        <f t="shared" si="29"/>
        <v>655.12903220500084</v>
      </c>
      <c r="GZ53" s="59">
        <f ca="1">AVERAGE(OFFSET($GY$3,0,0,'Données projet'!$E$18+1,1))-AVERAGE(OFFSET($H$3,0,0,'Données projet'!$E$18+1,1))</f>
        <v>388.19269910553851</v>
      </c>
      <c r="HA53" s="59">
        <f t="shared" si="52"/>
        <v>255.07177499966724</v>
      </c>
      <c r="HB53" s="15">
        <f>IF(ISNA(VLOOKUP(A53,'Données projet'!$A$269:$I$289,3,0)),0,VLOOKUP(A53,'Données projet'!$A$269:$I$289,3,0))</f>
        <v>7</v>
      </c>
      <c r="HC53" s="15">
        <f>IF(ISNA(VLOOKUP(A53,'Données projet'!$A$269:$I$289,4,0)),0,VLOOKUP(A53,'Données projet'!$A$269:$I$289,4,0))</f>
        <v>21</v>
      </c>
      <c r="HD53" s="16">
        <f>IF(ISNA(VLOOKUP(A53,'Données projet'!$A$269:$I$289,5,0)),0%,VLOOKUP(A53,'Données projet'!$A$269:$I$289,5,0)*VLOOKUP('Données projet'!$B$18,Paramètres!$A$1:$I$89,7,0))</f>
        <v>0.129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6.1290278985833631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6.1290278985833631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1.05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4.5349199999999961</v>
      </c>
      <c r="D54" s="11">
        <f t="shared" si="32"/>
        <v>1.7526572353337337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8.3185683921874407</v>
      </c>
      <c r="H54" s="67">
        <f t="shared" si="1"/>
        <v>252.21753035153955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213.19999999999996</v>
      </c>
      <c r="O54" s="13">
        <f>N54*VLOOKUP('Données projet'!$B$9,Paramètres!$A$1:$I$89,3,0)*VLOOKUP('Données projet'!$B$9,Paramètres!$A$1:$I$89,5,0)</f>
        <v>192.90335999999994</v>
      </c>
      <c r="P54" s="13">
        <f t="shared" si="33"/>
        <v>48.181276881765257</v>
      </c>
      <c r="Q54" s="20">
        <f t="shared" si="53"/>
        <v>419.88907590240768</v>
      </c>
      <c r="R54" s="59">
        <f t="shared" si="0"/>
        <v>705.33702412042283</v>
      </c>
      <c r="S54" s="59">
        <f ca="1">AVERAGE(OFFSET($R$3,0,0,'Données projet'!$E$9+1,1))-AVERAGE(OFFSET($H$3,0,0,'Données projet'!$E$9+1,1))</f>
        <v>442.85077007208679</v>
      </c>
      <c r="T54" s="59">
        <f t="shared" si="34"/>
        <v>275.67388397899009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7.6177661462326069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7.6177661462326069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110.682</v>
      </c>
      <c r="AK54" s="13">
        <f t="shared" si="35"/>
        <v>29.49161124389969</v>
      </c>
      <c r="AL54" s="20">
        <f t="shared" si="4"/>
        <v>244.13570624979195</v>
      </c>
      <c r="AM54" s="59">
        <f t="shared" si="5"/>
        <v>529.58365446780704</v>
      </c>
      <c r="AN54" s="59">
        <f ca="1">AVERAGE(OFFSET($AM$3,0,0,'Données projet'!$E$10+1,1))-AVERAGE(OFFSET($H$3,0,0,'Données projet'!$E$10+1,1))</f>
        <v>283.58623187123555</v>
      </c>
      <c r="AO54" s="59">
        <f t="shared" si="36"/>
        <v>191.24793849275176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5.2207966260818308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5.2207966260818308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168.72959999999992</v>
      </c>
      <c r="BF54" s="13">
        <f t="shared" si="37"/>
        <v>42.805372152385068</v>
      </c>
      <c r="BG54" s="20">
        <f t="shared" si="7"/>
        <v>368.42340983207049</v>
      </c>
      <c r="BH54" s="59">
        <f t="shared" si="8"/>
        <v>653.87135805008563</v>
      </c>
      <c r="BI54" s="59">
        <f ca="1">AVERAGE(OFFSET($BH$3,0,0,'Données projet'!$E$11+1,1))-AVERAGE(OFFSET($H$3,0,0,'Données projet'!$E$11+1,1))</f>
        <v>300.677256227165</v>
      </c>
      <c r="BJ54" s="59">
        <f t="shared" si="38"/>
        <v>294.92893853504148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10.997138897162378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10.997138897162378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112.59999999999995</v>
      </c>
      <c r="BZ54" s="13">
        <f>BY54*VLOOKUP('Données projet'!$B$12,Paramètres!$A$1:$I$89,3,0)*VLOOKUP('Données projet'!$B$12,Paramètres!$A$1:$I$89,5,0)</f>
        <v>121.20263999999995</v>
      </c>
      <c r="CA54" s="13">
        <f t="shared" si="39"/>
        <v>31.955332323658638</v>
      </c>
      <c r="CB54" s="20">
        <f t="shared" si="10"/>
        <v>266.75013513037203</v>
      </c>
      <c r="CC54" s="59">
        <f t="shared" si="11"/>
        <v>552.19808334838717</v>
      </c>
      <c r="CD54" s="59">
        <f ca="1">AVERAGE(OFFSET($CC$3,0,0,'Données projet'!$E$12+1,1))-AVERAGE(OFFSET($H$3,0,0,'Données projet'!$E$12+1,1))</f>
        <v>320.91970765367535</v>
      </c>
      <c r="CE54" s="59">
        <f t="shared" si="40"/>
        <v>164.43305350706868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3.8289675311400599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3.8289675311400599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7.4</v>
      </c>
      <c r="CT54" s="12">
        <f>IF('Données projet'!$A$140&gt;35,CT53+CS54-DB53,IF(A54&lt;'Données projet'!$A$140,$CQ$205^A54,IF(A54='Données projet'!$A$140,'Données projet'!$B$140,CT53+CS54-DB53)))</f>
        <v>249.40000000000003</v>
      </c>
      <c r="CU54" s="17">
        <f>CT54*VLOOKUP('Données projet'!$B$13,Paramètres!$A$1:$I$89,3,0)*VLOOKUP('Données projet'!$B$13,Paramètres!$A$1:$I$89,5,0)</f>
        <v>217.87584000000007</v>
      </c>
      <c r="CV54" s="13">
        <f t="shared" si="41"/>
        <v>53.652949670124926</v>
      </c>
      <c r="CW54" s="20">
        <f t="shared" si="13"/>
        <v>472.91264200880101</v>
      </c>
      <c r="CX54" s="59">
        <f t="shared" si="14"/>
        <v>758.36059022681616</v>
      </c>
      <c r="CY54" s="59">
        <f ca="1">AVERAGE(OFFSET($CX$3,0,0,'Données projet'!$E$13+1,1))-AVERAGE(OFFSET($H$3,0,0,'Données projet'!$E$13+1,1))</f>
        <v>380.75053157062723</v>
      </c>
      <c r="CZ54" s="59">
        <f t="shared" si="42"/>
        <v>372.45140975908799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16.382098935607729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16.382098935607729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</v>
      </c>
      <c r="DO54" s="12">
        <f>IF('Données projet'!$A$166&gt;35,DO53+DN54-DW53,IF(A54&lt;'Données projet'!$A$166,$DL$205^A54,IF(A54='Données projet'!$A$166,'Données projet'!$B$166,DO53+DN54-DW53)))</f>
        <v>165.00000000000003</v>
      </c>
      <c r="DP54" s="17">
        <f>DO54*VLOOKUP('Données projet'!$B$14,Paramètres!$A$1:$I$89,3,0)*VLOOKUP('Données projet'!$B$14,Paramètres!$A$1:$I$89,5,0)</f>
        <v>159.58800000000002</v>
      </c>
      <c r="DQ54" s="13">
        <f t="shared" si="43"/>
        <v>40.74957371668588</v>
      </c>
      <c r="DR54" s="20">
        <f t="shared" si="16"/>
        <v>348.92127422322795</v>
      </c>
      <c r="DS54" s="59">
        <f t="shared" si="17"/>
        <v>634.3692224412431</v>
      </c>
      <c r="DT54" s="59">
        <f ca="1">AVERAGE(OFFSET($DS$3,0,0,'Données projet'!$E$14+1,1))-AVERAGE(OFFSET($H$3,0,0,'Données projet'!$E$14+1,1))</f>
        <v>391.03687197632871</v>
      </c>
      <c r="DU54" s="59">
        <f t="shared" si="44"/>
        <v>241.90796410645191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6.1073469965485563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6.1073469965485563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5.6</v>
      </c>
      <c r="EJ54" s="12">
        <f>IF('Données projet'!$A$192&gt;35,EJ53+EI54-ER53,IF(A54&lt;'Données projet'!$A$192,$EG$205^A54,IF(A54='Données projet'!$A$192,'Données projet'!$B$192,EJ53+EI54-ER53)))</f>
        <v>112.59999999999995</v>
      </c>
      <c r="EK54" s="17">
        <f>EJ54*VLOOKUP('Données projet'!$B$15,Paramètres!$A$1:$I$89,3,0)*VLOOKUP('Données projet'!$B$15,Paramètres!$A$1:$I$89,5,0)</f>
        <v>128.22887999999995</v>
      </c>
      <c r="EL54" s="13">
        <f t="shared" si="45"/>
        <v>33.586779340295337</v>
      </c>
      <c r="EM54" s="20">
        <f t="shared" si="19"/>
        <v>281.82894001768091</v>
      </c>
      <c r="EN54" s="59">
        <f t="shared" si="20"/>
        <v>567.27688823569611</v>
      </c>
      <c r="EO54" s="59">
        <f ca="1">AVERAGE(OFFSET($EN$3,0,0,'Données projet'!$E$15+1,1))-AVERAGE(OFFSET($H$3,0,0,'Données projet'!$E$15+1,1))</f>
        <v>337.57272347525873</v>
      </c>
      <c r="EP54" s="59">
        <f t="shared" si="46"/>
        <v>171.78614231095435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4.050936663380063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4.050936663380063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5.6</v>
      </c>
      <c r="FE54" s="12">
        <f>IF('Données projet'!$A$218&gt;35,FE53+FD54-FM53,IF(A54&lt;'Données projet'!$A$218,$FB$205^A54,IF(A54='Données projet'!$A$218,'Données projet'!$B$218,FE53+FD54-FM53)))</f>
        <v>112.59999999999995</v>
      </c>
      <c r="FF54" s="17">
        <f>FE54*VLOOKUP('Données projet'!$B$16,Paramètres!$A$1:$I$89,3,0)*VLOOKUP('Données projet'!$B$16,Paramètres!$A$1:$I$89,5,0)</f>
        <v>122.95919999999995</v>
      </c>
      <c r="FG54" s="13">
        <f t="shared" si="47"/>
        <v>32.364202510408994</v>
      </c>
      <c r="FH54" s="20">
        <f t="shared" si="22"/>
        <v>270.5215927056289</v>
      </c>
      <c r="FI54" s="59">
        <f t="shared" si="23"/>
        <v>555.96954092364399</v>
      </c>
      <c r="FJ54" s="59">
        <f ca="1">AVERAGE(OFFSET($FI$3,0,0,'Données projet'!$E$16+1,1))-AVERAGE(OFFSET($H$3,0,0,'Données projet'!$E$16+1,1))</f>
        <v>325.08483803530646</v>
      </c>
      <c r="FK54" s="59">
        <f t="shared" si="48"/>
        <v>166.27224322841556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3.8844598142000604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3.8844598142000604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10.199999999999999</v>
      </c>
      <c r="FZ54" s="12">
        <f>IF('Données projet'!$A$244&gt;35,FZ53+FY54-GH53,IF(A54&lt;'Données projet'!$A$244,$FW$205^A54,IF(A54='Données projet'!$A$244,'Données projet'!$B$244,FZ53+FY54-GH53)))</f>
        <v>213.19999999999996</v>
      </c>
      <c r="GA54" s="17">
        <f>FZ54*VLOOKUP('Données projet'!$B$17,Paramètres!$A$1:$I$89,3,0)*VLOOKUP('Données projet'!$B$17,Paramètres!$A$1:$I$89,5,0)</f>
        <v>216.1848</v>
      </c>
      <c r="GB54" s="13">
        <f t="shared" si="49"/>
        <v>53.284828478170375</v>
      </c>
      <c r="GC54" s="20">
        <f t="shared" si="25"/>
        <v>469.32626959947999</v>
      </c>
      <c r="GD54" s="59">
        <f t="shared" si="26"/>
        <v>754.77421781749513</v>
      </c>
      <c r="GE54" s="59">
        <f ca="1">AVERAGE(OFFSET($GD$3,0,0,'Données projet'!$E$17+1,1))-AVERAGE(OFFSET($H$3,0,0,'Données projet'!$E$17+1,1))</f>
        <v>491.88527366779715</v>
      </c>
      <c r="GF54" s="59">
        <f t="shared" si="50"/>
        <v>304.07540432345746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8.5371517156055106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8.5371517156055106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8</v>
      </c>
      <c r="GU54" s="12">
        <f>IF('Données projet'!$A$270&gt;35,GU53+GT54-HC53,IF(A54&lt;'Données projet'!$A$270,$GR$205^A54,IF(A54='Données projet'!$A$270,'Données projet'!$B$270,GU53+GT54-HC53)))</f>
        <v>165</v>
      </c>
      <c r="GV54" s="17">
        <f>GU54*VLOOKUP('Données projet'!$B$18,Paramètres!$A$1:$I$89,3,0)*VLOOKUP('Données projet'!$B$18,Paramètres!$A$1:$I$89,5,0)</f>
        <v>157.01399999999998</v>
      </c>
      <c r="GW54" s="13">
        <f t="shared" si="51"/>
        <v>40.168278112836184</v>
      </c>
      <c r="GX54" s="20">
        <f t="shared" si="28"/>
        <v>343.42580104652302</v>
      </c>
      <c r="GY54" s="59">
        <f t="shared" si="29"/>
        <v>628.87374926453822</v>
      </c>
      <c r="GZ54" s="59">
        <f ca="1">AVERAGE(OFFSET($GY$3,0,0,'Données projet'!$E$18+1,1))-AVERAGE(OFFSET($H$3,0,0,'Données projet'!$E$18+1,1))</f>
        <v>388.19269910553851</v>
      </c>
      <c r="HA54" s="59">
        <f t="shared" si="52"/>
        <v>255.07177499966724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6.0088413998300316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6.0088413998300316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1.05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4.623839999999996</v>
      </c>
      <c r="D55" s="11">
        <f t="shared" si="32"/>
        <v>1.7829884787800341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8.4106219836196736</v>
      </c>
      <c r="H55" s="67">
        <f t="shared" si="1"/>
        <v>252.42522626720853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223.39999999999995</v>
      </c>
      <c r="O55" s="13">
        <f>N55*VLOOKUP('Données projet'!$B$9,Paramètres!$A$1:$I$89,3,0)*VLOOKUP('Données projet'!$B$9,Paramètres!$A$1:$I$89,5,0)</f>
        <v>202.13231999999996</v>
      </c>
      <c r="P55" s="13">
        <f t="shared" si="33"/>
        <v>50.212497488959627</v>
      </c>
      <c r="Q55" s="20">
        <f t="shared" si="53"/>
        <v>439.50055712660463</v>
      </c>
      <c r="R55" s="59">
        <f t="shared" si="0"/>
        <v>725.08529914729047</v>
      </c>
      <c r="S55" s="59">
        <f ca="1">AVERAGE(OFFSET($R$3,0,0,'Données projet'!$E$9+1,1))-AVERAGE(OFFSET($H$3,0,0,'Données projet'!$E$9+1,1))</f>
        <v>442.85077007208679</v>
      </c>
      <c r="T55" s="59">
        <f t="shared" si="34"/>
        <v>275.67388397899009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7.4683863984835428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7.4683863984835428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116.0484</v>
      </c>
      <c r="AK55" s="13">
        <f t="shared" si="35"/>
        <v>30.751565097980826</v>
      </c>
      <c r="AL55" s="20">
        <f t="shared" si="4"/>
        <v>255.67660587898322</v>
      </c>
      <c r="AM55" s="59">
        <f t="shared" si="5"/>
        <v>541.26134789966909</v>
      </c>
      <c r="AN55" s="59">
        <f ca="1">AVERAGE(OFFSET($AM$3,0,0,'Données projet'!$E$10+1,1))-AVERAGE(OFFSET($H$3,0,0,'Données projet'!$E$10+1,1))</f>
        <v>283.58623187123555</v>
      </c>
      <c r="AO55" s="59">
        <f t="shared" si="36"/>
        <v>191.24793849275176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5.1184199886158774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5.1184199886158774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173.59679999999992</v>
      </c>
      <c r="BF55" s="13">
        <f t="shared" si="37"/>
        <v>43.894602908365897</v>
      </c>
      <c r="BG55" s="20">
        <f t="shared" si="7"/>
        <v>378.79752673207048</v>
      </c>
      <c r="BH55" s="59">
        <f t="shared" si="8"/>
        <v>664.38226875275632</v>
      </c>
      <c r="BI55" s="59">
        <f ca="1">AVERAGE(OFFSET($BH$3,0,0,'Données projet'!$E$11+1,1))-AVERAGE(OFFSET($H$3,0,0,'Données projet'!$E$11+1,1))</f>
        <v>300.677256227165</v>
      </c>
      <c r="BJ55" s="59">
        <f t="shared" si="38"/>
        <v>294.92893853504148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10.781491710981431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10.781491710981431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118.19999999999995</v>
      </c>
      <c r="BZ55" s="13">
        <f>BY55*VLOOKUP('Données projet'!$B$12,Paramètres!$A$1:$I$89,3,0)*VLOOKUP('Données projet'!$B$12,Paramètres!$A$1:$I$89,5,0)</f>
        <v>127.23047999999993</v>
      </c>
      <c r="CA55" s="13">
        <f t="shared" si="39"/>
        <v>33.355604737684331</v>
      </c>
      <c r="CB55" s="20">
        <f t="shared" si="10"/>
        <v>279.68743091813337</v>
      </c>
      <c r="CC55" s="59">
        <f t="shared" si="11"/>
        <v>565.27217293881927</v>
      </c>
      <c r="CD55" s="59">
        <f ca="1">AVERAGE(OFFSET($CC$3,0,0,'Données projet'!$E$12+1,1))-AVERAGE(OFFSET($H$3,0,0,'Données projet'!$E$12+1,1))</f>
        <v>320.91970765367535</v>
      </c>
      <c r="CE55" s="59">
        <f t="shared" si="40"/>
        <v>164.43305350706868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3.7538838132939918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3.7538838132939918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7.4</v>
      </c>
      <c r="CT55" s="12">
        <f>IF('Données projet'!$A$140&gt;35,CT54+CS55-DB54,IF(A55&lt;'Données projet'!$A$140,$CQ$205^A55,IF(A55='Données projet'!$A$140,'Données projet'!$B$140,CT54+CS55-DB54)))</f>
        <v>256.8</v>
      </c>
      <c r="CU55" s="17">
        <f>CT55*VLOOKUP('Données projet'!$B$13,Paramètres!$A$1:$I$89,3,0)*VLOOKUP('Données projet'!$B$13,Paramètres!$A$1:$I$89,5,0)</f>
        <v>224.34048000000004</v>
      </c>
      <c r="CV55" s="13">
        <f t="shared" si="41"/>
        <v>55.057192232003722</v>
      </c>
      <c r="CW55" s="20">
        <f t="shared" si="13"/>
        <v>486.61761247073986</v>
      </c>
      <c r="CX55" s="59">
        <f t="shared" si="14"/>
        <v>772.20235449142569</v>
      </c>
      <c r="CY55" s="59">
        <f ca="1">AVERAGE(OFFSET($CX$3,0,0,'Données projet'!$E$13+1,1))-AVERAGE(OFFSET($H$3,0,0,'Données projet'!$E$13+1,1))</f>
        <v>380.75053157062723</v>
      </c>
      <c r="CZ55" s="59">
        <f t="shared" si="42"/>
        <v>372.45140975908799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16.060855967574174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16.060855967574174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</v>
      </c>
      <c r="DO55" s="12">
        <f>IF('Données projet'!$A$166&gt;35,DO54+DN55-DW54,IF(A55&lt;'Données projet'!$A$166,$DL$205^A55,IF(A55='Données projet'!$A$166,'Données projet'!$B$166,DO54+DN55-DW54)))</f>
        <v>173.00000000000003</v>
      </c>
      <c r="DP55" s="17">
        <f>DO55*VLOOKUP('Données projet'!$B$14,Paramètres!$A$1:$I$89,3,0)*VLOOKUP('Données projet'!$B$14,Paramètres!$A$1:$I$89,5,0)</f>
        <v>167.32560000000004</v>
      </c>
      <c r="DQ55" s="13">
        <f t="shared" si="43"/>
        <v>42.490495297127609</v>
      </c>
      <c r="DR55" s="20">
        <f t="shared" si="16"/>
        <v>365.42969930916394</v>
      </c>
      <c r="DS55" s="59">
        <f t="shared" si="17"/>
        <v>651.01444132984977</v>
      </c>
      <c r="DT55" s="59">
        <f ca="1">AVERAGE(OFFSET($DS$3,0,0,'Données projet'!$E$14+1,1))-AVERAGE(OFFSET($H$3,0,0,'Données projet'!$E$14+1,1))</f>
        <v>391.03687197632871</v>
      </c>
      <c r="DU55" s="59">
        <f t="shared" si="44"/>
        <v>241.90796410645191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5.9875856470600821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5.9875856470600821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5.6</v>
      </c>
      <c r="EJ55" s="12">
        <f>IF('Données projet'!$A$192&gt;35,EJ54+EI55-ER54,IF(A55&lt;'Données projet'!$A$192,$EG$205^A55,IF(A55='Données projet'!$A$192,'Données projet'!$B$192,EJ54+EI55-ER54)))</f>
        <v>118.19999999999995</v>
      </c>
      <c r="EK55" s="17">
        <f>EJ55*VLOOKUP('Données projet'!$B$15,Paramètres!$A$1:$I$89,3,0)*VLOOKUP('Données projet'!$B$15,Paramètres!$A$1:$I$89,5,0)</f>
        <v>134.60615999999993</v>
      </c>
      <c r="EL55" s="13">
        <f t="shared" si="45"/>
        <v>35.058541239368552</v>
      </c>
      <c r="EM55" s="20">
        <f t="shared" si="19"/>
        <v>295.49935465856674</v>
      </c>
      <c r="EN55" s="59">
        <f t="shared" si="20"/>
        <v>581.08409667925253</v>
      </c>
      <c r="EO55" s="59">
        <f ca="1">AVERAGE(OFFSET($EN$3,0,0,'Données projet'!$E$15+1,1))-AVERAGE(OFFSET($H$3,0,0,'Données projet'!$E$15+1,1))</f>
        <v>337.57272347525873</v>
      </c>
      <c r="EP55" s="59">
        <f t="shared" si="46"/>
        <v>171.78614231095435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3.9715002662385706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3.9715002662385706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5.6</v>
      </c>
      <c r="FE55" s="12">
        <f>IF('Données projet'!$A$218&gt;35,FE54+FD55-FM54,IF(A55&lt;'Données projet'!$A$218,$FB$205^A55,IF(A55='Données projet'!$A$218,'Données projet'!$B$218,FE54+FD55-FM54)))</f>
        <v>118.19999999999995</v>
      </c>
      <c r="FF55" s="17">
        <f>FE55*VLOOKUP('Données projet'!$B$16,Paramètres!$A$1:$I$89,3,0)*VLOOKUP('Données projet'!$B$16,Paramètres!$A$1:$I$89,5,0)</f>
        <v>129.07439999999994</v>
      </c>
      <c r="FG55" s="13">
        <f t="shared" si="47"/>
        <v>33.782391484889324</v>
      </c>
      <c r="FH55" s="20">
        <f t="shared" si="22"/>
        <v>283.64224516951543</v>
      </c>
      <c r="FI55" s="59">
        <f t="shared" si="23"/>
        <v>569.22698719020127</v>
      </c>
      <c r="FJ55" s="59">
        <f ca="1">AVERAGE(OFFSET($FI$3,0,0,'Données projet'!$E$16+1,1))-AVERAGE(OFFSET($H$3,0,0,'Données projet'!$E$16+1,1))</f>
        <v>325.08483803530646</v>
      </c>
      <c r="FK55" s="59">
        <f t="shared" si="48"/>
        <v>166.27224322841556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3.8082879265301361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3.8082879265301361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10.199999999999999</v>
      </c>
      <c r="FZ55" s="12">
        <f>IF('Données projet'!$A$244&gt;35,FZ54+FY55-GH54,IF(A55&lt;'Données projet'!$A$244,$FW$205^A55,IF(A55='Données projet'!$A$244,'Données projet'!$B$244,FZ54+FY55-GH54)))</f>
        <v>223.39999999999995</v>
      </c>
      <c r="GA55" s="17">
        <f>FZ55*VLOOKUP('Données projet'!$B$17,Paramètres!$A$1:$I$89,3,0)*VLOOKUP('Données projet'!$B$17,Paramètres!$A$1:$I$89,5,0)</f>
        <v>226.52759999999998</v>
      </c>
      <c r="GB55" s="13">
        <f t="shared" si="49"/>
        <v>55.531204013656371</v>
      </c>
      <c r="GC55" s="20">
        <f t="shared" si="25"/>
        <v>491.25241699045142</v>
      </c>
      <c r="GD55" s="59">
        <f t="shared" si="26"/>
        <v>776.83715901113726</v>
      </c>
      <c r="GE55" s="59">
        <f ca="1">AVERAGE(OFFSET($GD$3,0,0,'Données projet'!$E$17+1,1))-AVERAGE(OFFSET($H$3,0,0,'Données projet'!$E$17+1,1))</f>
        <v>491.88527366779715</v>
      </c>
      <c r="GF55" s="59">
        <f t="shared" si="50"/>
        <v>304.07540432345746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8.3697433776108703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8.3697433776108703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8</v>
      </c>
      <c r="GU55" s="12">
        <f>IF('Données projet'!$A$270&gt;35,GU54+GT55-HC54,IF(A55&lt;'Données projet'!$A$270,$GR$205^A55,IF(A55='Données projet'!$A$270,'Données projet'!$B$270,GU54+GT55-HC54)))</f>
        <v>173</v>
      </c>
      <c r="GV55" s="17">
        <f>GU55*VLOOKUP('Données projet'!$B$18,Paramètres!$A$1:$I$89,3,0)*VLOOKUP('Données projet'!$B$18,Paramètres!$A$1:$I$89,5,0)</f>
        <v>164.6268</v>
      </c>
      <c r="GW55" s="13">
        <f t="shared" si="51"/>
        <v>41.884365321551833</v>
      </c>
      <c r="GX55" s="20">
        <f t="shared" si="28"/>
        <v>359.67361293503609</v>
      </c>
      <c r="GY55" s="59">
        <f t="shared" si="29"/>
        <v>645.25835495572187</v>
      </c>
      <c r="GZ55" s="59">
        <f ca="1">AVERAGE(OFFSET($GY$3,0,0,'Données projet'!$E$18+1,1))-AVERAGE(OFFSET($H$3,0,0,'Données projet'!$E$18+1,1))</f>
        <v>388.19269910553851</v>
      </c>
      <c r="HA55" s="59">
        <f t="shared" si="52"/>
        <v>255.07177499966724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5.891011685010727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5.891011685010727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1.05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4.7127599999999958</v>
      </c>
      <c r="D56" s="11">
        <f t="shared" si="32"/>
        <v>1.8132518984191202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8.5026232198323015</v>
      </c>
      <c r="H56" s="67">
        <f t="shared" si="1"/>
        <v>252.63280405641328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233.59999999999994</v>
      </c>
      <c r="O56" s="13">
        <f>N56*VLOOKUP('Données projet'!$B$9,Paramètres!$A$1:$I$89,3,0)*VLOOKUP('Données projet'!$B$9,Paramètres!$A$1:$I$89,5,0)</f>
        <v>211.36127999999991</v>
      </c>
      <c r="P56" s="13">
        <f t="shared" si="33"/>
        <v>52.232947669705631</v>
      </c>
      <c r="Q56" s="20">
        <f t="shared" si="53"/>
        <v>459.0932798580705</v>
      </c>
      <c r="R56" s="59">
        <f t="shared" si="0"/>
        <v>744.81244261477582</v>
      </c>
      <c r="S56" s="59">
        <f ca="1">AVERAGE(OFFSET($R$3,0,0,'Données projet'!$E$9+1,1))-AVERAGE(OFFSET($H$3,0,0,'Données projet'!$E$9+1,1))</f>
        <v>442.85077007208679</v>
      </c>
      <c r="T56" s="59">
        <f t="shared" si="34"/>
        <v>275.67388397899009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7.3219358964751882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7.3219358964751882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121.4148</v>
      </c>
      <c r="AK56" s="13">
        <f t="shared" si="35"/>
        <v>32.004752723504502</v>
      </c>
      <c r="AL56" s="20">
        <f t="shared" si="4"/>
        <v>267.20572099343701</v>
      </c>
      <c r="AM56" s="59">
        <f t="shared" si="5"/>
        <v>552.92488375014227</v>
      </c>
      <c r="AN56" s="59">
        <f ca="1">AVERAGE(OFFSET($AM$3,0,0,'Données projet'!$E$10+1,1))-AVERAGE(OFFSET($H$3,0,0,'Données projet'!$E$10+1,1))</f>
        <v>283.58623187123555</v>
      </c>
      <c r="AO56" s="59">
        <f t="shared" si="36"/>
        <v>191.24793849275176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5.0180508945670486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5.0180508945670486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178.46399999999991</v>
      </c>
      <c r="BF56" s="13">
        <f t="shared" si="37"/>
        <v>44.980284206661821</v>
      </c>
      <c r="BG56" s="20">
        <f t="shared" si="7"/>
        <v>389.16546165993583</v>
      </c>
      <c r="BH56" s="59">
        <f t="shared" si="8"/>
        <v>674.88462441664115</v>
      </c>
      <c r="BI56" s="59">
        <f ca="1">AVERAGE(OFFSET($BH$3,0,0,'Données projet'!$E$11+1,1))-AVERAGE(OFFSET($H$3,0,0,'Données projet'!$E$11+1,1))</f>
        <v>300.677256227165</v>
      </c>
      <c r="BJ56" s="59">
        <f t="shared" si="38"/>
        <v>294.92893853504148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10.570073234589696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10.570073234589696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123.79999999999994</v>
      </c>
      <c r="BZ56" s="13">
        <f>BY56*VLOOKUP('Données projet'!$B$12,Paramètres!$A$1:$I$89,3,0)*VLOOKUP('Données projet'!$B$12,Paramètres!$A$1:$I$89,5,0)</f>
        <v>133.25831999999994</v>
      </c>
      <c r="CA56" s="13">
        <f t="shared" si="39"/>
        <v>34.748173250809565</v>
      </c>
      <c r="CB56" s="20">
        <f t="shared" si="10"/>
        <v>292.61130907849321</v>
      </c>
      <c r="CC56" s="59">
        <f t="shared" si="11"/>
        <v>578.33047183519852</v>
      </c>
      <c r="CD56" s="59">
        <f ca="1">AVERAGE(OFFSET($CC$3,0,0,'Données projet'!$E$12+1,1))-AVERAGE(OFFSET($H$3,0,0,'Données projet'!$E$12+1,1))</f>
        <v>320.91970765367535</v>
      </c>
      <c r="CE56" s="59">
        <f t="shared" si="40"/>
        <v>164.43305350706868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3.6802724413583392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3.6802724413583392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7.4</v>
      </c>
      <c r="CT56" s="12">
        <f>IF('Données projet'!$A$140&gt;35,CT55+CS56-DB55,IF(A56&lt;'Données projet'!$A$140,$CQ$205^A56,IF(A56='Données projet'!$A$140,'Données projet'!$B$140,CT55+CS56-DB55)))</f>
        <v>264.2</v>
      </c>
      <c r="CU56" s="17">
        <f>CT56*VLOOKUP('Données projet'!$B$13,Paramètres!$A$1:$I$89,3,0)*VLOOKUP('Données projet'!$B$13,Paramètres!$A$1:$I$89,5,0)</f>
        <v>230.80512000000002</v>
      </c>
      <c r="CV56" s="13">
        <f t="shared" si="41"/>
        <v>56.456731878408327</v>
      </c>
      <c r="CW56" s="20">
        <f t="shared" si="13"/>
        <v>500.3143920215611</v>
      </c>
      <c r="CX56" s="59">
        <f t="shared" si="14"/>
        <v>786.03355477826642</v>
      </c>
      <c r="CY56" s="59">
        <f ca="1">AVERAGE(OFFSET($CX$3,0,0,'Données projet'!$E$13+1,1))-AVERAGE(OFFSET($H$3,0,0,'Données projet'!$E$13+1,1))</f>
        <v>380.75053157062723</v>
      </c>
      <c r="CZ56" s="59">
        <f t="shared" si="42"/>
        <v>372.45140975908799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15.745912378204894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15.745912378204894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</v>
      </c>
      <c r="DO56" s="12">
        <f>IF('Données projet'!$A$166&gt;35,DO55+DN56-DW55,IF(A56&lt;'Données projet'!$A$166,$DL$205^A56,IF(A56='Données projet'!$A$166,'Données projet'!$B$166,DO55+DN56-DW55)))</f>
        <v>181.00000000000003</v>
      </c>
      <c r="DP56" s="17">
        <f>DO56*VLOOKUP('Données projet'!$B$14,Paramètres!$A$1:$I$89,3,0)*VLOOKUP('Données projet'!$B$14,Paramètres!$A$1:$I$89,5,0)</f>
        <v>175.06320000000002</v>
      </c>
      <c r="DQ56" s="13">
        <f t="shared" si="43"/>
        <v>44.222067746824763</v>
      </c>
      <c r="DR56" s="20">
        <f t="shared" si="16"/>
        <v>381.92184132571987</v>
      </c>
      <c r="DS56" s="59">
        <f t="shared" si="17"/>
        <v>667.64100408242518</v>
      </c>
      <c r="DT56" s="59">
        <f ca="1">AVERAGE(OFFSET($DS$3,0,0,'Données projet'!$E$14+1,1))-AVERAGE(OFFSET($H$3,0,0,'Données projet'!$E$14+1,1))</f>
        <v>391.03687197632871</v>
      </c>
      <c r="DU56" s="59">
        <f t="shared" si="44"/>
        <v>241.90796410645191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5.8701727445878671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5.8701727445878671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5.6</v>
      </c>
      <c r="EJ56" s="12">
        <f>IF('Données projet'!$A$192&gt;35,EJ55+EI56-ER55,IF(A56&lt;'Données projet'!$A$192,$EG$205^A56,IF(A56='Données projet'!$A$192,'Données projet'!$B$192,EJ55+EI56-ER55)))</f>
        <v>123.79999999999994</v>
      </c>
      <c r="EK56" s="17">
        <f>EJ56*VLOOKUP('Données projet'!$B$15,Paramètres!$A$1:$I$89,3,0)*VLOOKUP('Données projet'!$B$15,Paramètres!$A$1:$I$89,5,0)</f>
        <v>140.98343999999994</v>
      </c>
      <c r="EL56" s="13">
        <f t="shared" si="45"/>
        <v>36.522205922710093</v>
      </c>
      <c r="EM56" s="20">
        <f t="shared" si="19"/>
        <v>309.15566664872</v>
      </c>
      <c r="EN56" s="59">
        <f t="shared" si="20"/>
        <v>594.87482940542532</v>
      </c>
      <c r="EO56" s="59">
        <f ca="1">AVERAGE(OFFSET($EN$3,0,0,'Données projet'!$E$15+1,1))-AVERAGE(OFFSET($H$3,0,0,'Données projet'!$E$15+1,1))</f>
        <v>337.57272347525873</v>
      </c>
      <c r="EP56" s="59">
        <f t="shared" si="46"/>
        <v>171.78614231095435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3.8936215683936046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3.8936215683936046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5.6</v>
      </c>
      <c r="FE56" s="12">
        <f>IF('Données projet'!$A$218&gt;35,FE55+FD56-FM55,IF(A56&lt;'Données projet'!$A$218,$FB$205^A56,IF(A56='Données projet'!$A$218,'Données projet'!$B$218,FE55+FD56-FM55)))</f>
        <v>123.79999999999994</v>
      </c>
      <c r="FF56" s="17">
        <f>FE56*VLOOKUP('Données projet'!$B$16,Paramètres!$A$1:$I$89,3,0)*VLOOKUP('Données projet'!$B$16,Paramètres!$A$1:$I$89,5,0)</f>
        <v>135.18959999999993</v>
      </c>
      <c r="FG56" s="13">
        <f t="shared" si="47"/>
        <v>35.192777986644984</v>
      </c>
      <c r="FH56" s="20">
        <f t="shared" si="22"/>
        <v>296.74930832673988</v>
      </c>
      <c r="FI56" s="59">
        <f t="shared" si="23"/>
        <v>582.46847108344514</v>
      </c>
      <c r="FJ56" s="59">
        <f ca="1">AVERAGE(OFFSET($FI$3,0,0,'Données projet'!$E$16+1,1))-AVERAGE(OFFSET($H$3,0,0,'Données projet'!$E$16+1,1))</f>
        <v>325.08483803530646</v>
      </c>
      <c r="FK56" s="59">
        <f t="shared" si="48"/>
        <v>166.27224322841556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3.7336097231171554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3.7336097231171554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10.199999999999999</v>
      </c>
      <c r="FZ56" s="12">
        <f>IF('Données projet'!$A$244&gt;35,FZ55+FY56-GH55,IF(A56&lt;'Données projet'!$A$244,$FW$205^A56,IF(A56='Données projet'!$A$244,'Données projet'!$B$244,FZ55+FY56-GH55)))</f>
        <v>233.59999999999994</v>
      </c>
      <c r="GA56" s="17">
        <f>FZ56*VLOOKUP('Données projet'!$B$17,Paramètres!$A$1:$I$89,3,0)*VLOOKUP('Données projet'!$B$17,Paramètres!$A$1:$I$89,5,0)</f>
        <v>236.87039999999996</v>
      </c>
      <c r="GB56" s="13">
        <f t="shared" si="49"/>
        <v>57.765668276484661</v>
      </c>
      <c r="GC56" s="20">
        <f t="shared" si="25"/>
        <v>513.15781891487734</v>
      </c>
      <c r="GD56" s="59">
        <f t="shared" si="26"/>
        <v>798.8769816715826</v>
      </c>
      <c r="GE56" s="59">
        <f ca="1">AVERAGE(OFFSET($GD$3,0,0,'Données projet'!$E$17+1,1))-AVERAGE(OFFSET($H$3,0,0,'Données projet'!$E$17+1,1))</f>
        <v>491.88527366779715</v>
      </c>
      <c r="GF56" s="59">
        <f t="shared" si="50"/>
        <v>304.07540432345746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8.2056178150152999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8.2056178150152999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8</v>
      </c>
      <c r="GU56" s="12">
        <f>IF('Données projet'!$A$270&gt;35,GU55+GT56-HC55,IF(A56&lt;'Données projet'!$A$270,$GR$205^A56,IF(A56='Données projet'!$A$270,'Données projet'!$B$270,GU55+GT56-HC55)))</f>
        <v>181</v>
      </c>
      <c r="GV56" s="17">
        <f>GU56*VLOOKUP('Données projet'!$B$18,Paramètres!$A$1:$I$89,3,0)*VLOOKUP('Données projet'!$B$18,Paramètres!$A$1:$I$89,5,0)</f>
        <v>172.2396</v>
      </c>
      <c r="GW56" s="13">
        <f t="shared" si="51"/>
        <v>43.591236765546341</v>
      </c>
      <c r="GX56" s="20">
        <f t="shared" si="28"/>
        <v>375.9053740333265</v>
      </c>
      <c r="GY56" s="59">
        <f t="shared" si="29"/>
        <v>661.62453679003181</v>
      </c>
      <c r="GZ56" s="59">
        <f ca="1">AVERAGE(OFFSET($GY$3,0,0,'Données projet'!$E$18+1,1))-AVERAGE(OFFSET($H$3,0,0,'Données projet'!$E$18+1,1))</f>
        <v>388.19269910553851</v>
      </c>
      <c r="HA56" s="59">
        <f t="shared" si="52"/>
        <v>255.07177499966724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5.7754925390299992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5.7754925390299992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1.05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4.8016799999999957</v>
      </c>
      <c r="D57" s="11">
        <f t="shared" si="32"/>
        <v>1.8434489215050522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8.5945732025653001</v>
      </c>
      <c r="H57" s="67">
        <f t="shared" si="1"/>
        <v>252.84026620495462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243.79999999999993</v>
      </c>
      <c r="O57" s="13">
        <f>N57*VLOOKUP('Données projet'!$B$9,Paramètres!$A$1:$I$89,3,0)*VLOOKUP('Données projet'!$B$9,Paramètres!$A$1:$I$89,5,0)</f>
        <v>220.59023999999991</v>
      </c>
      <c r="P57" s="13">
        <f t="shared" si="33"/>
        <v>54.243151457087848</v>
      </c>
      <c r="Q57" s="20">
        <f t="shared" si="53"/>
        <v>478.66815678776123</v>
      </c>
      <c r="R57" s="59">
        <f t="shared" si="0"/>
        <v>764.51940838123585</v>
      </c>
      <c r="S57" s="59">
        <f ca="1">AVERAGE(OFFSET($R$3,0,0,'Données projet'!$E$9+1,1))-AVERAGE(OFFSET($H$3,0,0,'Données projet'!$E$9+1,1))</f>
        <v>442.85077007208679</v>
      </c>
      <c r="T57" s="59">
        <f t="shared" si="34"/>
        <v>275.67388397899009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7.178357199485232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7.178357199485232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126.7812</v>
      </c>
      <c r="AK57" s="13">
        <f t="shared" si="35"/>
        <v>33.251507355059708</v>
      </c>
      <c r="AL57" s="20">
        <f t="shared" si="4"/>
        <v>278.723631976729</v>
      </c>
      <c r="AM57" s="59">
        <f t="shared" si="5"/>
        <v>564.57488357020361</v>
      </c>
      <c r="AN57" s="59">
        <f ca="1">AVERAGE(OFFSET($AM$3,0,0,'Données projet'!$E$10+1,1))-AVERAGE(OFFSET($H$3,0,0,'Données projet'!$E$10+1,1))</f>
        <v>283.58623187123555</v>
      </c>
      <c r="AO57" s="59">
        <f t="shared" si="36"/>
        <v>191.24793849275176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4.9196499772334148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4.9196499772334148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183.33119999999991</v>
      </c>
      <c r="BF57" s="13">
        <f t="shared" si="37"/>
        <v>46.062523974317784</v>
      </c>
      <c r="BG57" s="20">
        <f t="shared" si="7"/>
        <v>399.52740258860331</v>
      </c>
      <c r="BH57" s="59">
        <f t="shared" si="8"/>
        <v>685.37865418207798</v>
      </c>
      <c r="BI57" s="59">
        <f ca="1">AVERAGE(OFFSET($BH$3,0,0,'Données projet'!$E$11+1,1))-AVERAGE(OFFSET($H$3,0,0,'Données projet'!$E$11+1,1))</f>
        <v>300.677256227165</v>
      </c>
      <c r="BJ57" s="59">
        <f t="shared" si="38"/>
        <v>294.92893853504148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10.362800545567467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10.362800545567467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129.39999999999995</v>
      </c>
      <c r="BZ57" s="13">
        <f>BY57*VLOOKUP('Données projet'!$B$12,Paramètres!$A$1:$I$89,3,0)*VLOOKUP('Données projet'!$B$12,Paramètres!$A$1:$I$89,5,0)</f>
        <v>139.28615999999994</v>
      </c>
      <c r="CA57" s="13">
        <f t="shared" si="39"/>
        <v>36.133426154438062</v>
      </c>
      <c r="CB57" s="20">
        <f t="shared" si="10"/>
        <v>305.52244588564616</v>
      </c>
      <c r="CC57" s="59">
        <f t="shared" si="11"/>
        <v>591.37369747912078</v>
      </c>
      <c r="CD57" s="59">
        <f ca="1">AVERAGE(OFFSET($CC$3,0,0,'Données projet'!$E$12+1,1))-AVERAGE(OFFSET($H$3,0,0,'Données projet'!$E$12+1,1))</f>
        <v>320.91970765367535</v>
      </c>
      <c r="CE57" s="59">
        <f t="shared" si="40"/>
        <v>164.43305350706868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3.6081045435278414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3.6081045435278414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7.4</v>
      </c>
      <c r="CT57" s="12">
        <f>IF('Données projet'!$A$140&gt;35,CT56+CS57-DB56,IF(A57&lt;'Données projet'!$A$140,$CQ$205^A57,IF(A57='Données projet'!$A$140,'Données projet'!$B$140,CT56+CS57-DB56)))</f>
        <v>271.59999999999997</v>
      </c>
      <c r="CU57" s="17">
        <f>CT57*VLOOKUP('Données projet'!$B$13,Paramètres!$A$1:$I$89,3,0)*VLOOKUP('Données projet'!$B$13,Paramètres!$A$1:$I$89,5,0)</f>
        <v>237.26976000000002</v>
      </c>
      <c r="CV57" s="13">
        <f t="shared" si="41"/>
        <v>57.851715465847946</v>
      </c>
      <c r="CW57" s="20">
        <f t="shared" si="13"/>
        <v>514.00323643635181</v>
      </c>
      <c r="CX57" s="59">
        <f t="shared" si="14"/>
        <v>799.85448802982637</v>
      </c>
      <c r="CY57" s="59">
        <f ca="1">AVERAGE(OFFSET($CX$3,0,0,'Données projet'!$E$13+1,1))-AVERAGE(OFFSET($H$3,0,0,'Données projet'!$E$13+1,1))</f>
        <v>380.75053157062723</v>
      </c>
      <c r="CZ57" s="59">
        <f t="shared" si="42"/>
        <v>372.45140975908799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15.437144640526524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15.437144640526524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</v>
      </c>
      <c r="DO57" s="12">
        <f>IF('Données projet'!$A$166&gt;35,DO56+DN57-DW56,IF(A57&lt;'Données projet'!$A$166,$DL$205^A57,IF(A57='Données projet'!$A$166,'Données projet'!$B$166,DO56+DN57-DW56)))</f>
        <v>189.00000000000003</v>
      </c>
      <c r="DP57" s="17">
        <f>DO57*VLOOKUP('Données projet'!$B$14,Paramètres!$A$1:$I$89,3,0)*VLOOKUP('Données projet'!$B$14,Paramètres!$A$1:$I$89,5,0)</f>
        <v>182.80080000000004</v>
      </c>
      <c r="DQ57" s="13">
        <f t="shared" si="43"/>
        <v>45.9447515074717</v>
      </c>
      <c r="DR57" s="20">
        <f t="shared" si="16"/>
        <v>398.39850220884659</v>
      </c>
      <c r="DS57" s="59">
        <f t="shared" si="17"/>
        <v>684.24975380232127</v>
      </c>
      <c r="DT57" s="59">
        <f ca="1">AVERAGE(OFFSET($DS$3,0,0,'Données projet'!$E$14+1,1))-AVERAGE(OFFSET($H$3,0,0,'Données projet'!$E$14+1,1))</f>
        <v>391.03687197632871</v>
      </c>
      <c r="DU57" s="59">
        <f t="shared" si="44"/>
        <v>241.90796410645191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5.7550622375183327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5.7550622375183327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5.6</v>
      </c>
      <c r="EJ57" s="12">
        <f>IF('Données projet'!$A$192&gt;35,EJ56+EI57-ER56,IF(A57&lt;'Données projet'!$A$192,$EG$205^A57,IF(A57='Données projet'!$A$192,'Données projet'!$B$192,EJ56+EI57-ER56)))</f>
        <v>129.39999999999995</v>
      </c>
      <c r="EK57" s="17">
        <f>EJ57*VLOOKUP('Données projet'!$B$15,Paramètres!$A$1:$I$89,3,0)*VLOOKUP('Données projet'!$B$15,Paramètres!$A$1:$I$89,5,0)</f>
        <v>147.36071999999993</v>
      </c>
      <c r="EL57" s="13">
        <f t="shared" si="45"/>
        <v>37.978181505546587</v>
      </c>
      <c r="EM57" s="20">
        <f t="shared" si="19"/>
        <v>322.79858678882687</v>
      </c>
      <c r="EN57" s="59">
        <f t="shared" si="20"/>
        <v>608.64983838230148</v>
      </c>
      <c r="EO57" s="59">
        <f ca="1">AVERAGE(OFFSET($EN$3,0,0,'Données projet'!$E$15+1,1))-AVERAGE(OFFSET($H$3,0,0,'Données projet'!$E$15+1,1))</f>
        <v>337.57272347525873</v>
      </c>
      <c r="EP57" s="59">
        <f t="shared" si="46"/>
        <v>171.78614231095435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3.8172700243120632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3.8172700243120632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5.6</v>
      </c>
      <c r="FE57" s="12">
        <f>IF('Données projet'!$A$218&gt;35,FE56+FD57-FM56,IF(A57&lt;'Données projet'!$A$218,$FB$205^A57,IF(A57='Données projet'!$A$218,'Données projet'!$B$218,FE56+FD57-FM56)))</f>
        <v>129.39999999999995</v>
      </c>
      <c r="FF57" s="17">
        <f>FE57*VLOOKUP('Données projet'!$B$16,Paramètres!$A$1:$I$89,3,0)*VLOOKUP('Données projet'!$B$16,Paramètres!$A$1:$I$89,5,0)</f>
        <v>141.30479999999994</v>
      </c>
      <c r="FG57" s="13">
        <f t="shared" si="47"/>
        <v>36.595755275288994</v>
      </c>
      <c r="FH57" s="20">
        <f t="shared" si="22"/>
        <v>309.84346710446152</v>
      </c>
      <c r="FI57" s="59">
        <f t="shared" si="23"/>
        <v>595.6947186979362</v>
      </c>
      <c r="FJ57" s="59">
        <f ca="1">AVERAGE(OFFSET($FI$3,0,0,'Données projet'!$E$16+1,1))-AVERAGE(OFFSET($H$3,0,0,'Données projet'!$E$16+1,1))</f>
        <v>325.08483803530646</v>
      </c>
      <c r="FK57" s="59">
        <f t="shared" si="48"/>
        <v>166.27224322841556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3.6603959137238968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3.6603959137238968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10.199999999999999</v>
      </c>
      <c r="FZ57" s="12">
        <f>IF('Données projet'!$A$244&gt;35,FZ56+FY57-GH56,IF(A57&lt;'Données projet'!$A$244,$FW$205^A57,IF(A57='Données projet'!$A$244,'Données projet'!$B$244,FZ56+FY57-GH56)))</f>
        <v>243.79999999999993</v>
      </c>
      <c r="GA57" s="17">
        <f>FZ57*VLOOKUP('Données projet'!$B$17,Paramètres!$A$1:$I$89,3,0)*VLOOKUP('Données projet'!$B$17,Paramètres!$A$1:$I$89,5,0)</f>
        <v>247.21319999999997</v>
      </c>
      <c r="GB57" s="13">
        <f t="shared" si="49"/>
        <v>59.988800807398761</v>
      </c>
      <c r="GC57" s="20">
        <f t="shared" si="25"/>
        <v>535.04348473955281</v>
      </c>
      <c r="GD57" s="59">
        <f t="shared" si="26"/>
        <v>820.89473633302737</v>
      </c>
      <c r="GE57" s="59">
        <f ca="1">AVERAGE(OFFSET($GD$3,0,0,'Données projet'!$E$17+1,1))-AVERAGE(OFFSET($H$3,0,0,'Données projet'!$E$17+1,1))</f>
        <v>491.88527366779715</v>
      </c>
      <c r="GF57" s="59">
        <f t="shared" si="50"/>
        <v>304.07540432345746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8.0447106545955211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8.0447106545955211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8</v>
      </c>
      <c r="GU57" s="12">
        <f>IF('Données projet'!$A$270&gt;35,GU56+GT57-HC56,IF(A57&lt;'Données projet'!$A$270,$GR$205^A57,IF(A57='Données projet'!$A$270,'Données projet'!$B$270,GU56+GT57-HC56)))</f>
        <v>189</v>
      </c>
      <c r="GV57" s="17">
        <f>GU57*VLOOKUP('Données projet'!$B$18,Paramètres!$A$1:$I$89,3,0)*VLOOKUP('Données projet'!$B$18,Paramètres!$A$1:$I$89,5,0)</f>
        <v>179.85239999999999</v>
      </c>
      <c r="GW57" s="13">
        <f t="shared" si="51"/>
        <v>45.289346318280131</v>
      </c>
      <c r="GX57" s="20">
        <f t="shared" si="28"/>
        <v>392.12187483767121</v>
      </c>
      <c r="GY57" s="59">
        <f t="shared" si="29"/>
        <v>677.97312643114583</v>
      </c>
      <c r="GZ57" s="59">
        <f ca="1">AVERAGE(OFFSET($GY$3,0,0,'Données projet'!$E$18+1,1))-AVERAGE(OFFSET($H$3,0,0,'Données projet'!$E$18+1,1))</f>
        <v>388.19269910553851</v>
      </c>
      <c r="HA57" s="59">
        <f t="shared" si="52"/>
        <v>255.07177499966724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5.6622386530422313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5.6622386530422313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1.05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4.8905999999999956</v>
      </c>
      <c r="D58" s="11">
        <f t="shared" si="32"/>
        <v>1.8735809194047843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8.6864729904177249</v>
      </c>
      <c r="H58" s="67">
        <f t="shared" si="1"/>
        <v>253.04761510129663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253.99999999999991</v>
      </c>
      <c r="O58" s="13">
        <f>N58*VLOOKUP('Données projet'!$B$9,Paramètres!$A$1:$I$89,3,0)*VLOOKUP('Données projet'!$B$9,Paramètres!$A$1:$I$89,5,0)</f>
        <v>229.81919999999991</v>
      </c>
      <c r="P58" s="13">
        <f t="shared" si="33"/>
        <v>56.243586554989342</v>
      </c>
      <c r="Q58" s="20">
        <f t="shared" si="53"/>
        <v>498.22601991660628</v>
      </c>
      <c r="R58" s="59">
        <f t="shared" si="0"/>
        <v>784.20706890083852</v>
      </c>
      <c r="S58" s="59">
        <f ca="1">AVERAGE(OFFSET($R$3,0,0,'Données projet'!$E$9+1,1))-AVERAGE(OFFSET($H$3,0,0,'Données projet'!$E$9+1,1))</f>
        <v>442.85077007208679</v>
      </c>
      <c r="T58" s="59">
        <f t="shared" si="34"/>
        <v>275.67388397899009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10.650423306206795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10.650423306206795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132.14759999999998</v>
      </c>
      <c r="AK58" s="13">
        <f t="shared" si="35"/>
        <v>34.492132421153357</v>
      </c>
      <c r="AL58" s="20">
        <f t="shared" si="4"/>
        <v>290.23086730017536</v>
      </c>
      <c r="AM58" s="59">
        <f t="shared" si="5"/>
        <v>576.21191628440761</v>
      </c>
      <c r="AN58" s="59">
        <f ca="1">AVERAGE(OFFSET($AM$3,0,0,'Données projet'!$E$10+1,1))-AVERAGE(OFFSET($H$3,0,0,'Données projet'!$E$10+1,1))</f>
        <v>283.58623187123555</v>
      </c>
      <c r="AO58" s="59">
        <f t="shared" si="36"/>
        <v>191.24793849275176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0.159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7.2992125245124164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7.2992125245124164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188.19839999999991</v>
      </c>
      <c r="BF58" s="13">
        <f t="shared" si="37"/>
        <v>47.141424081428013</v>
      </c>
      <c r="BG58" s="20">
        <f t="shared" si="7"/>
        <v>409.88352694182026</v>
      </c>
      <c r="BH58" s="59">
        <f t="shared" si="8"/>
        <v>695.86457592605257</v>
      </c>
      <c r="BI58" s="59">
        <f ca="1">AVERAGE(OFFSET($BH$3,0,0,'Données projet'!$E$11+1,1))-AVERAGE(OFFSET($H$3,0,0,'Données projet'!$E$11+1,1))</f>
        <v>300.677256227165</v>
      </c>
      <c r="BJ58" s="59">
        <f t="shared" si="38"/>
        <v>294.92893853504148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0.21200000000000002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12.631056215646474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12.631056215646474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135</v>
      </c>
      <c r="BW58" s="12">
        <f>VLOOKUP(A58,'Données projet'!$A$113:$I$133,9,0)</f>
        <v>5.6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134.99999999999994</v>
      </c>
      <c r="BZ58" s="13">
        <f>BY58*VLOOKUP('Données projet'!$B$12,Paramètres!$A$1:$I$89,3,0)*VLOOKUP('Données projet'!$B$12,Paramètres!$A$1:$I$89,5,0)</f>
        <v>145.31399999999994</v>
      </c>
      <c r="CA58" s="13">
        <f t="shared" si="39"/>
        <v>37.511716231443025</v>
      </c>
      <c r="CB58" s="20">
        <f t="shared" si="10"/>
        <v>318.42145576976316</v>
      </c>
      <c r="CC58" s="59">
        <f t="shared" si="11"/>
        <v>604.40250475399546</v>
      </c>
      <c r="CD58" s="59">
        <f ca="1">AVERAGE(OFFSET($CC$3,0,0,'Données projet'!$E$12+1,1))-AVERAGE(OFFSET($H$3,0,0,'Données projet'!$E$12+1,1))</f>
        <v>320.91970765367535</v>
      </c>
      <c r="CE58" s="59">
        <f t="shared" si="40"/>
        <v>164.43305350706868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14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5.6863623538075849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5.6863623538075849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279</v>
      </c>
      <c r="CR58" s="12">
        <f>VLOOKUP(A58,'Données projet'!$A$139:$I$159,9,0)</f>
        <v>7.4</v>
      </c>
      <c r="CS58" s="12">
        <f t="array" ref="CS58">INDEX(CR:CR,MIN(IF(ISNUMBER(CR58:CR254),ROW(CR58:CR254),"")))</f>
        <v>7.4</v>
      </c>
      <c r="CT58" s="12">
        <f>IF('Données projet'!$A$140&gt;35,CT57+CS58-DB57,IF(A58&lt;'Données projet'!$A$140,$CQ$205^A58,IF(A58='Données projet'!$A$140,'Données projet'!$B$140,CT57+CS58-DB57)))</f>
        <v>278.99999999999994</v>
      </c>
      <c r="CU58" s="17">
        <f>CT58*VLOOKUP('Données projet'!$B$13,Paramètres!$A$1:$I$89,3,0)*VLOOKUP('Données projet'!$B$13,Paramètres!$A$1:$I$89,5,0)</f>
        <v>243.73439999999997</v>
      </c>
      <c r="CV58" s="13">
        <f t="shared" si="41"/>
        <v>59.242281392848817</v>
      </c>
      <c r="CW58" s="20">
        <f t="shared" si="13"/>
        <v>527.68438675921152</v>
      </c>
      <c r="CX58" s="59">
        <f t="shared" si="14"/>
        <v>813.66543574344382</v>
      </c>
      <c r="CY58" s="59">
        <f ca="1">AVERAGE(OFFSET($CX$3,0,0,'Données projet'!$E$13+1,1))-AVERAGE(OFFSET($H$3,0,0,'Données projet'!$E$13+1,1))</f>
        <v>380.75053157062723</v>
      </c>
      <c r="CZ58" s="59">
        <f t="shared" si="42"/>
        <v>372.45140975908799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16</v>
      </c>
      <c r="DC58" s="16">
        <f>IF(ISNA(VLOOKUP(A58,'Données projet'!$A$139:$I$159,5,0)),0%,VLOOKUP(A58,'Données projet'!$A$139:$I$159,5,0)*VLOOKUP('Données projet'!$B$13,Paramètres!$A$1:$I$89,7,0))</f>
        <v>0.21200000000000002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18.410218078569773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18.410218078569773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197</v>
      </c>
      <c r="DM58" s="12">
        <f>VLOOKUP(A58,'Données projet'!$A$165:$I$185,9,0)</f>
        <v>8</v>
      </c>
      <c r="DN58" s="12">
        <f t="array" ref="DN58">INDEX(DM:DM,MIN(IF(ISNUMBER(DM58:DM254),ROW(DM58:DM254),"")))</f>
        <v>8</v>
      </c>
      <c r="DO58" s="12">
        <f>IF('Données projet'!$A$166&gt;35,DO57+DN58-DW57,IF(A58&lt;'Données projet'!$A$166,$DL$205^A58,IF(A58='Données projet'!$A$166,'Données projet'!$B$166,DO57+DN58-DW57)))</f>
        <v>197.00000000000003</v>
      </c>
      <c r="DP58" s="17">
        <f>DO58*VLOOKUP('Données projet'!$B$14,Paramètres!$A$1:$I$89,3,0)*VLOOKUP('Données projet'!$B$14,Paramètres!$A$1:$I$89,5,0)</f>
        <v>190.53840000000002</v>
      </c>
      <c r="DQ58" s="13">
        <f t="shared" si="43"/>
        <v>47.658965836673829</v>
      </c>
      <c r="DR58" s="20">
        <f t="shared" si="16"/>
        <v>414.86041216554025</v>
      </c>
      <c r="DS58" s="59">
        <f t="shared" si="17"/>
        <v>700.84146114977261</v>
      </c>
      <c r="DT58" s="59">
        <f ca="1">AVERAGE(OFFSET($DS$3,0,0,'Données projet'!$E$14+1,1))-AVERAGE(OFFSET($H$3,0,0,'Données projet'!$E$14+1,1))</f>
        <v>391.03687197632871</v>
      </c>
      <c r="DU58" s="59">
        <f t="shared" si="44"/>
        <v>241.90796410645191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21</v>
      </c>
      <c r="DX58" s="16">
        <f>IF(ISNA(VLOOKUP(A58,'Données projet'!$A$165:$I$185,5,0)),0%,VLOOKUP(A58,'Données projet'!$A$165:$I$185,5,0)*VLOOKUP('Données projet'!$B$14,Paramètres!$A$1:$I$89,7,0))</f>
        <v>0.129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8.5387014437692415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8.5387014437692415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135</v>
      </c>
      <c r="EH58" s="12">
        <f>VLOOKUP(A58,'Données projet'!$A$191:$I$211,9,0)</f>
        <v>5.6</v>
      </c>
      <c r="EI58" s="12">
        <f t="array" ref="EI58">INDEX(EH:EH,MIN(IF(ISNUMBER(EH58:EH254),ROW(EH58:EH254),"")))</f>
        <v>5.6</v>
      </c>
      <c r="EJ58" s="12">
        <f>IF('Données projet'!$A$192&gt;35,EJ57+EI58-ER57,IF(A58&lt;'Données projet'!$A$192,$EG$205^A58,IF(A58='Données projet'!$A$192,'Données projet'!$B$192,EJ57+EI58-ER57)))</f>
        <v>134.99999999999994</v>
      </c>
      <c r="EK58" s="17">
        <f>EJ58*VLOOKUP('Données projet'!$B$15,Paramètres!$A$1:$I$89,3,0)*VLOOKUP('Données projet'!$B$15,Paramètres!$A$1:$I$89,5,0)</f>
        <v>153.73799999999994</v>
      </c>
      <c r="EL58" s="13">
        <f t="shared" si="45"/>
        <v>39.426838781722438</v>
      </c>
      <c r="EM58" s="20">
        <f t="shared" si="19"/>
        <v>336.42876087816643</v>
      </c>
      <c r="EN58" s="59">
        <f t="shared" si="20"/>
        <v>622.40980986239879</v>
      </c>
      <c r="EO58" s="59">
        <f ca="1">AVERAGE(OFFSET($EN$3,0,0,'Données projet'!$E$15+1,1))-AVERAGE(OFFSET($H$3,0,0,'Données projet'!$E$15+1,1))</f>
        <v>337.57272347525873</v>
      </c>
      <c r="EP58" s="59">
        <f t="shared" si="46"/>
        <v>171.78614231095435</v>
      </c>
      <c r="EQ58" s="15">
        <f>IF(ISNA(VLOOKUP(A58,'Données projet'!$A$191:$I$211,3,0)),0,VLOOKUP(A58,'Données projet'!$A$191:$I$211,3,0))</f>
        <v>7</v>
      </c>
      <c r="ER58" s="15">
        <f>IF(ISNA(VLOOKUP(A58,'Données projet'!$A$191:$I$211,4,0)),0,VLOOKUP(A58,'Données projet'!$A$191:$I$211,4,0))</f>
        <v>14</v>
      </c>
      <c r="ES58" s="16">
        <f>IF(ISNA(VLOOKUP(A58,'Données projet'!$A$191:$I$211,5,0)),0%,VLOOKUP(A58,'Données projet'!$A$191:$I$211,5,0)*VLOOKUP('Données projet'!$B$15,Paramètres!$A$1:$I$89,7,0))</f>
        <v>0.129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6.0160065482312124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6.0160065482312124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135</v>
      </c>
      <c r="FC58" s="12">
        <f>VLOOKUP(A58,'Données projet'!$A$217:$I$237,9,0)</f>
        <v>5.6</v>
      </c>
      <c r="FD58" s="12">
        <f t="array" ref="FD58">INDEX(FC:FC,MIN(IF(ISNUMBER(FC58:FC254),ROW(FC58:FC254),"")))</f>
        <v>5.6</v>
      </c>
      <c r="FE58" s="12">
        <f>IF('Données projet'!$A$218&gt;35,FE57+FD58-FM57,IF(A58&lt;'Données projet'!$A$218,$FB$205^A58,IF(A58='Données projet'!$A$218,'Données projet'!$B$218,FE57+FD58-FM57)))</f>
        <v>134.99999999999994</v>
      </c>
      <c r="FF58" s="17">
        <f>FE58*VLOOKUP('Données projet'!$B$16,Paramètres!$A$1:$I$89,3,0)*VLOOKUP('Données projet'!$B$16,Paramètres!$A$1:$I$89,5,0)</f>
        <v>147.41999999999993</v>
      </c>
      <c r="FG58" s="13">
        <f t="shared" si="47"/>
        <v>37.991680647570291</v>
      </c>
      <c r="FH58" s="20">
        <f t="shared" si="22"/>
        <v>322.92534379451814</v>
      </c>
      <c r="FI58" s="59">
        <f t="shared" si="23"/>
        <v>608.90639277875039</v>
      </c>
      <c r="FJ58" s="59">
        <f ca="1">AVERAGE(OFFSET($FI$3,0,0,'Données projet'!$E$16+1,1))-AVERAGE(OFFSET($H$3,0,0,'Données projet'!$E$16+1,1))</f>
        <v>325.08483803530646</v>
      </c>
      <c r="FK58" s="59">
        <f t="shared" si="48"/>
        <v>166.27224322841556</v>
      </c>
      <c r="FL58" s="15">
        <f>IF(ISNA(VLOOKUP(A58,'Données projet'!$A$217:$I$237,3,0)),0,VLOOKUP(A58,'Données projet'!$A$217:$I$237,3,0))</f>
        <v>7</v>
      </c>
      <c r="FM58" s="15">
        <f>IF(ISNA(VLOOKUP(A58,'Données projet'!$A$217:$I$237,4,0)),0,VLOOKUP(A58,'Données projet'!$A$217:$I$237,4,0))</f>
        <v>14</v>
      </c>
      <c r="FN58" s="16">
        <f>IF(ISNA(VLOOKUP(A58,'Données projet'!$A$217:$I$237,5,0)),0%,VLOOKUP(A58,'Données projet'!$A$217:$I$237,5,0)*VLOOKUP('Données projet'!$B$16,Paramètres!$A$1:$I$89,7,0))</f>
        <v>0.129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5.7687734024134922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5.7687734024134922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254</v>
      </c>
      <c r="FX58" s="12">
        <f>VLOOKUP(A58,'Données projet'!$A$243:$I$263,9,0)</f>
        <v>10.199999999999999</v>
      </c>
      <c r="FY58" s="12">
        <f t="array" ref="FY58">INDEX(FX:FX,MIN(IF(ISNUMBER(FX58:FX254),ROW(FX58:FX254),"")))</f>
        <v>10.199999999999999</v>
      </c>
      <c r="FZ58" s="12">
        <f>IF('Données projet'!$A$244&gt;35,FZ57+FY58-GH57,IF(A58&lt;'Données projet'!$A$244,$FW$205^A58,IF(A58='Données projet'!$A$244,'Données projet'!$B$244,FZ57+FY58-GH57)))</f>
        <v>253.99999999999991</v>
      </c>
      <c r="GA58" s="17">
        <f>FZ58*VLOOKUP('Données projet'!$B$17,Paramètres!$A$1:$I$89,3,0)*VLOOKUP('Données projet'!$B$17,Paramètres!$A$1:$I$89,5,0)</f>
        <v>257.55599999999993</v>
      </c>
      <c r="GB58" s="13">
        <f t="shared" si="49"/>
        <v>62.201129910568184</v>
      </c>
      <c r="GC58" s="20">
        <f t="shared" si="25"/>
        <v>556.91033459423932</v>
      </c>
      <c r="GD58" s="59">
        <f t="shared" si="26"/>
        <v>842.89138357847162</v>
      </c>
      <c r="GE58" s="59">
        <f ca="1">AVERAGE(OFFSET($GD$3,0,0,'Données projet'!$E$17+1,1))-AVERAGE(OFFSET($H$3,0,0,'Données projet'!$E$17+1,1))</f>
        <v>491.88527366779715</v>
      </c>
      <c r="GF58" s="59">
        <f t="shared" si="50"/>
        <v>304.07540432345746</v>
      </c>
      <c r="GG58" s="15">
        <f>IF(ISNA(VLOOKUP(A58,'Données projet'!$A$243:$I$263,3,0)),0,VLOOKUP(A58,'Données projet'!$A$243:$I$263,3,0))</f>
        <v>8</v>
      </c>
      <c r="GH58" s="15">
        <f>IF(ISNA(VLOOKUP(A58,'Données projet'!$A$243:$I$263,4,0)),0,VLOOKUP(A58,'Données projet'!$A$243:$I$263,4,0))</f>
        <v>28</v>
      </c>
      <c r="GI58" s="16">
        <f>IF(ISNA(VLOOKUP(A58,'Données projet'!$A$243:$I$263,5,0)),0%,VLOOKUP(A58,'Données projet'!$A$243:$I$263,5,0)*VLOOKUP('Données projet'!$B$17,Paramètres!$A$1:$I$89,7,0))</f>
        <v>0.129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11.935819222473135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11.935819222473135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197</v>
      </c>
      <c r="GS58" s="12">
        <f>VLOOKUP(A58,'Données projet'!$A$269:$I$289,9,0)</f>
        <v>8</v>
      </c>
      <c r="GT58" s="12">
        <f t="array" ref="GT58">INDEX(GS:GS,MIN(IF(ISNUMBER(GS58:GS254),ROW(GS58:GS254),"")))</f>
        <v>8</v>
      </c>
      <c r="GU58" s="12">
        <f>IF('Données projet'!$A$270&gt;35,GU57+GT58-HC57,IF(A58&lt;'Données projet'!$A$270,$GR$205^A58,IF(A58='Données projet'!$A$270,'Données projet'!$B$270,GU57+GT58-HC57)))</f>
        <v>197</v>
      </c>
      <c r="GV58" s="17">
        <f>GU58*VLOOKUP('Données projet'!$B$18,Paramètres!$A$1:$I$89,3,0)*VLOOKUP('Données projet'!$B$18,Paramètres!$A$1:$I$89,5,0)</f>
        <v>187.46520000000001</v>
      </c>
      <c r="GW58" s="13">
        <f t="shared" si="51"/>
        <v>46.979107256618605</v>
      </c>
      <c r="GX58" s="20">
        <f t="shared" si="28"/>
        <v>408.32383513861078</v>
      </c>
      <c r="GY58" s="59">
        <f t="shared" si="29"/>
        <v>694.30488412284308</v>
      </c>
      <c r="GZ58" s="59">
        <f ca="1">AVERAGE(OFFSET($GY$3,0,0,'Données projet'!$E$18+1,1))-AVERAGE(OFFSET($H$3,0,0,'Données projet'!$E$18+1,1))</f>
        <v>388.19269910553851</v>
      </c>
      <c r="HA58" s="59">
        <f t="shared" si="52"/>
        <v>255.07177499966724</v>
      </c>
      <c r="HB58" s="15">
        <f>IF(ISNA(VLOOKUP(A58,'Données projet'!$A$269:$I$289,3,0)),0,VLOOKUP(A58,'Données projet'!$A$269:$I$289,3,0))</f>
        <v>8</v>
      </c>
      <c r="HC58" s="15">
        <f>IF(ISNA(VLOOKUP(A58,'Données projet'!$A$269:$I$289,4,0)),0,VLOOKUP(A58,'Données projet'!$A$269:$I$289,4,0))</f>
        <v>21</v>
      </c>
      <c r="HD58" s="16">
        <f>IF(ISNA(VLOOKUP(A58,'Données projet'!$A$269:$I$289,5,0)),0%,VLOOKUP(A58,'Données projet'!$A$269:$I$289,5,0)*VLOOKUP('Données projet'!$B$18,Paramètres!$A$1:$I$89,7,0))</f>
        <v>0.129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8.4009804527407059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8.4009804527407059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1.05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4.9795199999999955</v>
      </c>
      <c r="D59" s="11">
        <f t="shared" si="32"/>
        <v>1.9036492107621727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8.7783236012900954</v>
      </c>
      <c r="H59" s="67">
        <f t="shared" si="1"/>
        <v>253.25485304207743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68.029616731030146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235.39999999999992</v>
      </c>
      <c r="O59" s="13">
        <f>N59*VLOOKUP('Données projet'!$B$9,Paramètres!$A$1:$I$89,3,0)*VLOOKUP('Données projet'!$B$9,Paramètres!$A$1:$I$89,5,0)</f>
        <v>212.98991999999993</v>
      </c>
      <c r="P59" s="13">
        <f t="shared" si="33"/>
        <v>52.588419883221121</v>
      </c>
      <c r="Q59" s="20">
        <f t="shared" si="53"/>
        <v>462.5489419632766</v>
      </c>
      <c r="R59" s="59">
        <f t="shared" si="0"/>
        <v>748.6575366437205</v>
      </c>
      <c r="S59" s="59">
        <f ca="1">AVERAGE(OFFSET($R$3,0,0,'Données projet'!$E$9+1,1))-AVERAGE(OFFSET($H$3,0,0,'Données projet'!$E$9+1,1))</f>
        <v>442.85077007208679</v>
      </c>
      <c r="T59" s="59">
        <f t="shared" si="34"/>
        <v>275.67388397899009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10.441575001288859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10.441575001288859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68.029616731030146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123.15888</v>
      </c>
      <c r="AK59" s="13">
        <f t="shared" si="35"/>
        <v>32.410638331814873</v>
      </c>
      <c r="AL59" s="20">
        <f t="shared" si="4"/>
        <v>270.95024442791089</v>
      </c>
      <c r="AM59" s="59">
        <f t="shared" si="5"/>
        <v>557.05883910835473</v>
      </c>
      <c r="AN59" s="59">
        <f ca="1">AVERAGE(OFFSET($AM$3,0,0,'Données projet'!$E$10+1,1))-AVERAGE(OFFSET($H$3,0,0,'Données projet'!$E$10+1,1))</f>
        <v>283.58623187123555</v>
      </c>
      <c r="AO59" s="59">
        <f t="shared" si="36"/>
        <v>191.24793849275176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7.1560794189867618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7.1560794189867618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68.029616731030146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181.87103999999991</v>
      </c>
      <c r="BF59" s="13">
        <f t="shared" si="37"/>
        <v>45.738207231648985</v>
      </c>
      <c r="BG59" s="20">
        <f t="shared" si="7"/>
        <v>396.41943892845512</v>
      </c>
      <c r="BH59" s="59">
        <f t="shared" si="8"/>
        <v>682.52803360889902</v>
      </c>
      <c r="BI59" s="59">
        <f ca="1">AVERAGE(OFFSET($BH$3,0,0,'Données projet'!$E$11+1,1))-AVERAGE(OFFSET($H$3,0,0,'Données projet'!$E$11+1,1))</f>
        <v>300.677256227165</v>
      </c>
      <c r="BJ59" s="59">
        <f t="shared" si="38"/>
        <v>294.92893853504148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12.383368907441213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12.383368907441213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68.029616731030146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5.4</v>
      </c>
      <c r="BY59" s="12">
        <f>IF('Données projet'!$A$114&gt;35,BY58+BX59-CG58,IF(A59&lt;'Données projet'!$A$114,$BV$205^A59,IF(A59='Données projet'!$A$114,'Données projet'!$B$114,BY58+BX59-CG58)))</f>
        <v>126.39999999999995</v>
      </c>
      <c r="BZ59" s="13">
        <f>BY59*VLOOKUP('Données projet'!$B$12,Paramètres!$A$1:$I$89,3,0)*VLOOKUP('Données projet'!$B$12,Paramètres!$A$1:$I$89,5,0)</f>
        <v>136.05695999999992</v>
      </c>
      <c r="CA59" s="13">
        <f t="shared" si="39"/>
        <v>35.392213985322201</v>
      </c>
      <c r="CB59" s="20">
        <f t="shared" si="10"/>
        <v>298.60731135776933</v>
      </c>
      <c r="CC59" s="59">
        <f t="shared" si="11"/>
        <v>584.71590603821323</v>
      </c>
      <c r="CD59" s="59">
        <f ca="1">AVERAGE(OFFSET($CC$3,0,0,'Données projet'!$E$12+1,1))-AVERAGE(OFFSET($H$3,0,0,'Données projet'!$E$12+1,1))</f>
        <v>320.91970765367535</v>
      </c>
      <c r="CE59" s="59">
        <f t="shared" si="40"/>
        <v>164.43305350706868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5.5748562563879842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5.5748562563879842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68.029616731030146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6.2</v>
      </c>
      <c r="CT59" s="12">
        <f>IF('Données projet'!$A$140&gt;35,CT58+CS59-DB58,IF(A59&lt;'Données projet'!$A$140,$CQ$205^A59,IF(A59='Données projet'!$A$140,'Données projet'!$B$140,CT58+CS59-DB58)))</f>
        <v>269.19999999999993</v>
      </c>
      <c r="CU59" s="17">
        <f>CT59*VLOOKUP('Données projet'!$B$13,Paramètres!$A$1:$I$89,3,0)*VLOOKUP('Données projet'!$B$13,Paramètres!$A$1:$I$89,5,0)</f>
        <v>235.17311999999998</v>
      </c>
      <c r="CV59" s="13">
        <f t="shared" si="41"/>
        <v>57.399778925799218</v>
      </c>
      <c r="CW59" s="20">
        <f t="shared" si="13"/>
        <v>509.56446562910031</v>
      </c>
      <c r="CX59" s="59">
        <f t="shared" si="14"/>
        <v>795.67306030954421</v>
      </c>
      <c r="CY59" s="59">
        <f ca="1">AVERAGE(OFFSET($CX$3,0,0,'Données projet'!$E$13+1,1))-AVERAGE(OFFSET($H$3,0,0,'Données projet'!$E$13+1,1))</f>
        <v>380.75053157062723</v>
      </c>
      <c r="CZ59" s="59">
        <f t="shared" si="42"/>
        <v>372.45140975908799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18.049204931173264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18.049204931173264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68.029616731030146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7.6</v>
      </c>
      <c r="DO59" s="12">
        <f>IF('Données projet'!$A$166&gt;35,DO58+DN59-DW58,IF(A59&lt;'Données projet'!$A$166,$DL$205^A59,IF(A59='Données projet'!$A$166,'Données projet'!$B$166,DO58+DN59-DW58)))</f>
        <v>183.60000000000002</v>
      </c>
      <c r="DP59" s="17">
        <f>DO59*VLOOKUP('Données projet'!$B$14,Paramètres!$A$1:$I$89,3,0)*VLOOKUP('Données projet'!$B$14,Paramètres!$A$1:$I$89,5,0)</f>
        <v>177.57792000000001</v>
      </c>
      <c r="DQ59" s="13">
        <f t="shared" si="43"/>
        <v>44.782893853597976</v>
      </c>
      <c r="DR59" s="20">
        <f t="shared" si="16"/>
        <v>387.27841746168315</v>
      </c>
      <c r="DS59" s="59">
        <f t="shared" si="17"/>
        <v>673.38701214212711</v>
      </c>
      <c r="DT59" s="59">
        <f ca="1">AVERAGE(OFFSET($DS$3,0,0,'Données projet'!$E$14+1,1))-AVERAGE(OFFSET($H$3,0,0,'Données projet'!$E$14+1,1))</f>
        <v>391.03687197632871</v>
      </c>
      <c r="DU59" s="59">
        <f t="shared" si="44"/>
        <v>241.90796410645191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8.3712627165505502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8.3712627165505502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68.029616731030146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5.4</v>
      </c>
      <c r="EJ59" s="12">
        <f>IF('Données projet'!$A$192&gt;35,EJ58+EI59-ER58,IF(A59&lt;'Données projet'!$A$192,$EG$205^A59,IF(A59='Données projet'!$A$192,'Données projet'!$B$192,EJ58+EI59-ER58)))</f>
        <v>126.39999999999995</v>
      </c>
      <c r="EK59" s="17">
        <f>EJ59*VLOOKUP('Données projet'!$B$15,Paramètres!$A$1:$I$89,3,0)*VLOOKUP('Données projet'!$B$15,Paramètres!$A$1:$I$89,5,0)</f>
        <v>143.94431999999995</v>
      </c>
      <c r="EL59" s="13">
        <f t="shared" si="45"/>
        <v>37.199127502405936</v>
      </c>
      <c r="EM59" s="20">
        <f t="shared" si="19"/>
        <v>315.49150440002353</v>
      </c>
      <c r="EN59" s="59">
        <f t="shared" si="20"/>
        <v>601.60009908046743</v>
      </c>
      <c r="EO59" s="59">
        <f ca="1">AVERAGE(OFFSET($EN$3,0,0,'Données projet'!$E$15+1,1))-AVERAGE(OFFSET($H$3,0,0,'Données projet'!$E$15+1,1))</f>
        <v>337.57272347525873</v>
      </c>
      <c r="EP59" s="59">
        <f t="shared" si="46"/>
        <v>171.78614231095435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5.8980363292220694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5.8980363292220694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68.029616731030146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5.4</v>
      </c>
      <c r="FE59" s="12">
        <f>IF('Données projet'!$A$218&gt;35,FE58+FD59-FM58,IF(A59&lt;'Données projet'!$A$218,$FB$205^A59,IF(A59='Données projet'!$A$218,'Données projet'!$B$218,FE58+FD59-FM58)))</f>
        <v>126.39999999999995</v>
      </c>
      <c r="FF59" s="17">
        <f>FE59*VLOOKUP('Données projet'!$B$16,Paramètres!$A$1:$I$89,3,0)*VLOOKUP('Données projet'!$B$16,Paramètres!$A$1:$I$89,5,0)</f>
        <v>138.02879999999993</v>
      </c>
      <c r="FG59" s="13">
        <f t="shared" si="47"/>
        <v>35.845059256813073</v>
      </c>
      <c r="FH59" s="20">
        <f t="shared" si="22"/>
        <v>302.83030487228262</v>
      </c>
      <c r="FI59" s="59">
        <f t="shared" si="23"/>
        <v>588.93889955272653</v>
      </c>
      <c r="FJ59" s="59">
        <f ca="1">AVERAGE(OFFSET($FI$3,0,0,'Données projet'!$E$16+1,1))-AVERAGE(OFFSET($H$3,0,0,'Données projet'!$E$16+1,1))</f>
        <v>325.08483803530646</v>
      </c>
      <c r="FK59" s="59">
        <f t="shared" si="48"/>
        <v>166.27224322841556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5.6556512745965062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5.6556512745965062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68.029616731030146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9.4</v>
      </c>
      <c r="FZ59" s="12">
        <f>IF('Données projet'!$A$244&gt;35,FZ58+FY59-GH58,IF(A59&lt;'Données projet'!$A$244,$FW$205^A59,IF(A59='Données projet'!$A$244,'Données projet'!$B$244,FZ58+FY59-GH58)))</f>
        <v>235.39999999999992</v>
      </c>
      <c r="GA59" s="17">
        <f>FZ59*VLOOKUP('Données projet'!$B$17,Paramètres!$A$1:$I$89,3,0)*VLOOKUP('Données projet'!$B$17,Paramètres!$A$1:$I$89,5,0)</f>
        <v>238.69559999999996</v>
      </c>
      <c r="GB59" s="13">
        <f t="shared" si="49"/>
        <v>58.158793514165929</v>
      </c>
      <c r="GC59" s="20">
        <f t="shared" si="25"/>
        <v>517.02140203717238</v>
      </c>
      <c r="GD59" s="59">
        <f t="shared" si="26"/>
        <v>803.12999671761622</v>
      </c>
      <c r="GE59" s="59">
        <f ca="1">AVERAGE(OFFSET($GD$3,0,0,'Données projet'!$E$17+1,1))-AVERAGE(OFFSET($H$3,0,0,'Données projet'!$E$17+1,1))</f>
        <v>491.88527366779715</v>
      </c>
      <c r="GF59" s="59">
        <f t="shared" si="50"/>
        <v>304.07540432345746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11.70176508765131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11.70176508765131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68.029616731030146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7.6</v>
      </c>
      <c r="GU59" s="12">
        <f>IF('Données projet'!$A$270&gt;35,GU58+GT59-HC58,IF(A59&lt;'Données projet'!$A$270,$GR$205^A59,IF(A59='Données projet'!$A$270,'Données projet'!$B$270,GU58+GT59-HC58)))</f>
        <v>183.6</v>
      </c>
      <c r="GV59" s="17">
        <f>GU59*VLOOKUP('Données projet'!$B$18,Paramètres!$A$1:$I$89,3,0)*VLOOKUP('Données projet'!$B$18,Paramètres!$A$1:$I$89,5,0)</f>
        <v>174.71376000000001</v>
      </c>
      <c r="GW59" s="13">
        <f t="shared" si="51"/>
        <v>44.144062647515817</v>
      </c>
      <c r="GX59" s="20">
        <f t="shared" si="28"/>
        <v>381.17737444442338</v>
      </c>
      <c r="GY59" s="59">
        <f t="shared" si="29"/>
        <v>667.28596912486728</v>
      </c>
      <c r="GZ59" s="59">
        <f ca="1">AVERAGE(OFFSET($GY$3,0,0,'Données projet'!$E$18+1,1))-AVERAGE(OFFSET($H$3,0,0,'Données projet'!$E$18+1,1))</f>
        <v>388.19269910553851</v>
      </c>
      <c r="HA59" s="59">
        <f t="shared" si="52"/>
        <v>255.07177499966724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8.2362423501545745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8.2362423501545745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1.05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5.0684399999999954</v>
      </c>
      <c r="D60" s="11">
        <f t="shared" si="32"/>
        <v>1.9336550644295929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8.8701260146474024</v>
      </c>
      <c r="H60" s="67">
        <f t="shared" si="1"/>
        <v>253.46198223721484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244.79999999999993</v>
      </c>
      <c r="O60" s="13">
        <f>N60*VLOOKUP('Données projet'!$B$9,Paramètres!$A$1:$I$89,3,0)*VLOOKUP('Données projet'!$B$9,Paramètres!$A$1:$I$89,5,0)</f>
        <v>221.49503999999993</v>
      </c>
      <c r="P60" s="13">
        <f t="shared" si="33"/>
        <v>54.439697086174412</v>
      </c>
      <c r="Q60" s="20">
        <f t="shared" si="53"/>
        <v>480.58633375842027</v>
      </c>
      <c r="R60" s="59">
        <f t="shared" si="0"/>
        <v>766.82026150239585</v>
      </c>
      <c r="S60" s="59">
        <f ca="1">AVERAGE(OFFSET($R$3,0,0,'Données projet'!$E$9+1,1))-AVERAGE(OFFSET($H$3,0,0,'Données projet'!$E$9+1,1))</f>
        <v>442.85077007208679</v>
      </c>
      <c r="T60" s="59">
        <f t="shared" si="34"/>
        <v>275.67388397899009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10.236822084245475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10.236822084245475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128.25695999999999</v>
      </c>
      <c r="AK60" s="13">
        <f t="shared" si="35"/>
        <v>33.593278089661865</v>
      </c>
      <c r="AL60" s="20">
        <f t="shared" si="4"/>
        <v>281.88916467282769</v>
      </c>
      <c r="AM60" s="59">
        <f t="shared" si="5"/>
        <v>568.12309241680327</v>
      </c>
      <c r="AN60" s="59">
        <f ca="1">AVERAGE(OFFSET($AM$3,0,0,'Données projet'!$E$10+1,1))-AVERAGE(OFFSET($H$3,0,0,'Données projet'!$E$10+1,1))</f>
        <v>283.58623187123555</v>
      </c>
      <c r="AO60" s="59">
        <f t="shared" si="36"/>
        <v>191.24793849275176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7.0157530663578909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7.0157530663578909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186.08927999999992</v>
      </c>
      <c r="BF60" s="13">
        <f t="shared" si="37"/>
        <v>46.674304440658766</v>
      </c>
      <c r="BG60" s="20">
        <f t="shared" si="7"/>
        <v>405.39657623414723</v>
      </c>
      <c r="BH60" s="59">
        <f t="shared" si="8"/>
        <v>691.63050397812287</v>
      </c>
      <c r="BI60" s="59">
        <f ca="1">AVERAGE(OFFSET($BH$3,0,0,'Données projet'!$E$11+1,1))-AVERAGE(OFFSET($H$3,0,0,'Données projet'!$E$11+1,1))</f>
        <v>300.677256227165</v>
      </c>
      <c r="BJ60" s="59">
        <f t="shared" si="38"/>
        <v>294.92893853504148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12.140538596275517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12.140538596275517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5.4</v>
      </c>
      <c r="BY60" s="12">
        <f>IF('Données projet'!$A$114&gt;35,BY59+BX60-CG59,IF(A60&lt;'Données projet'!$A$114,$BV$205^A60,IF(A60='Données projet'!$A$114,'Données projet'!$B$114,BY59+BX60-CG59)))</f>
        <v>131.79999999999995</v>
      </c>
      <c r="BZ60" s="13">
        <f>BY60*VLOOKUP('Données projet'!$B$12,Paramètres!$A$1:$I$89,3,0)*VLOOKUP('Données projet'!$B$12,Paramètres!$A$1:$I$89,5,0)</f>
        <v>141.86951999999994</v>
      </c>
      <c r="CA60" s="13">
        <f t="shared" si="39"/>
        <v>36.724955062927357</v>
      </c>
      <c r="CB60" s="20">
        <f t="shared" si="10"/>
        <v>311.05204406793172</v>
      </c>
      <c r="CC60" s="59">
        <f t="shared" si="11"/>
        <v>597.2859718119073</v>
      </c>
      <c r="CD60" s="59">
        <f ca="1">AVERAGE(OFFSET($CC$3,0,0,'Données projet'!$E$12+1,1))-AVERAGE(OFFSET($H$3,0,0,'Données projet'!$E$12+1,1))</f>
        <v>320.91970765367535</v>
      </c>
      <c r="CE60" s="59">
        <f t="shared" si="40"/>
        <v>164.43305350706868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5.4655367255267775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5.4655367255267775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6.2</v>
      </c>
      <c r="CT60" s="12">
        <f>IF('Données projet'!$A$140&gt;35,CT59+CS60-DB59,IF(A60&lt;'Données projet'!$A$140,$CQ$205^A60,IF(A60='Données projet'!$A$140,'Données projet'!$B$140,CT59+CS60-DB59)))</f>
        <v>275.39999999999992</v>
      </c>
      <c r="CU60" s="17">
        <f>CT60*VLOOKUP('Données projet'!$B$13,Paramètres!$A$1:$I$89,3,0)*VLOOKUP('Données projet'!$B$13,Paramètres!$A$1:$I$89,5,0)</f>
        <v>240.58943999999994</v>
      </c>
      <c r="CV60" s="13">
        <f t="shared" si="41"/>
        <v>58.56633325847811</v>
      </c>
      <c r="CW60" s="20">
        <f t="shared" si="13"/>
        <v>521.02963842518261</v>
      </c>
      <c r="CX60" s="59">
        <f t="shared" si="14"/>
        <v>807.26356616915825</v>
      </c>
      <c r="CY60" s="59">
        <f ca="1">AVERAGE(OFFSET($CX$3,0,0,'Données projet'!$E$13+1,1))-AVERAGE(OFFSET($H$3,0,0,'Données projet'!$E$13+1,1))</f>
        <v>380.75053157062723</v>
      </c>
      <c r="CZ60" s="59">
        <f t="shared" si="42"/>
        <v>372.45140975908799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17.695271031400924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17.695271031400924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7.6</v>
      </c>
      <c r="DO60" s="12">
        <f>IF('Données projet'!$A$166&gt;35,DO59+DN60-DW59,IF(A60&lt;'Données projet'!$A$166,$DL$205^A60,IF(A60='Données projet'!$A$166,'Données projet'!$B$166,DO59+DN60-DW59)))</f>
        <v>191.20000000000002</v>
      </c>
      <c r="DP60" s="17">
        <f>DO60*VLOOKUP('Données projet'!$B$14,Paramètres!$A$1:$I$89,3,0)*VLOOKUP('Données projet'!$B$14,Paramètres!$A$1:$I$89,5,0)</f>
        <v>184.92864000000003</v>
      </c>
      <c r="DQ60" s="13">
        <f t="shared" si="43"/>
        <v>46.416987887800268</v>
      </c>
      <c r="DR60" s="20">
        <f t="shared" si="16"/>
        <v>402.92696857125219</v>
      </c>
      <c r="DS60" s="59">
        <f t="shared" si="17"/>
        <v>689.16089631522777</v>
      </c>
      <c r="DT60" s="59">
        <f ca="1">AVERAGE(OFFSET($DS$3,0,0,'Données projet'!$E$14+1,1))-AVERAGE(OFFSET($H$3,0,0,'Données projet'!$E$14+1,1))</f>
        <v>391.03687197632871</v>
      </c>
      <c r="DU60" s="59">
        <f t="shared" si="44"/>
        <v>241.90796410645191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8.2071073606450788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8.2071073606450788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5.4</v>
      </c>
      <c r="EJ60" s="12">
        <f>IF('Données projet'!$A$192&gt;35,EJ59+EI60-ER59,IF(A60&lt;'Données projet'!$A$192,$EG$205^A60,IF(A60='Données projet'!$A$192,'Données projet'!$B$192,EJ59+EI60-ER59)))</f>
        <v>131.79999999999995</v>
      </c>
      <c r="EK60" s="17">
        <f>EJ60*VLOOKUP('Données projet'!$B$15,Paramètres!$A$1:$I$89,3,0)*VLOOKUP('Données projet'!$B$15,Paramètres!$A$1:$I$89,5,0)</f>
        <v>150.09383999999997</v>
      </c>
      <c r="EL60" s="13">
        <f t="shared" si="45"/>
        <v>38.599910321307526</v>
      </c>
      <c r="EM60" s="20">
        <f t="shared" si="19"/>
        <v>328.64161514294386</v>
      </c>
      <c r="EN60" s="59">
        <f t="shared" si="20"/>
        <v>614.87554288691945</v>
      </c>
      <c r="EO60" s="59">
        <f ca="1">AVERAGE(OFFSET($EN$3,0,0,'Données projet'!$E$15+1,1))-AVERAGE(OFFSET($H$3,0,0,'Données projet'!$E$15+1,1))</f>
        <v>337.57272347525873</v>
      </c>
      <c r="EP60" s="59">
        <f t="shared" si="46"/>
        <v>171.78614231095435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5.7823794342529675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5.7823794342529675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5.4</v>
      </c>
      <c r="FE60" s="12">
        <f>IF('Données projet'!$A$218&gt;35,FE59+FD60-FM59,IF(A60&lt;'Données projet'!$A$218,$FB$205^A60,IF(A60='Données projet'!$A$218,'Données projet'!$B$218,FE59+FD60-FM59)))</f>
        <v>131.79999999999995</v>
      </c>
      <c r="FF60" s="17">
        <f>FE60*VLOOKUP('Données projet'!$B$16,Paramètres!$A$1:$I$89,3,0)*VLOOKUP('Données projet'!$B$16,Paramètres!$A$1:$I$89,5,0)</f>
        <v>143.92559999999995</v>
      </c>
      <c r="FG60" s="13">
        <f t="shared" si="47"/>
        <v>37.194852827810294</v>
      </c>
      <c r="FH60" s="20">
        <f t="shared" si="22"/>
        <v>315.45145534176953</v>
      </c>
      <c r="FI60" s="59">
        <f t="shared" si="23"/>
        <v>601.68538308574512</v>
      </c>
      <c r="FJ60" s="59">
        <f ca="1">AVERAGE(OFFSET($FI$3,0,0,'Données projet'!$E$16+1,1))-AVERAGE(OFFSET($H$3,0,0,'Données projet'!$E$16+1,1))</f>
        <v>325.08483803530646</v>
      </c>
      <c r="FK60" s="59">
        <f t="shared" si="48"/>
        <v>166.27224322841556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5.5447474027083254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5.5447474027083254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9.4</v>
      </c>
      <c r="FZ60" s="12">
        <f>IF('Données projet'!$A$244&gt;35,FZ59+FY60-GH59,IF(A60&lt;'Données projet'!$A$244,$FW$205^A60,IF(A60='Données projet'!$A$244,'Données projet'!$B$244,FZ59+FY60-GH59)))</f>
        <v>244.79999999999993</v>
      </c>
      <c r="GA60" s="17">
        <f>FZ60*VLOOKUP('Données projet'!$B$17,Paramètres!$A$1:$I$89,3,0)*VLOOKUP('Données projet'!$B$17,Paramètres!$A$1:$I$89,5,0)</f>
        <v>248.22719999999993</v>
      </c>
      <c r="GB60" s="13">
        <f t="shared" si="49"/>
        <v>60.20616532763993</v>
      </c>
      <c r="GC60" s="20">
        <f t="shared" si="25"/>
        <v>537.18811127897277</v>
      </c>
      <c r="GD60" s="59">
        <f t="shared" si="26"/>
        <v>823.42203902294841</v>
      </c>
      <c r="GE60" s="59">
        <f ca="1">AVERAGE(OFFSET($GD$3,0,0,'Données projet'!$E$17+1,1))-AVERAGE(OFFSET($H$3,0,0,'Données projet'!$E$17+1,1))</f>
        <v>491.88527366779715</v>
      </c>
      <c r="GF60" s="59">
        <f t="shared" si="50"/>
        <v>304.07540432345746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11.472300611654415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11.472300611654415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7.6</v>
      </c>
      <c r="GU60" s="12">
        <f>IF('Données projet'!$A$270&gt;35,GU59+GT60-HC59,IF(A60&lt;'Données projet'!$A$270,$GR$205^A60,IF(A60='Données projet'!$A$270,'Données projet'!$B$270,GU59+GT60-HC59)))</f>
        <v>191.2</v>
      </c>
      <c r="GV60" s="17">
        <f>GU60*VLOOKUP('Données projet'!$B$18,Paramètres!$A$1:$I$89,3,0)*VLOOKUP('Données projet'!$B$18,Paramètres!$A$1:$I$89,5,0)</f>
        <v>181.94592</v>
      </c>
      <c r="GW60" s="13">
        <f t="shared" si="51"/>
        <v>45.754846212632849</v>
      </c>
      <c r="GX60" s="20">
        <f t="shared" si="28"/>
        <v>396.57883448700221</v>
      </c>
      <c r="GY60" s="59">
        <f t="shared" si="29"/>
        <v>682.8127622309778</v>
      </c>
      <c r="GZ60" s="59">
        <f ca="1">AVERAGE(OFFSET($GY$3,0,0,'Données projet'!$E$18+1,1))-AVERAGE(OFFSET($H$3,0,0,'Données projet'!$E$18+1,1))</f>
        <v>388.19269910553851</v>
      </c>
      <c r="HA60" s="59">
        <f t="shared" si="52"/>
        <v>255.07177499966724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8.0747346612798356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8.0747346612798356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1.05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5.1573599999999953</v>
      </c>
      <c r="D61" s="11">
        <f t="shared" si="32"/>
        <v>1.9635997021879987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8.9618811736188029</v>
      </c>
      <c r="H61" s="67">
        <f t="shared" si="1"/>
        <v>253.66900481464407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68.097387243379416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254.19999999999993</v>
      </c>
      <c r="O61" s="13">
        <f>N61*VLOOKUP('Données projet'!$B$9,Paramètres!$A$1:$I$89,3,0)*VLOOKUP('Données projet'!$B$9,Paramètres!$A$1:$I$89,5,0)</f>
        <v>230.00015999999994</v>
      </c>
      <c r="P61" s="13">
        <f t="shared" si="33"/>
        <v>56.282716126880423</v>
      </c>
      <c r="Q61" s="20">
        <f t="shared" si="53"/>
        <v>498.60934258764996</v>
      </c>
      <c r="R61" s="59">
        <f t="shared" si="0"/>
        <v>784.96642914670781</v>
      </c>
      <c r="S61" s="59">
        <f ca="1">AVERAGE(OFFSET($R$3,0,0,'Données projet'!$E$9+1,1))-AVERAGE(OFFSET($H$3,0,0,'Données projet'!$E$9+1,1))</f>
        <v>442.85077007208679</v>
      </c>
      <c r="T61" s="59">
        <f t="shared" si="34"/>
        <v>275.67388397899009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10.036084247018364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10.036084247018364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68.097387243379416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133.35504</v>
      </c>
      <c r="AK61" s="13">
        <f t="shared" si="35"/>
        <v>34.770457155821241</v>
      </c>
      <c r="AL61" s="20">
        <f t="shared" si="4"/>
        <v>292.81857421305534</v>
      </c>
      <c r="AM61" s="59">
        <f t="shared" si="5"/>
        <v>579.17566077211313</v>
      </c>
      <c r="AN61" s="59">
        <f ca="1">AVERAGE(OFFSET($AM$3,0,0,'Données projet'!$E$10+1,1))-AVERAGE(OFFSET($H$3,0,0,'Données projet'!$E$10+1,1))</f>
        <v>283.58623187123555</v>
      </c>
      <c r="AO61" s="59">
        <f t="shared" si="36"/>
        <v>191.24793849275176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6.8781784279134488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6.8781784279134488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68.097387243379416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190.3075199999999</v>
      </c>
      <c r="BF61" s="13">
        <f t="shared" si="37"/>
        <v>47.607934756469184</v>
      </c>
      <c r="BG61" s="20">
        <f t="shared" si="7"/>
        <v>414.36941703418364</v>
      </c>
      <c r="BH61" s="59">
        <f t="shared" si="8"/>
        <v>700.72650359324143</v>
      </c>
      <c r="BI61" s="59">
        <f ca="1">AVERAGE(OFFSET($BH$3,0,0,'Données projet'!$E$11+1,1))-AVERAGE(OFFSET($H$3,0,0,'Données projet'!$E$11+1,1))</f>
        <v>300.677256227165</v>
      </c>
      <c r="BJ61" s="59">
        <f t="shared" si="38"/>
        <v>294.92893853504148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11.902470039399915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11.902470039399915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68.097387243379416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5.4</v>
      </c>
      <c r="BY61" s="12">
        <f>IF('Données projet'!$A$114&gt;35,BY60+BX61-CG60,IF(A61&lt;'Données projet'!$A$114,$BV$205^A61,IF(A61='Données projet'!$A$114,'Données projet'!$B$114,BY60+BX61-CG60)))</f>
        <v>137.19999999999996</v>
      </c>
      <c r="BZ61" s="13">
        <f>BY61*VLOOKUP('Données projet'!$B$12,Paramètres!$A$1:$I$89,3,0)*VLOOKUP('Données projet'!$B$12,Paramètres!$A$1:$I$89,5,0)</f>
        <v>147.68207999999996</v>
      </c>
      <c r="CA61" s="13">
        <f t="shared" si="39"/>
        <v>38.051353497342525</v>
      </c>
      <c r="CB61" s="20">
        <f t="shared" si="10"/>
        <v>323.48573000787144</v>
      </c>
      <c r="CC61" s="59">
        <f t="shared" si="11"/>
        <v>609.84281656692929</v>
      </c>
      <c r="CD61" s="59">
        <f ca="1">AVERAGE(OFFSET($CC$3,0,0,'Données projet'!$E$12+1,1))-AVERAGE(OFFSET($H$3,0,0,'Données projet'!$E$12+1,1))</f>
        <v>320.91970765367535</v>
      </c>
      <c r="CE61" s="59">
        <f t="shared" si="40"/>
        <v>164.43305350706868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5.3583608839874293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5.3583608839874293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68.097387243379416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6.2</v>
      </c>
      <c r="CT61" s="12">
        <f>IF('Données projet'!$A$140&gt;35,CT60+CS61-DB60,IF(A61&lt;'Données projet'!$A$140,$CQ$205^A61,IF(A61='Données projet'!$A$140,'Données projet'!$B$140,CT60+CS61-DB60)))</f>
        <v>281.59999999999991</v>
      </c>
      <c r="CU61" s="17">
        <f>CT61*VLOOKUP('Données projet'!$B$13,Paramètres!$A$1:$I$89,3,0)*VLOOKUP('Données projet'!$B$13,Paramètres!$A$1:$I$89,5,0)</f>
        <v>246.00575999999995</v>
      </c>
      <c r="CV61" s="13">
        <f t="shared" si="41"/>
        <v>59.729834388897928</v>
      </c>
      <c r="CW61" s="20">
        <f t="shared" si="13"/>
        <v>532.48949356066385</v>
      </c>
      <c r="CX61" s="59">
        <f t="shared" si="14"/>
        <v>818.84658011972169</v>
      </c>
      <c r="CY61" s="59">
        <f ca="1">AVERAGE(OFFSET($CX$3,0,0,'Données projet'!$E$13+1,1))-AVERAGE(OFFSET($H$3,0,0,'Données projet'!$E$13+1,1))</f>
        <v>380.75053157062723</v>
      </c>
      <c r="CZ61" s="59">
        <f t="shared" si="42"/>
        <v>372.45140975908799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17.348277559524757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17.348277559524757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68.097387243379416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7.6</v>
      </c>
      <c r="DO61" s="12">
        <f>IF('Données projet'!$A$166&gt;35,DO60+DN61-DW60,IF(A61&lt;'Données projet'!$A$166,$DL$205^A61,IF(A61='Données projet'!$A$166,'Données projet'!$B$166,DO60+DN61-DW60)))</f>
        <v>198.8</v>
      </c>
      <c r="DP61" s="17">
        <f>DO61*VLOOKUP('Données projet'!$B$14,Paramètres!$A$1:$I$89,3,0)*VLOOKUP('Données projet'!$B$14,Paramètres!$A$1:$I$89,5,0)</f>
        <v>192.27936</v>
      </c>
      <c r="DQ61" s="13">
        <f t="shared" si="43"/>
        <v>48.04353669645932</v>
      </c>
      <c r="DR61" s="20">
        <f t="shared" si="16"/>
        <v>418.56237841299998</v>
      </c>
      <c r="DS61" s="59">
        <f t="shared" si="17"/>
        <v>704.91946497205777</v>
      </c>
      <c r="DT61" s="59">
        <f ca="1">AVERAGE(OFFSET($DS$3,0,0,'Données projet'!$E$14+1,1))-AVERAGE(OFFSET($H$3,0,0,'Données projet'!$E$14+1,1))</f>
        <v>391.03687197632871</v>
      </c>
      <c r="DU61" s="59">
        <f t="shared" si="44"/>
        <v>241.90796410645191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8.0461709911440327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8.0461709911440327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68.097387243379416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5.4</v>
      </c>
      <c r="EJ61" s="12">
        <f>IF('Données projet'!$A$192&gt;35,EJ60+EI61-ER60,IF(A61&lt;'Données projet'!$A$192,$EG$205^A61,IF(A61='Données projet'!$A$192,'Données projet'!$B$192,EJ60+EI61-ER60)))</f>
        <v>137.19999999999996</v>
      </c>
      <c r="EK61" s="17">
        <f>EJ61*VLOOKUP('Données projet'!$B$15,Paramètres!$A$1:$I$89,3,0)*VLOOKUP('Données projet'!$B$15,Paramètres!$A$1:$I$89,5,0)</f>
        <v>156.24335999999994</v>
      </c>
      <c r="EL61" s="13">
        <f t="shared" si="45"/>
        <v>39.994026679816884</v>
      </c>
      <c r="EM61" s="20">
        <f t="shared" si="19"/>
        <v>341.7801151340143</v>
      </c>
      <c r="EN61" s="59">
        <f t="shared" si="20"/>
        <v>628.13720169307214</v>
      </c>
      <c r="EO61" s="59">
        <f ca="1">AVERAGE(OFFSET($EN$3,0,0,'Données projet'!$E$15+1,1))-AVERAGE(OFFSET($H$3,0,0,'Données projet'!$E$15+1,1))</f>
        <v>337.57272347525873</v>
      </c>
      <c r="EP61" s="59">
        <f t="shared" si="46"/>
        <v>171.78614231095435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5.6689905004504686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5.6689905004504686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68.097387243379416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5.4</v>
      </c>
      <c r="FE61" s="12">
        <f>IF('Données projet'!$A$218&gt;35,FE60+FD61-FM60,IF(A61&lt;'Données projet'!$A$218,$FB$205^A61,IF(A61='Données projet'!$A$218,'Données projet'!$B$218,FE60+FD61-FM60)))</f>
        <v>137.19999999999996</v>
      </c>
      <c r="FF61" s="17">
        <f>FE61*VLOOKUP('Données projet'!$B$16,Paramètres!$A$1:$I$89,3,0)*VLOOKUP('Données projet'!$B$16,Paramètres!$A$1:$I$89,5,0)</f>
        <v>149.82239999999996</v>
      </c>
      <c r="FG61" s="13">
        <f t="shared" si="47"/>
        <v>38.538222601158559</v>
      </c>
      <c r="FH61" s="20">
        <f t="shared" si="22"/>
        <v>328.06141769701776</v>
      </c>
      <c r="FI61" s="59">
        <f t="shared" si="23"/>
        <v>614.41850425607561</v>
      </c>
      <c r="FJ61" s="59">
        <f ca="1">AVERAGE(OFFSET($FI$3,0,0,'Données projet'!$E$16+1,1))-AVERAGE(OFFSET($H$3,0,0,'Données projet'!$E$16+1,1))</f>
        <v>325.08483803530646</v>
      </c>
      <c r="FK61" s="59">
        <f t="shared" si="48"/>
        <v>166.27224322841556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5.43601828810319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5.43601828810319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68.097387243379416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9.4</v>
      </c>
      <c r="FZ61" s="12">
        <f>IF('Données projet'!$A$244&gt;35,FZ60+FY61-GH60,IF(A61&lt;'Données projet'!$A$244,$FW$205^A61,IF(A61='Données projet'!$A$244,'Données projet'!$B$244,FZ60+FY61-GH60)))</f>
        <v>254.19999999999993</v>
      </c>
      <c r="GA61" s="17">
        <f>FZ61*VLOOKUP('Données projet'!$B$17,Paramètres!$A$1:$I$89,3,0)*VLOOKUP('Données projet'!$B$17,Paramètres!$A$1:$I$89,5,0)</f>
        <v>257.75879999999995</v>
      </c>
      <c r="GB61" s="13">
        <f t="shared" si="49"/>
        <v>62.244404241627407</v>
      </c>
      <c r="GC61" s="20">
        <f t="shared" si="25"/>
        <v>557.33891405416773</v>
      </c>
      <c r="GD61" s="59">
        <f t="shared" si="26"/>
        <v>843.69600061322558</v>
      </c>
      <c r="GE61" s="59">
        <f ca="1">AVERAGE(OFFSET($GD$3,0,0,'Données projet'!$E$17+1,1))-AVERAGE(OFFSET($H$3,0,0,'Données projet'!$E$17+1,1))</f>
        <v>491.88527366779715</v>
      </c>
      <c r="GF61" s="59">
        <f t="shared" si="50"/>
        <v>304.07540432345746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11.247335794072308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11.247335794072308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68.097387243379416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7.6</v>
      </c>
      <c r="GU61" s="12">
        <f>IF('Données projet'!$A$270&gt;35,GU60+GT61-HC60,IF(A61&lt;'Données projet'!$A$270,$GR$205^A61,IF(A61='Données projet'!$A$270,'Données projet'!$B$270,GU60+GT61-HC60)))</f>
        <v>198.79999999999998</v>
      </c>
      <c r="GV61" s="17">
        <f>GU61*VLOOKUP('Données projet'!$B$18,Paramètres!$A$1:$I$89,3,0)*VLOOKUP('Données projet'!$B$18,Paramètres!$A$1:$I$89,5,0)</f>
        <v>189.17807999999999</v>
      </c>
      <c r="GW61" s="13">
        <f t="shared" si="51"/>
        <v>47.358192185392497</v>
      </c>
      <c r="GX61" s="20">
        <f t="shared" si="28"/>
        <v>411.96734072289183</v>
      </c>
      <c r="GY61" s="59">
        <f t="shared" si="29"/>
        <v>698.32442728194974</v>
      </c>
      <c r="GZ61" s="59">
        <f ca="1">AVERAGE(OFFSET($GY$3,0,0,'Données projet'!$E$18+1,1))-AVERAGE(OFFSET($H$3,0,0,'Données projet'!$E$18+1,1))</f>
        <v>388.19269910553851</v>
      </c>
      <c r="HA61" s="59">
        <f t="shared" si="52"/>
        <v>255.07177499966724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7.9163940396739676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7.9163940396739676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1.05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5.2462799999999952</v>
      </c>
      <c r="D62" s="11">
        <f t="shared" si="32"/>
        <v>1.993484301274085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9.0535899869484133</v>
      </c>
      <c r="H62" s="67">
        <f t="shared" si="1"/>
        <v>253.875922824719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263.59999999999991</v>
      </c>
      <c r="O62" s="13">
        <f>N62*VLOOKUP('Données projet'!$B$9,Paramètres!$A$1:$I$89,3,0)*VLOOKUP('Données projet'!$B$9,Paramètres!$A$1:$I$89,5,0)</f>
        <v>238.50527999999991</v>
      </c>
      <c r="P62" s="13">
        <f t="shared" si="33"/>
        <v>58.117817352909881</v>
      </c>
      <c r="Q62" s="20">
        <f t="shared" si="53"/>
        <v>516.61856122298445</v>
      </c>
      <c r="R62" s="59">
        <f t="shared" si="0"/>
        <v>803.09667006702477</v>
      </c>
      <c r="S62" s="59">
        <f ca="1">AVERAGE(OFFSET($R$3,0,0,'Données projet'!$E$9+1,1))-AVERAGE(OFFSET($H$3,0,0,'Données projet'!$E$9+1,1))</f>
        <v>442.85077007208679</v>
      </c>
      <c r="T62" s="59">
        <f t="shared" si="34"/>
        <v>275.67388397899009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9.8392827563412855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9.8392827563412855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138.45311999999998</v>
      </c>
      <c r="AK62" s="13">
        <f t="shared" si="35"/>
        <v>35.942408186268445</v>
      </c>
      <c r="AL62" s="20">
        <f t="shared" si="4"/>
        <v>303.73887825775086</v>
      </c>
      <c r="AM62" s="59">
        <f t="shared" si="5"/>
        <v>590.21698710179112</v>
      </c>
      <c r="AN62" s="59">
        <f ca="1">AVERAGE(OFFSET($AM$3,0,0,'Données projet'!$E$10+1,1))-AVERAGE(OFFSET($H$3,0,0,'Données projet'!$E$10+1,1))</f>
        <v>283.58623187123555</v>
      </c>
      <c r="AO62" s="59">
        <f t="shared" si="36"/>
        <v>191.24793849275176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6.7433015442166582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6.7433015442166582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194.52575999999991</v>
      </c>
      <c r="BF62" s="13">
        <f t="shared" si="37"/>
        <v>48.539159154841606</v>
      </c>
      <c r="BG62" s="20">
        <f t="shared" si="7"/>
        <v>423.33806752801564</v>
      </c>
      <c r="BH62" s="59">
        <f t="shared" si="8"/>
        <v>709.81617637205591</v>
      </c>
      <c r="BI62" s="59">
        <f ca="1">AVERAGE(OFFSET($BH$3,0,0,'Données projet'!$E$11+1,1))-AVERAGE(OFFSET($H$3,0,0,'Données projet'!$E$11+1,1))</f>
        <v>300.677256227165</v>
      </c>
      <c r="BJ62" s="59">
        <f t="shared" si="38"/>
        <v>294.92893853504148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11.669069861717162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11.669069861717162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5.4</v>
      </c>
      <c r="BY62" s="12">
        <f>IF('Données projet'!$A$114&gt;35,BY61+BX62-CG61,IF(A62&lt;'Données projet'!$A$114,$BV$205^A62,IF(A62='Données projet'!$A$114,'Données projet'!$B$114,BY61+BX62-CG61)))</f>
        <v>142.59999999999997</v>
      </c>
      <c r="BZ62" s="13">
        <f>BY62*VLOOKUP('Données projet'!$B$12,Paramètres!$A$1:$I$89,3,0)*VLOOKUP('Données projet'!$B$12,Paramètres!$A$1:$I$89,5,0)</f>
        <v>153.49463999999995</v>
      </c>
      <c r="CA62" s="13">
        <f t="shared" si="39"/>
        <v>39.371687492841346</v>
      </c>
      <c r="CB62" s="20">
        <f t="shared" si="10"/>
        <v>335.90885371669856</v>
      </c>
      <c r="CC62" s="59">
        <f t="shared" si="11"/>
        <v>622.38696256073888</v>
      </c>
      <c r="CD62" s="59">
        <f ca="1">AVERAGE(OFFSET($CC$3,0,0,'Données projet'!$E$12+1,1))-AVERAGE(OFFSET($H$3,0,0,'Données projet'!$E$12+1,1))</f>
        <v>320.91970765367535</v>
      </c>
      <c r="CE62" s="59">
        <f t="shared" si="40"/>
        <v>164.43305350706868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5.2532866953298596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5.2532866953298596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6.2</v>
      </c>
      <c r="CT62" s="12">
        <f>IF('Données projet'!$A$140&gt;35,CT61+CS62-DB61,IF(A62&lt;'Données projet'!$A$140,$CQ$205^A62,IF(A62='Données projet'!$A$140,'Données projet'!$B$140,CT61+CS62-DB61)))</f>
        <v>287.7999999999999</v>
      </c>
      <c r="CU62" s="17">
        <f>CT62*VLOOKUP('Données projet'!$B$13,Paramètres!$A$1:$I$89,3,0)*VLOOKUP('Données projet'!$B$13,Paramètres!$A$1:$I$89,5,0)</f>
        <v>251.42207999999994</v>
      </c>
      <c r="CV62" s="13">
        <f t="shared" si="41"/>
        <v>60.890357280401872</v>
      </c>
      <c r="CW62" s="20">
        <f t="shared" si="13"/>
        <v>543.94416159669981</v>
      </c>
      <c r="CX62" s="59">
        <f t="shared" si="14"/>
        <v>830.42227044074014</v>
      </c>
      <c r="CY62" s="59">
        <f ca="1">AVERAGE(OFFSET($CX$3,0,0,'Données projet'!$E$13+1,1))-AVERAGE(OFFSET($H$3,0,0,'Données projet'!$E$13+1,1))</f>
        <v>380.75053157062723</v>
      </c>
      <c r="CZ62" s="59">
        <f t="shared" si="42"/>
        <v>372.45140975908799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17.008088417986961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17.008088417986961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7.6</v>
      </c>
      <c r="DO62" s="12">
        <f>IF('Données projet'!$A$166&gt;35,DO61+DN62-DW61,IF(A62&lt;'Données projet'!$A$166,$DL$205^A62,IF(A62='Données projet'!$A$166,'Données projet'!$B$166,DO61+DN62-DW61)))</f>
        <v>206.4</v>
      </c>
      <c r="DP62" s="17">
        <f>DO62*VLOOKUP('Données projet'!$B$14,Paramètres!$A$1:$I$89,3,0)*VLOOKUP('Données projet'!$B$14,Paramètres!$A$1:$I$89,5,0)</f>
        <v>199.63008000000002</v>
      </c>
      <c r="DQ62" s="13">
        <f t="shared" si="43"/>
        <v>49.662861748339331</v>
      </c>
      <c r="DR62" s="20">
        <f t="shared" si="16"/>
        <v>434.18520687835775</v>
      </c>
      <c r="DS62" s="59">
        <f t="shared" si="17"/>
        <v>720.66331572239801</v>
      </c>
      <c r="DT62" s="59">
        <f ca="1">AVERAGE(OFFSET($DS$3,0,0,'Données projet'!$E$14+1,1))-AVERAGE(OFFSET($H$3,0,0,'Données projet'!$E$14+1,1))</f>
        <v>391.03687197632871</v>
      </c>
      <c r="DU62" s="59">
        <f t="shared" si="44"/>
        <v>241.90796410645191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7.8883904856874096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7.8883904856874096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5.4</v>
      </c>
      <c r="EJ62" s="12">
        <f>IF('Données projet'!$A$192&gt;35,EJ61+EI62-ER61,IF(A62&lt;'Données projet'!$A$192,$EG$205^A62,IF(A62='Données projet'!$A$192,'Données projet'!$B$192,EJ61+EI62-ER61)))</f>
        <v>142.59999999999997</v>
      </c>
      <c r="EK62" s="17">
        <f>EJ62*VLOOKUP('Données projet'!$B$15,Paramètres!$A$1:$I$89,3,0)*VLOOKUP('Données projet'!$B$15,Paramètres!$A$1:$I$89,5,0)</f>
        <v>162.39287999999996</v>
      </c>
      <c r="EL62" s="13">
        <f t="shared" si="45"/>
        <v>41.381768985644122</v>
      </c>
      <c r="EM62" s="20">
        <f t="shared" si="19"/>
        <v>354.90751364999682</v>
      </c>
      <c r="EN62" s="59">
        <f t="shared" si="20"/>
        <v>641.38562249403708</v>
      </c>
      <c r="EO62" s="59">
        <f ca="1">AVERAGE(OFFSET($EN$3,0,0,'Données projet'!$E$15+1,1))-AVERAGE(OFFSET($H$3,0,0,'Données projet'!$E$15+1,1))</f>
        <v>337.57272347525873</v>
      </c>
      <c r="EP62" s="59">
        <f t="shared" si="46"/>
        <v>171.78614231095435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5.5578250544794168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5.5578250544794168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5.4</v>
      </c>
      <c r="FE62" s="12">
        <f>IF('Données projet'!$A$218&gt;35,FE61+FD62-FM61,IF(A62&lt;'Données projet'!$A$218,$FB$205^A62,IF(A62='Données projet'!$A$218,'Données projet'!$B$218,FE61+FD62-FM61)))</f>
        <v>142.59999999999997</v>
      </c>
      <c r="FF62" s="17">
        <f>FE62*VLOOKUP('Données projet'!$B$16,Paramètres!$A$1:$I$89,3,0)*VLOOKUP('Données projet'!$B$16,Paramètres!$A$1:$I$89,5,0)</f>
        <v>155.71919999999994</v>
      </c>
      <c r="FG62" s="13">
        <f t="shared" si="47"/>
        <v>39.875450340770094</v>
      </c>
      <c r="FH62" s="20">
        <f t="shared" si="22"/>
        <v>340.66068267684113</v>
      </c>
      <c r="FI62" s="59">
        <f t="shared" si="23"/>
        <v>627.13879152088145</v>
      </c>
      <c r="FJ62" s="59">
        <f ca="1">AVERAGE(OFFSET($FI$3,0,0,'Données projet'!$E$16+1,1))-AVERAGE(OFFSET($H$3,0,0,'Données projet'!$E$16+1,1))</f>
        <v>325.08483803530646</v>
      </c>
      <c r="FK62" s="59">
        <f t="shared" si="48"/>
        <v>166.27224322841556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5.3294212851172498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5.3294212851172498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9.4</v>
      </c>
      <c r="FZ62" s="12">
        <f>IF('Données projet'!$A$244&gt;35,FZ61+FY62-GH61,IF(A62&lt;'Données projet'!$A$244,$FW$205^A62,IF(A62='Données projet'!$A$244,'Données projet'!$B$244,FZ61+FY62-GH61)))</f>
        <v>263.59999999999991</v>
      </c>
      <c r="GA62" s="17">
        <f>FZ62*VLOOKUP('Données projet'!$B$17,Paramètres!$A$1:$I$89,3,0)*VLOOKUP('Données projet'!$B$17,Paramètres!$A$1:$I$89,5,0)</f>
        <v>267.29039999999992</v>
      </c>
      <c r="GB62" s="13">
        <f t="shared" si="49"/>
        <v>64.273886654661325</v>
      </c>
      <c r="GC62" s="20">
        <f t="shared" si="25"/>
        <v>577.47446592353504</v>
      </c>
      <c r="GD62" s="59">
        <f t="shared" si="26"/>
        <v>863.95257476757536</v>
      </c>
      <c r="GE62" s="59">
        <f ca="1">AVERAGE(OFFSET($GD$3,0,0,'Données projet'!$E$17+1,1))-AVERAGE(OFFSET($H$3,0,0,'Données projet'!$E$17+1,1))</f>
        <v>491.88527366779715</v>
      </c>
      <c r="GF62" s="59">
        <f t="shared" si="50"/>
        <v>304.07540432345746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11.026782399347995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11.026782399347995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7.6</v>
      </c>
      <c r="GU62" s="12">
        <f>IF('Données projet'!$A$270&gt;35,GU61+GT62-HC61,IF(A62&lt;'Données projet'!$A$270,$GR$205^A62,IF(A62='Données projet'!$A$270,'Données projet'!$B$270,GU61+GT62-HC61)))</f>
        <v>206.39999999999998</v>
      </c>
      <c r="GV62" s="17">
        <f>GU62*VLOOKUP('Données projet'!$B$18,Paramètres!$A$1:$I$89,3,0)*VLOOKUP('Données projet'!$B$18,Paramètres!$A$1:$I$89,5,0)</f>
        <v>196.41023999999999</v>
      </c>
      <c r="GW62" s="13">
        <f t="shared" si="51"/>
        <v>48.954417448783772</v>
      </c>
      <c r="GX62" s="20">
        <f t="shared" si="28"/>
        <v>427.34344505663171</v>
      </c>
      <c r="GY62" s="59">
        <f t="shared" si="29"/>
        <v>713.82155390067203</v>
      </c>
      <c r="GZ62" s="59">
        <f ca="1">AVERAGE(OFFSET($GY$3,0,0,'Données projet'!$E$18+1,1))-AVERAGE(OFFSET($H$3,0,0,'Données projet'!$E$18+1,1))</f>
        <v>388.19269910553851</v>
      </c>
      <c r="HA62" s="59">
        <f t="shared" si="52"/>
        <v>255.07177499966724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7.7611583810795484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7.7611583810795484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1.05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5.3351999999999951</v>
      </c>
      <c r="D63" s="11">
        <f t="shared" si="32"/>
        <v>2.023309996731256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9.145253330810089</v>
      </c>
      <c r="H63" s="67">
        <f t="shared" si="1"/>
        <v>254.08273824430691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272.99999999999989</v>
      </c>
      <c r="O63" s="13">
        <f>N63*VLOOKUP('Données projet'!$B$9,Paramètres!$A$1:$I$89,3,0)*VLOOKUP('Données projet'!$B$9,Paramètres!$A$1:$I$89,5,0)</f>
        <v>247.01039999999989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821.21156942613879</v>
      </c>
      <c r="S63" s="59">
        <f ca="1">AVERAGE(OFFSET($R$3,0,0,'Données projet'!$E$9+1,1))-AVERAGE(OFFSET($H$3,0,0,'Données projet'!$E$9+1,1))</f>
        <v>442.85077007208679</v>
      </c>
      <c r="T63" s="59">
        <f t="shared" si="34"/>
        <v>275.67388397899009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14.463446173576536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14.463446173576536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143.55119999999997</v>
      </c>
      <c r="AK63" s="13">
        <f t="shared" si="35"/>
        <v>37.109345732537925</v>
      </c>
      <c r="AL63" s="20">
        <f t="shared" si="4"/>
        <v>314.65045048417016</v>
      </c>
      <c r="AM63" s="59">
        <f t="shared" si="5"/>
        <v>601.24748214711371</v>
      </c>
      <c r="AN63" s="59">
        <f ca="1">AVERAGE(OFFSET($AM$3,0,0,'Données projet'!$E$10+1,1))-AVERAGE(OFFSET($H$3,0,0,'Données projet'!$E$10+1,1))</f>
        <v>283.58623187123555</v>
      </c>
      <c r="AO63" s="59">
        <f t="shared" si="36"/>
        <v>191.24793849275176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0.21200000000000002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9.9124480241321962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9.9124480241321962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198.74399999999989</v>
      </c>
      <c r="BF63" s="13">
        <f t="shared" si="37"/>
        <v>49.468035816012154</v>
      </c>
      <c r="BG63" s="20">
        <f t="shared" si="7"/>
        <v>432.30262904622094</v>
      </c>
      <c r="BH63" s="59">
        <f t="shared" si="8"/>
        <v>718.89966070916455</v>
      </c>
      <c r="BI63" s="59">
        <f ca="1">AVERAGE(OFFSET($BH$3,0,0,'Données projet'!$E$11+1,1))-AVERAGE(OFFSET($H$3,0,0,'Données projet'!$E$11+1,1))</f>
        <v>300.677256227165</v>
      </c>
      <c r="BJ63" s="59">
        <f t="shared" si="38"/>
        <v>294.92893853504148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0.21200000000000002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13.721597782014133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13.721597782014133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148</v>
      </c>
      <c r="BW63" s="12">
        <f>VLOOKUP(A63,'Données projet'!$A$113:$I$133,9,0)</f>
        <v>5.4</v>
      </c>
      <c r="BX63" s="12">
        <f t="array" ref="BX63">INDEX(BW:BW,MIN(IF(ISNUMBER(BW63:BW259),ROW(BW63:BW259),"")))</f>
        <v>5.4</v>
      </c>
      <c r="BY63" s="12">
        <f>IF('Données projet'!$A$114&gt;35,BY62+BX63-CG62,IF(A63&lt;'Données projet'!$A$114,$BV$205^A63,IF(A63='Données projet'!$A$114,'Données projet'!$B$114,BY62+BX63-CG62)))</f>
        <v>147.99999999999997</v>
      </c>
      <c r="BZ63" s="13">
        <f>BY63*VLOOKUP('Données projet'!$B$12,Paramètres!$A$1:$I$89,3,0)*VLOOKUP('Données projet'!$B$12,Paramètres!$A$1:$I$89,5,0)</f>
        <v>159.30719999999997</v>
      </c>
      <c r="CA63" s="13">
        <f t="shared" si="39"/>
        <v>40.686212990054052</v>
      </c>
      <c r="CB63" s="20">
        <f t="shared" si="10"/>
        <v>348.32186095767742</v>
      </c>
      <c r="CC63" s="59">
        <f t="shared" si="11"/>
        <v>634.91889262062102</v>
      </c>
      <c r="CD63" s="59">
        <f ca="1">AVERAGE(OFFSET($CC$3,0,0,'Données projet'!$E$12+1,1))-AVERAGE(OFFSET($H$3,0,0,'Données projet'!$E$12+1,1))</f>
        <v>320.91970765367535</v>
      </c>
      <c r="CE63" s="59">
        <f t="shared" si="40"/>
        <v>164.43305350706868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0.129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7.2992834870747938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7.2992834870747938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294</v>
      </c>
      <c r="CR63" s="12">
        <f>VLOOKUP(A63,'Données projet'!$A$139:$I$159,9,0)</f>
        <v>6.2</v>
      </c>
      <c r="CS63" s="12">
        <f t="array" ref="CS63">INDEX(CR:CR,MIN(IF(ISNUMBER(CR63:CR259),ROW(CR63:CR259),"")))</f>
        <v>6.2</v>
      </c>
      <c r="CT63" s="12">
        <f>IF('Données projet'!$A$140&gt;35,CT62+CS63-DB62,IF(A63&lt;'Données projet'!$A$140,$CQ$205^A63,IF(A63='Données projet'!$A$140,'Données projet'!$B$140,CT62+CS63-DB62)))</f>
        <v>293.99999999999989</v>
      </c>
      <c r="CU63" s="17">
        <f>CT63*VLOOKUP('Données projet'!$B$13,Paramètres!$A$1:$I$89,3,0)*VLOOKUP('Données projet'!$B$13,Paramètres!$A$1:$I$89,5,0)</f>
        <v>256.83839999999992</v>
      </c>
      <c r="CV63" s="13">
        <f t="shared" si="41"/>
        <v>62.047973482014044</v>
      </c>
      <c r="CW63" s="20">
        <f t="shared" si="13"/>
        <v>555.39376714784089</v>
      </c>
      <c r="CX63" s="59">
        <f t="shared" si="14"/>
        <v>841.99079881078455</v>
      </c>
      <c r="CY63" s="59">
        <f ca="1">AVERAGE(OFFSET($CX$3,0,0,'Données projet'!$E$13+1,1))-AVERAGE(OFFSET($H$3,0,0,'Données projet'!$E$13+1,1))</f>
        <v>380.75053157062723</v>
      </c>
      <c r="CZ63" s="59">
        <f t="shared" si="42"/>
        <v>372.45140975908799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0.26500000000000001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20.257461584427379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20.257461584427379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214</v>
      </c>
      <c r="DM63" s="12">
        <f>VLOOKUP(A63,'Données projet'!$A$165:$I$185,9,0)</f>
        <v>7.6</v>
      </c>
      <c r="DN63" s="12">
        <f t="array" ref="DN63">INDEX(DM:DM,MIN(IF(ISNUMBER(DM63:DM259),ROW(DM63:DM259),"")))</f>
        <v>7.6</v>
      </c>
      <c r="DO63" s="12">
        <f>IF('Données projet'!$A$166&gt;35,DO62+DN63-DW62,IF(A63&lt;'Données projet'!$A$166,$DL$205^A63,IF(A63='Données projet'!$A$166,'Données projet'!$B$166,DO62+DN63-DW62)))</f>
        <v>214</v>
      </c>
      <c r="DP63" s="17">
        <f>DO63*VLOOKUP('Données projet'!$B$14,Paramètres!$A$1:$I$89,3,0)*VLOOKUP('Données projet'!$B$14,Paramètres!$A$1:$I$89,5,0)</f>
        <v>206.98080000000002</v>
      </c>
      <c r="DQ63" s="13">
        <f t="shared" si="43"/>
        <v>51.275259496675787</v>
      </c>
      <c r="DR63" s="20">
        <f t="shared" si="16"/>
        <v>449.79597029004367</v>
      </c>
      <c r="DS63" s="59">
        <f t="shared" si="17"/>
        <v>736.39300195298733</v>
      </c>
      <c r="DT63" s="59">
        <f ca="1">AVERAGE(OFFSET($DS$3,0,0,'Données projet'!$E$14+1,1))-AVERAGE(OFFSET($H$3,0,0,'Données projet'!$E$14+1,1))</f>
        <v>391.03687197632871</v>
      </c>
      <c r="DU63" s="59">
        <f t="shared" si="44"/>
        <v>241.90796410645191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21</v>
      </c>
      <c r="DX63" s="16">
        <f>IF(ISNA(VLOOKUP(A63,'Données projet'!$A$165:$I$185,5,0)),0%,VLOOKUP(A63,'Données projet'!$A$165:$I$185,5,0)*VLOOKUP('Données projet'!$B$14,Paramètres!$A$1:$I$89,7,0))</f>
        <v>0.17200000000000001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11.595693915022567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11.595693915022567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148</v>
      </c>
      <c r="EH63" s="12">
        <f>VLOOKUP(A63,'Données projet'!$A$191:$I$211,9,0)</f>
        <v>5.4</v>
      </c>
      <c r="EI63" s="12">
        <f t="array" ref="EI63">INDEX(EH:EH,MIN(IF(ISNUMBER(EH63:EH259),ROW(EH63:EH259),"")))</f>
        <v>5.4</v>
      </c>
      <c r="EJ63" s="12">
        <f>IF('Données projet'!$A$192&gt;35,EJ62+EI63-ER62,IF(A63&lt;'Données projet'!$A$192,$EG$205^A63,IF(A63='Données projet'!$A$192,'Données projet'!$B$192,EJ62+EI63-ER62)))</f>
        <v>147.99999999999997</v>
      </c>
      <c r="EK63" s="17">
        <f>EJ63*VLOOKUP('Données projet'!$B$15,Paramètres!$A$1:$I$89,3,0)*VLOOKUP('Données projet'!$B$15,Paramètres!$A$1:$I$89,5,0)</f>
        <v>168.54239999999996</v>
      </c>
      <c r="EL63" s="13">
        <f t="shared" si="45"/>
        <v>42.763406246208213</v>
      </c>
      <c r="EM63" s="20">
        <f t="shared" si="19"/>
        <v>368.02427921214581</v>
      </c>
      <c r="EN63" s="59">
        <f t="shared" si="20"/>
        <v>654.62131087508942</v>
      </c>
      <c r="EO63" s="59">
        <f ca="1">AVERAGE(OFFSET($EN$3,0,0,'Données projet'!$E$15+1,1))-AVERAGE(OFFSET($H$3,0,0,'Données projet'!$E$15+1,1))</f>
        <v>337.57272347525873</v>
      </c>
      <c r="EP63" s="59">
        <f t="shared" si="46"/>
        <v>171.78614231095435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0.129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7.7224303558907259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7.7224303558907259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148</v>
      </c>
      <c r="FC63" s="12">
        <f>VLOOKUP(A63,'Données projet'!$A$217:$I$237,9,0)</f>
        <v>5.4</v>
      </c>
      <c r="FD63" s="12">
        <f t="array" ref="FD63">INDEX(FC:FC,MIN(IF(ISNUMBER(FC63:FC259),ROW(FC63:FC259),"")))</f>
        <v>5.4</v>
      </c>
      <c r="FE63" s="12">
        <f>IF('Données projet'!$A$218&gt;35,FE62+FD63-FM62,IF(A63&lt;'Données projet'!$A$218,$FB$205^A63,IF(A63='Données projet'!$A$218,'Données projet'!$B$218,FE62+FD63-FM62)))</f>
        <v>147.99999999999997</v>
      </c>
      <c r="FF63" s="17">
        <f>FE63*VLOOKUP('Données projet'!$B$16,Paramètres!$A$1:$I$89,3,0)*VLOOKUP('Données projet'!$B$16,Paramètres!$A$1:$I$89,5,0)</f>
        <v>161.61599999999999</v>
      </c>
      <c r="FG63" s="13">
        <f t="shared" si="47"/>
        <v>41.20679526204917</v>
      </c>
      <c r="FH63" s="20">
        <f t="shared" si="22"/>
        <v>353.24970174806896</v>
      </c>
      <c r="FI63" s="59">
        <f t="shared" si="23"/>
        <v>639.84673341101256</v>
      </c>
      <c r="FJ63" s="59">
        <f ca="1">AVERAGE(OFFSET($FI$3,0,0,'Données projet'!$E$16+1,1))-AVERAGE(OFFSET($H$3,0,0,'Données projet'!$E$16+1,1))</f>
        <v>325.08483803530646</v>
      </c>
      <c r="FK63" s="59">
        <f t="shared" si="48"/>
        <v>166.27224322841556</v>
      </c>
      <c r="FL63" s="15">
        <f>IF(ISNA(VLOOKUP(A63,'Données projet'!$A$217:$I$237,3,0)),0,VLOOKUP(A63,'Données projet'!$A$217:$I$237,3,0))</f>
        <v>8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0.129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7.4050702042787782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7.4050702042787782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273</v>
      </c>
      <c r="FX63" s="12">
        <f>VLOOKUP(A63,'Données projet'!$A$243:$I$263,9,0)</f>
        <v>9.4</v>
      </c>
      <c r="FY63" s="12">
        <f t="array" ref="FY63">INDEX(FX:FX,MIN(IF(ISNUMBER(FX63:FX259),ROW(FX63:FX259),"")))</f>
        <v>9.4</v>
      </c>
      <c r="FZ63" s="12">
        <f>IF('Données projet'!$A$244&gt;35,FZ62+FY63-GH62,IF(A63&lt;'Données projet'!$A$244,$FW$205^A63,IF(A63='Données projet'!$A$244,'Données projet'!$B$244,FZ62+FY63-GH62)))</f>
        <v>272.99999999999989</v>
      </c>
      <c r="GA63" s="17">
        <f>FZ63*VLOOKUP('Données projet'!$B$17,Paramètres!$A$1:$I$89,3,0)*VLOOKUP('Données projet'!$B$17,Paramètres!$A$1:$I$89,5,0)</f>
        <v>276.82199999999989</v>
      </c>
      <c r="GB63" s="13">
        <f t="shared" si="49"/>
        <v>66.29496059864374</v>
      </c>
      <c r="GC63" s="20">
        <f t="shared" si="25"/>
        <v>597.59537304263756</v>
      </c>
      <c r="GD63" s="59">
        <f t="shared" si="26"/>
        <v>884.19240470558111</v>
      </c>
      <c r="GE63" s="59">
        <f ca="1">AVERAGE(OFFSET($GD$3,0,0,'Données projet'!$E$17+1,1))-AVERAGE(OFFSET($H$3,0,0,'Données projet'!$E$17+1,1))</f>
        <v>491.88527366779715</v>
      </c>
      <c r="GF63" s="59">
        <f t="shared" si="50"/>
        <v>304.07540432345746</v>
      </c>
      <c r="GG63" s="15">
        <f>IF(ISNA(VLOOKUP(A63,'Données projet'!$A$243:$I$263,3,0)),0,VLOOKUP(A63,'Données projet'!$A$243:$I$263,3,0))</f>
        <v>9</v>
      </c>
      <c r="GH63" s="15">
        <f>IF(ISNA(VLOOKUP(A63,'Données projet'!$A$243:$I$263,4,0)),0,VLOOKUP(A63,'Données projet'!$A$243:$I$263,4,0))</f>
        <v>28</v>
      </c>
      <c r="GI63" s="16">
        <f>IF(ISNA(VLOOKUP(A63,'Données projet'!$A$243:$I$263,5,0)),0%,VLOOKUP(A63,'Données projet'!$A$243:$I$263,5,0)*VLOOKUP('Données projet'!$B$17,Paramètres!$A$1:$I$89,7,0))</f>
        <v>0.17200000000000001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16.209034504870257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16.209034504870257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214</v>
      </c>
      <c r="GS63" s="12">
        <f>VLOOKUP(A63,'Données projet'!$A$269:$I$289,9,0)</f>
        <v>7.6</v>
      </c>
      <c r="GT63" s="12">
        <f t="array" ref="GT63">INDEX(GS:GS,MIN(IF(ISNUMBER(GS63:GS259),ROW(GS63:GS259),"")))</f>
        <v>7.6</v>
      </c>
      <c r="GU63" s="12">
        <f>IF('Données projet'!$A$270&gt;35,GU62+GT63-HC62,IF(A63&lt;'Données projet'!$A$270,$GR$205^A63,IF(A63='Données projet'!$A$270,'Données projet'!$B$270,GU62+GT63-HC62)))</f>
        <v>213.99999999999997</v>
      </c>
      <c r="GV63" s="17">
        <f>GU63*VLOOKUP('Données projet'!$B$18,Paramètres!$A$1:$I$89,3,0)*VLOOKUP('Données projet'!$B$18,Paramètres!$A$1:$I$89,5,0)</f>
        <v>203.64239999999998</v>
      </c>
      <c r="GW63" s="13">
        <f t="shared" si="51"/>
        <v>50.543814227115405</v>
      </c>
      <c r="GX63" s="20">
        <f t="shared" si="28"/>
        <v>442.70765644555928</v>
      </c>
      <c r="GY63" s="59">
        <f t="shared" si="29"/>
        <v>729.30468810850289</v>
      </c>
      <c r="GZ63" s="59">
        <f ca="1">AVERAGE(OFFSET($GY$3,0,0,'Données projet'!$E$18+1,1))-AVERAGE(OFFSET($H$3,0,0,'Données projet'!$E$18+1,1))</f>
        <v>388.19269910553851</v>
      </c>
      <c r="HA63" s="59">
        <f t="shared" si="52"/>
        <v>255.07177499966724</v>
      </c>
      <c r="HB63" s="15">
        <f>IF(ISNA(VLOOKUP(A63,'Données projet'!$A$269:$I$289,3,0)),0,VLOOKUP(A63,'Données projet'!$A$269:$I$289,3,0))</f>
        <v>9</v>
      </c>
      <c r="HC63" s="15">
        <f>IF(ISNA(VLOOKUP(A63,'Données projet'!$A$269:$I$289,4,0)),0,VLOOKUP(A63,'Données projet'!$A$269:$I$289,4,0))</f>
        <v>21</v>
      </c>
      <c r="HD63" s="16">
        <f>IF(ISNA(VLOOKUP(A63,'Données projet'!$A$269:$I$289,5,0)),0%,VLOOKUP(A63,'Données projet'!$A$269:$I$289,5,0)*VLOOKUP('Données projet'!$B$18,Paramètres!$A$1:$I$89,7,0))</f>
        <v>0.17200000000000001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11.408666593812526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11.408666593812526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1.05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5.4241199999999949</v>
      </c>
      <c r="D64" s="11">
        <f t="shared" si="32"/>
        <v>2.0530778835994274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9.2368720504977997</v>
      </c>
      <c r="H64" s="67">
        <f t="shared" si="1"/>
        <v>254.28945298060231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</v>
      </c>
      <c r="O64" s="13">
        <f>N64*VLOOKUP('Données projet'!$B$9,Paramètres!$A$1:$I$89,3,0)*VLOOKUP('Données projet'!$B$9,Paramètres!$A$1:$I$89,5,0)</f>
        <v>229.63823999999988</v>
      </c>
      <c r="P64" s="13">
        <f t="shared" si="33"/>
        <v>56.204453396569633</v>
      </c>
      <c r="Q64" s="20">
        <f t="shared" si="53"/>
        <v>497.84269099902525</v>
      </c>
      <c r="R64" s="59">
        <f t="shared" si="0"/>
        <v>784.55658243583571</v>
      </c>
      <c r="S64" s="59">
        <f ca="1">AVERAGE(OFFSET($R$3,0,0,'Données projet'!$E$9+1,1))-AVERAGE(OFFSET($H$3,0,0,'Données projet'!$E$9+1,1))</f>
        <v>442.85077007208679</v>
      </c>
      <c r="T64" s="59">
        <f t="shared" si="34"/>
        <v>275.67388397899009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14.179826815943782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14.179826815943782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134.29415999999998</v>
      </c>
      <c r="AK64" s="13">
        <f t="shared" si="35"/>
        <v>34.98672910402766</v>
      </c>
      <c r="AL64" s="20">
        <f t="shared" si="4"/>
        <v>294.83088185618146</v>
      </c>
      <c r="AM64" s="59">
        <f t="shared" si="5"/>
        <v>581.54477329299198</v>
      </c>
      <c r="AN64" s="59">
        <f ca="1">AVERAGE(OFFSET($AM$3,0,0,'Données projet'!$E$10+1,1))-AVERAGE(OFFSET($H$3,0,0,'Données projet'!$E$10+1,1))</f>
        <v>283.58623187123555</v>
      </c>
      <c r="AO64" s="59">
        <f t="shared" si="36"/>
        <v>191.24793849275176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9.7180709643752667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9.7180709643752667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192.57887999999988</v>
      </c>
      <c r="BF64" s="13">
        <f t="shared" si="37"/>
        <v>48.109658468565421</v>
      </c>
      <c r="BG64" s="20">
        <f t="shared" si="7"/>
        <v>419.19920449941787</v>
      </c>
      <c r="BH64" s="59">
        <f t="shared" si="8"/>
        <v>705.91309593622827</v>
      </c>
      <c r="BI64" s="59">
        <f ca="1">AVERAGE(OFFSET($BH$3,0,0,'Données projet'!$E$11+1,1))-AVERAGE(OFFSET($H$3,0,0,'Données projet'!$E$11+1,1))</f>
        <v>300.677256227165</v>
      </c>
      <c r="BJ64" s="59">
        <f t="shared" si="38"/>
        <v>294.92893853504148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13.452525618857077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13.452525618857077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5.4</v>
      </c>
      <c r="BY64" s="12">
        <f>IF('Données projet'!$A$114&gt;35,BY63+BX64-CG63,IF(A64&lt;'Données projet'!$A$114,$BV$205^A64,IF(A64='Données projet'!$A$114,'Données projet'!$B$114,BY63+BX64-CG63)))</f>
        <v>139.39999999999998</v>
      </c>
      <c r="BZ64" s="13">
        <f>BY64*VLOOKUP('Données projet'!$B$12,Paramètres!$A$1:$I$89,3,0)*VLOOKUP('Données projet'!$B$12,Paramètres!$A$1:$I$89,5,0)</f>
        <v>150.05015999999998</v>
      </c>
      <c r="CA64" s="13">
        <f t="shared" si="39"/>
        <v>38.589984439024569</v>
      </c>
      <c r="CB64" s="20">
        <f t="shared" si="10"/>
        <v>328.54825156463437</v>
      </c>
      <c r="CC64" s="59">
        <f t="shared" si="11"/>
        <v>615.26214300144488</v>
      </c>
      <c r="CD64" s="59">
        <f ca="1">AVERAGE(OFFSET($CC$3,0,0,'Données projet'!$E$12+1,1))-AVERAGE(OFFSET($H$3,0,0,'Données projet'!$E$12+1,1))</f>
        <v>320.91970765367535</v>
      </c>
      <c r="CE64" s="59">
        <f t="shared" si="40"/>
        <v>164.43305350706868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7.1561489900165736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7.1561489900165736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285.19999999999987</v>
      </c>
      <c r="CU64" s="17">
        <f>CT64*VLOOKUP('Données projet'!$B$13,Paramètres!$A$1:$I$89,3,0)*VLOOKUP('Données projet'!$B$13,Paramètres!$A$1:$I$89,5,0)</f>
        <v>249.15071999999989</v>
      </c>
      <c r="CV64" s="13">
        <f t="shared" si="41"/>
        <v>60.404044320946248</v>
      </c>
      <c r="CW64" s="20">
        <f t="shared" si="13"/>
        <v>539.1412145256478</v>
      </c>
      <c r="CX64" s="59">
        <f t="shared" si="14"/>
        <v>825.85510596245831</v>
      </c>
      <c r="CY64" s="59">
        <f ca="1">AVERAGE(OFFSET($CX$3,0,0,'Données projet'!$E$13+1,1))-AVERAGE(OFFSET($H$3,0,0,'Données projet'!$E$13+1,1))</f>
        <v>380.75053157062723</v>
      </c>
      <c r="CZ64" s="59">
        <f t="shared" si="42"/>
        <v>372.45140975908799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19.860225118588286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19.860225118588286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7.2</v>
      </c>
      <c r="DO64" s="12">
        <f>IF('Données projet'!$A$166&gt;35,DO63+DN64-DW63,IF(A64&lt;'Données projet'!$A$166,$DL$205^A64,IF(A64='Données projet'!$A$166,'Données projet'!$B$166,DO63+DN64-DW63)))</f>
        <v>200.2</v>
      </c>
      <c r="DP64" s="17">
        <f>DO64*VLOOKUP('Données projet'!$B$14,Paramètres!$A$1:$I$89,3,0)*VLOOKUP('Données projet'!$B$14,Paramètres!$A$1:$I$89,5,0)</f>
        <v>193.63344000000001</v>
      </c>
      <c r="DQ64" s="13">
        <f t="shared" si="43"/>
        <v>48.342367086681229</v>
      </c>
      <c r="DR64" s="20">
        <f t="shared" si="16"/>
        <v>421.44119734263649</v>
      </c>
      <c r="DS64" s="59">
        <f t="shared" si="17"/>
        <v>708.15508877944694</v>
      </c>
      <c r="DT64" s="59">
        <f ca="1">AVERAGE(OFFSET($DS$3,0,0,'Données projet'!$E$14+1,1))-AVERAGE(OFFSET($H$3,0,0,'Données projet'!$E$14+1,1))</f>
        <v>391.03687197632871</v>
      </c>
      <c r="DU64" s="59">
        <f t="shared" si="44"/>
        <v>241.90796410645191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11.368309430023894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11.368309430023894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5.4</v>
      </c>
      <c r="EJ64" s="12">
        <f>IF('Données projet'!$A$192&gt;35,EJ63+EI64-ER63,IF(A64&lt;'Données projet'!$A$192,$EG$205^A64,IF(A64='Données projet'!$A$192,'Données projet'!$B$192,EJ63+EI64-ER63)))</f>
        <v>139.39999999999998</v>
      </c>
      <c r="EK64" s="17">
        <f>EJ64*VLOOKUP('Données projet'!$B$15,Paramètres!$A$1:$I$89,3,0)*VLOOKUP('Données projet'!$B$15,Paramètres!$A$1:$I$89,5,0)</f>
        <v>158.74871999999999</v>
      </c>
      <c r="EL64" s="13">
        <f t="shared" si="45"/>
        <v>40.560156876833695</v>
      </c>
      <c r="EM64" s="20">
        <f t="shared" si="19"/>
        <v>347.12962722715201</v>
      </c>
      <c r="EN64" s="59">
        <f t="shared" si="20"/>
        <v>633.84351866396241</v>
      </c>
      <c r="EO64" s="59">
        <f ca="1">AVERAGE(OFFSET($EN$3,0,0,'Données projet'!$E$15+1,1))-AVERAGE(OFFSET($H$3,0,0,'Données projet'!$E$15+1,1))</f>
        <v>337.57272347525873</v>
      </c>
      <c r="EP64" s="59">
        <f t="shared" si="46"/>
        <v>171.78614231095435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7.5709982068291302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7.5709982068291302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5.4</v>
      </c>
      <c r="FE64" s="12">
        <f>IF('Données projet'!$A$218&gt;35,FE63+FD64-FM63,IF(A64&lt;'Données projet'!$A$218,$FB$205^A64,IF(A64='Données projet'!$A$218,'Données projet'!$B$218,FE63+FD64-FM63)))</f>
        <v>139.39999999999998</v>
      </c>
      <c r="FF64" s="17">
        <f>FE64*VLOOKUP('Données projet'!$B$16,Paramètres!$A$1:$I$89,3,0)*VLOOKUP('Données projet'!$B$16,Paramètres!$A$1:$I$89,5,0)</f>
        <v>152.22479999999999</v>
      </c>
      <c r="FG64" s="13">
        <f t="shared" si="47"/>
        <v>39.08374535455718</v>
      </c>
      <c r="FH64" s="20">
        <f t="shared" si="22"/>
        <v>333.19571649252038</v>
      </c>
      <c r="FI64" s="59">
        <f t="shared" si="23"/>
        <v>619.90960792933083</v>
      </c>
      <c r="FJ64" s="59">
        <f ca="1">AVERAGE(OFFSET($FI$3,0,0,'Données projet'!$E$16+1,1))-AVERAGE(OFFSET($H$3,0,0,'Données projet'!$E$16+1,1))</f>
        <v>325.08483803530646</v>
      </c>
      <c r="FK64" s="59">
        <f t="shared" si="48"/>
        <v>166.27224322841556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7.2598612942197143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7.2598612942197143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8.8000000000000007</v>
      </c>
      <c r="FZ64" s="12">
        <f>IF('Données projet'!$A$244&gt;35,FZ63+FY64-GH63,IF(A64&lt;'Données projet'!$A$244,$FW$205^A64,IF(A64='Données projet'!$A$244,'Données projet'!$B$244,FZ63+FY64-GH63)))</f>
        <v>253.7999999999999</v>
      </c>
      <c r="GA64" s="17">
        <f>FZ64*VLOOKUP('Données projet'!$B$17,Paramètres!$A$1:$I$89,3,0)*VLOOKUP('Données projet'!$B$17,Paramètres!$A$1:$I$89,5,0)</f>
        <v>257.3531999999999</v>
      </c>
      <c r="GB64" s="13">
        <f t="shared" si="49"/>
        <v>62.157851613080908</v>
      </c>
      <c r="GC64" s="20">
        <f t="shared" si="25"/>
        <v>556.48174822611566</v>
      </c>
      <c r="GD64" s="59">
        <f t="shared" si="26"/>
        <v>843.19563966292617</v>
      </c>
      <c r="GE64" s="59">
        <f ca="1">AVERAGE(OFFSET($GD$3,0,0,'Données projet'!$E$17+1,1))-AVERAGE(OFFSET($H$3,0,0,'Données projet'!$E$17+1,1))</f>
        <v>491.88527366779715</v>
      </c>
      <c r="GF64" s="59">
        <f t="shared" si="50"/>
        <v>304.07540432345746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15.891185224764584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15.891185224764584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7.2</v>
      </c>
      <c r="GU64" s="12">
        <f>IF('Données projet'!$A$270&gt;35,GU63+GT64-HC63,IF(A64&lt;'Données projet'!$A$270,$GR$205^A64,IF(A64='Données projet'!$A$270,'Données projet'!$B$270,GU63+GT64-HC63)))</f>
        <v>200.19999999999996</v>
      </c>
      <c r="GV64" s="17">
        <f>GU64*VLOOKUP('Données projet'!$B$18,Paramètres!$A$1:$I$89,3,0)*VLOOKUP('Données projet'!$B$18,Paramètres!$A$1:$I$89,5,0)</f>
        <v>190.51031999999995</v>
      </c>
      <c r="GW64" s="13">
        <f t="shared" si="51"/>
        <v>47.652759738576151</v>
      </c>
      <c r="GX64" s="20">
        <f t="shared" si="28"/>
        <v>414.80069721135334</v>
      </c>
      <c r="GY64" s="59">
        <f t="shared" si="29"/>
        <v>701.51458864816379</v>
      </c>
      <c r="GZ64" s="59">
        <f ca="1">AVERAGE(OFFSET($GY$3,0,0,'Données projet'!$E$18+1,1))-AVERAGE(OFFSET($H$3,0,0,'Données projet'!$E$18+1,1))</f>
        <v>388.19269910553851</v>
      </c>
      <c r="HA64" s="59">
        <f t="shared" si="52"/>
        <v>255.07177499966724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11.18494960050738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11.18494960050738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1.05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5.5130399999999948</v>
      </c>
      <c r="D65" s="11">
        <f t="shared" si="32"/>
        <v>2.0827890189571567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9.3284469620020118</v>
      </c>
      <c r="H65" s="67">
        <f t="shared" si="1"/>
        <v>254.49606887468369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68.226015624052749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262.59999999999991</v>
      </c>
      <c r="O65" s="13">
        <f>N65*VLOOKUP('Données projet'!$B$9,Paramètres!$A$1:$I$89,3,0)*VLOOKUP('Données projet'!$B$9,Paramètres!$A$1:$I$89,5,0)</f>
        <v>237.60047999999992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801.53204955060482</v>
      </c>
      <c r="S65" s="59">
        <f ca="1">AVERAGE(OFFSET($R$3,0,0,'Données projet'!$E$9+1,1))-AVERAGE(OFFSET($H$3,0,0,'Données projet'!$E$9+1,1))</f>
        <v>442.85077007208679</v>
      </c>
      <c r="T65" s="59">
        <f t="shared" si="34"/>
        <v>275.67388397899009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13.901769060923479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13.901769060923479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68.226015624052749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139.12391999999997</v>
      </c>
      <c r="AK65" s="13">
        <f t="shared" si="35"/>
        <v>36.096234604679047</v>
      </c>
      <c r="AL65" s="20">
        <f t="shared" si="4"/>
        <v>305.17510260314924</v>
      </c>
      <c r="AM65" s="59">
        <f t="shared" si="5"/>
        <v>592.00382655800934</v>
      </c>
      <c r="AN65" s="59">
        <f ca="1">AVERAGE(OFFSET($AM$3,0,0,'Données projet'!$E$10+1,1))-AVERAGE(OFFSET($H$3,0,0,'Données projet'!$E$10+1,1))</f>
        <v>283.58623187123555</v>
      </c>
      <c r="AO65" s="59">
        <f t="shared" si="36"/>
        <v>191.24793849275176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9.5275055202018706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9.5275055202018706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68.226015624052749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196.14815999999988</v>
      </c>
      <c r="BF65" s="13">
        <f t="shared" si="37"/>
        <v>48.896694156917398</v>
      </c>
      <c r="BG65" s="20">
        <f t="shared" si="7"/>
        <v>426.78645432329751</v>
      </c>
      <c r="BH65" s="59">
        <f t="shared" si="8"/>
        <v>713.6151782781576</v>
      </c>
      <c r="BI65" s="59">
        <f ca="1">AVERAGE(OFFSET($BH$3,0,0,'Données projet'!$E$11+1,1))-AVERAGE(OFFSET($H$3,0,0,'Données projet'!$E$11+1,1))</f>
        <v>300.677256227165</v>
      </c>
      <c r="BJ65" s="59">
        <f t="shared" si="38"/>
        <v>294.92893853504148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13.188729796701718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13.188729796701718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68.226015624052749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5.4</v>
      </c>
      <c r="BY65" s="12">
        <f>IF('Données projet'!$A$114&gt;35,BY64+BX65-CG64,IF(A65&lt;'Données projet'!$A$114,$BV$205^A65,IF(A65='Données projet'!$A$114,'Données projet'!$B$114,BY64+BX65-CG64)))</f>
        <v>144.79999999999998</v>
      </c>
      <c r="BZ65" s="13">
        <f>BY65*VLOOKUP('Données projet'!$B$12,Paramètres!$A$1:$I$89,3,0)*VLOOKUP('Données projet'!$B$12,Paramètres!$A$1:$I$89,5,0)</f>
        <v>155.86271999999997</v>
      </c>
      <c r="CA65" s="13">
        <f t="shared" si="39"/>
        <v>39.907922284180763</v>
      </c>
      <c r="CB65" s="20">
        <f t="shared" si="10"/>
        <v>340.96720197828142</v>
      </c>
      <c r="CC65" s="59">
        <f t="shared" si="11"/>
        <v>627.79592593314146</v>
      </c>
      <c r="CD65" s="59">
        <f ca="1">AVERAGE(OFFSET($CC$3,0,0,'Données projet'!$E$12+1,1))-AVERAGE(OFFSET($H$3,0,0,'Données projet'!$E$12+1,1))</f>
        <v>320.91970765367535</v>
      </c>
      <c r="CE65" s="59">
        <f t="shared" si="40"/>
        <v>164.43305350706868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7.015821273142242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7.015821273142242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68.226015624052749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290.39999999999986</v>
      </c>
      <c r="CU65" s="17">
        <f>CT65*VLOOKUP('Données projet'!$B$13,Paramètres!$A$1:$I$89,3,0)*VLOOKUP('Données projet'!$B$13,Paramètres!$A$1:$I$89,5,0)</f>
        <v>253.69343999999992</v>
      </c>
      <c r="CV65" s="13">
        <f t="shared" si="41"/>
        <v>61.376159112289358</v>
      </c>
      <c r="CW65" s="20">
        <f t="shared" si="13"/>
        <v>548.74621845390379</v>
      </c>
      <c r="CX65" s="59">
        <f t="shared" si="14"/>
        <v>835.57494240876395</v>
      </c>
      <c r="CY65" s="59">
        <f ca="1">AVERAGE(OFFSET($CX$3,0,0,'Données projet'!$E$13+1,1))-AVERAGE(OFFSET($H$3,0,0,'Données projet'!$E$13+1,1))</f>
        <v>380.75053157062723</v>
      </c>
      <c r="CZ65" s="59">
        <f t="shared" si="42"/>
        <v>372.45140975908799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19.470778217553978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19.470778217553978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68.226015624052749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7.2</v>
      </c>
      <c r="DO65" s="12">
        <f>IF('Données projet'!$A$166&gt;35,DO64+DN65-DW64,IF(A65&lt;'Données projet'!$A$166,$DL$205^A65,IF(A65='Données projet'!$A$166,'Données projet'!$B$166,DO64+DN65-DW64)))</f>
        <v>207.39999999999998</v>
      </c>
      <c r="DP65" s="17">
        <f>DO65*VLOOKUP('Données projet'!$B$14,Paramètres!$A$1:$I$89,3,0)*VLOOKUP('Données projet'!$B$14,Paramètres!$A$1:$I$89,5,0)</f>
        <v>200.59727999999998</v>
      </c>
      <c r="DQ65" s="13">
        <f t="shared" si="43"/>
        <v>49.875409002023019</v>
      </c>
      <c r="DR65" s="20">
        <f t="shared" si="16"/>
        <v>436.23993334519008</v>
      </c>
      <c r="DS65" s="59">
        <f t="shared" si="17"/>
        <v>723.06865730005018</v>
      </c>
      <c r="DT65" s="59">
        <f ca="1">AVERAGE(OFFSET($DS$3,0,0,'Données projet'!$E$14+1,1))-AVERAGE(OFFSET($H$3,0,0,'Données projet'!$E$14+1,1))</f>
        <v>391.03687197632871</v>
      </c>
      <c r="DU65" s="59">
        <f t="shared" si="44"/>
        <v>241.90796410645191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11.145383816085204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11.145383816085204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68.226015624052749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5.4</v>
      </c>
      <c r="EJ65" s="12">
        <f>IF('Données projet'!$A$192&gt;35,EJ64+EI65-ER64,IF(A65&lt;'Données projet'!$A$192,$EG$205^A65,IF(A65='Données projet'!$A$192,'Données projet'!$B$192,EJ64+EI65-ER64)))</f>
        <v>144.79999999999998</v>
      </c>
      <c r="EK65" s="17">
        <f>EJ65*VLOOKUP('Données projet'!$B$15,Paramètres!$A$1:$I$89,3,0)*VLOOKUP('Données projet'!$B$15,Paramètres!$A$1:$I$89,5,0)</f>
        <v>164.89823999999999</v>
      </c>
      <c r="EL65" s="13">
        <f t="shared" si="45"/>
        <v>41.945380699297679</v>
      </c>
      <c r="EM65" s="20">
        <f t="shared" si="19"/>
        <v>360.25263938461012</v>
      </c>
      <c r="EN65" s="59">
        <f t="shared" si="20"/>
        <v>647.08136333947027</v>
      </c>
      <c r="EO65" s="59">
        <f ca="1">AVERAGE(OFFSET($EN$3,0,0,'Données projet'!$E$15+1,1))-AVERAGE(OFFSET($H$3,0,0,'Données projet'!$E$15+1,1))</f>
        <v>337.57272347525873</v>
      </c>
      <c r="EP65" s="59">
        <f t="shared" si="46"/>
        <v>171.78614231095435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7.4225355498461418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7.4225355498461418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68.226015624052749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5.4</v>
      </c>
      <c r="FE65" s="12">
        <f>IF('Données projet'!$A$218&gt;35,FE64+FD65-FM64,IF(A65&lt;'Données projet'!$A$218,$FB$205^A65,IF(A65='Données projet'!$A$218,'Données projet'!$B$218,FE64+FD65-FM64)))</f>
        <v>144.79999999999998</v>
      </c>
      <c r="FF65" s="17">
        <f>FE65*VLOOKUP('Données projet'!$B$16,Paramètres!$A$1:$I$89,3,0)*VLOOKUP('Données projet'!$B$16,Paramètres!$A$1:$I$89,5,0)</f>
        <v>158.12159999999997</v>
      </c>
      <c r="FG65" s="13">
        <f t="shared" si="47"/>
        <v>40.418546284954211</v>
      </c>
      <c r="FH65" s="20">
        <f t="shared" si="22"/>
        <v>345.79075477962851</v>
      </c>
      <c r="FI65" s="59">
        <f t="shared" si="23"/>
        <v>632.61947873448867</v>
      </c>
      <c r="FJ65" s="59">
        <f ca="1">AVERAGE(OFFSET($FI$3,0,0,'Données projet'!$E$16+1,1))-AVERAGE(OFFSET($H$3,0,0,'Données projet'!$E$16+1,1))</f>
        <v>325.08483803530646</v>
      </c>
      <c r="FK65" s="59">
        <f t="shared" si="48"/>
        <v>166.27224322841556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7.1174998423182183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7.1174998423182183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68.226015624052749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8.8000000000000007</v>
      </c>
      <c r="FZ65" s="12">
        <f>IF('Données projet'!$A$244&gt;35,FZ64+FY65-GH64,IF(A65&lt;'Données projet'!$A$244,$FW$205^A65,IF(A65='Données projet'!$A$244,'Données projet'!$B$244,FZ64+FY65-GH64)))</f>
        <v>262.59999999999991</v>
      </c>
      <c r="GA65" s="17">
        <f>FZ65*VLOOKUP('Données projet'!$B$17,Paramètres!$A$1:$I$89,3,0)*VLOOKUP('Données projet'!$B$17,Paramètres!$A$1:$I$89,5,0)</f>
        <v>266.27639999999991</v>
      </c>
      <c r="GB65" s="13">
        <f t="shared" si="49"/>
        <v>64.05838982943969</v>
      </c>
      <c r="GC65" s="20">
        <f t="shared" si="25"/>
        <v>575.333092286274</v>
      </c>
      <c r="GD65" s="59">
        <f t="shared" si="26"/>
        <v>862.16181624113415</v>
      </c>
      <c r="GE65" s="59">
        <f ca="1">AVERAGE(OFFSET($GD$3,0,0,'Données projet'!$E$17+1,1))-AVERAGE(OFFSET($H$3,0,0,'Données projet'!$E$17+1,1))</f>
        <v>491.88527366779715</v>
      </c>
      <c r="GF65" s="59">
        <f t="shared" si="50"/>
        <v>304.07540432345746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15.579568775172866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15.579568775172866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68.226015624052749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7.2</v>
      </c>
      <c r="GU65" s="12">
        <f>IF('Données projet'!$A$270&gt;35,GU64+GT65-HC64,IF(A65&lt;'Données projet'!$A$270,$GR$205^A65,IF(A65='Données projet'!$A$270,'Données projet'!$B$270,GU64+GT65-HC64)))</f>
        <v>207.39999999999995</v>
      </c>
      <c r="GV65" s="17">
        <f>GU65*VLOOKUP('Données projet'!$B$18,Paramètres!$A$1:$I$89,3,0)*VLOOKUP('Données projet'!$B$18,Paramètres!$A$1:$I$89,5,0)</f>
        <v>197.36183999999994</v>
      </c>
      <c r="GW65" s="13">
        <f t="shared" si="51"/>
        <v>49.163932700585988</v>
      </c>
      <c r="GX65" s="20">
        <f t="shared" si="28"/>
        <v>429.36572078685384</v>
      </c>
      <c r="GY65" s="59">
        <f t="shared" si="29"/>
        <v>716.19444474171394</v>
      </c>
      <c r="GZ65" s="59">
        <f ca="1">AVERAGE(OFFSET($GY$3,0,0,'Données projet'!$E$18+1,1))-AVERAGE(OFFSET($H$3,0,0,'Données projet'!$E$18+1,1))</f>
        <v>388.19269910553851</v>
      </c>
      <c r="HA65" s="59">
        <f t="shared" si="52"/>
        <v>255.07177499966724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10.965619560987056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10.965619560987056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1.05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5.6019599999999947</v>
      </c>
      <c r="D66" s="11">
        <f t="shared" si="32"/>
        <v>2.1124444238282951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9.4199788534814886</v>
      </c>
      <c r="H66" s="67">
        <f t="shared" si="1"/>
        <v>254.70258770483426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68.256790286940529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271.39999999999992</v>
      </c>
      <c r="O66" s="13">
        <f>N66*VLOOKUP('Données projet'!$B$9,Paramètres!$A$1:$I$89,3,0)*VLOOKUP('Données projet'!$B$9,Paramètres!$A$1:$I$89,5,0)</f>
        <v>245.56271999999993</v>
      </c>
      <c r="P66" s="13">
        <f t="shared" si="33"/>
        <v>59.634776048276898</v>
      </c>
      <c r="Q66" s="20">
        <f t="shared" si="53"/>
        <v>531.55230561741553</v>
      </c>
      <c r="R66" s="59">
        <f t="shared" si="0"/>
        <v>818.49387000286413</v>
      </c>
      <c r="S66" s="59">
        <f ca="1">AVERAGE(OFFSET($R$3,0,0,'Données projet'!$E$9+1,1))-AVERAGE(OFFSET($H$3,0,0,'Données projet'!$E$9+1,1))</f>
        <v>442.85077007208679</v>
      </c>
      <c r="T66" s="59">
        <f t="shared" si="34"/>
        <v>275.67388397899009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13.629163848880642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13.629163848880642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68.256790286940529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143.95367999999996</v>
      </c>
      <c r="AK66" s="13">
        <f t="shared" si="35"/>
        <v>37.20126481543732</v>
      </c>
      <c r="AL66" s="20">
        <f t="shared" si="4"/>
        <v>315.51152888688659</v>
      </c>
      <c r="AM66" s="59">
        <f t="shared" si="5"/>
        <v>602.4530932723352</v>
      </c>
      <c r="AN66" s="59">
        <f ca="1">AVERAGE(OFFSET($AM$3,0,0,'Données projet'!$E$10+1,1))-AVERAGE(OFFSET($H$3,0,0,'Données projet'!$E$10+1,1))</f>
        <v>283.58623187123555</v>
      </c>
      <c r="AO66" s="59">
        <f t="shared" si="36"/>
        <v>191.24793849275176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9.3406769481552701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9.3406769481552701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68.256790286940529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199.71743999999987</v>
      </c>
      <c r="BF66" s="13">
        <f t="shared" si="37"/>
        <v>49.682064480920403</v>
      </c>
      <c r="BG66" s="20">
        <f t="shared" si="7"/>
        <v>434.37080363760282</v>
      </c>
      <c r="BH66" s="59">
        <f t="shared" si="8"/>
        <v>721.31236802305148</v>
      </c>
      <c r="BI66" s="59">
        <f ca="1">AVERAGE(OFFSET($BH$3,0,0,'Données projet'!$E$11+1,1))-AVERAGE(OFFSET($H$3,0,0,'Données projet'!$E$11+1,1))</f>
        <v>300.677256227165</v>
      </c>
      <c r="BJ66" s="59">
        <f t="shared" si="38"/>
        <v>294.92893853504148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12.930106849719262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12.930106849719262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68.256790286940529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5.4</v>
      </c>
      <c r="BY66" s="12">
        <f>IF('Données projet'!$A$114&gt;35,BY65+BX66-CG65,IF(A66&lt;'Données projet'!$A$114,$BV$205^A66,IF(A66='Données projet'!$A$114,'Données projet'!$B$114,BY65+BX66-CG65)))</f>
        <v>150.19999999999999</v>
      </c>
      <c r="BZ66" s="13">
        <f>BY66*VLOOKUP('Données projet'!$B$12,Paramètres!$A$1:$I$89,3,0)*VLOOKUP('Données projet'!$B$12,Paramètres!$A$1:$I$89,5,0)</f>
        <v>161.67527999999999</v>
      </c>
      <c r="CA66" s="13">
        <f t="shared" si="39"/>
        <v>41.22015011524379</v>
      </c>
      <c r="CB66" s="20">
        <f t="shared" si="10"/>
        <v>353.37620745071621</v>
      </c>
      <c r="CC66" s="59">
        <f t="shared" si="11"/>
        <v>640.31777183616487</v>
      </c>
      <c r="CD66" s="59">
        <f ca="1">AVERAGE(OFFSET($CC$3,0,0,'Données projet'!$E$12+1,1))-AVERAGE(OFFSET($H$3,0,0,'Données projet'!$E$12+1,1))</f>
        <v>320.91970765367535</v>
      </c>
      <c r="CE66" s="59">
        <f t="shared" si="40"/>
        <v>164.43305350706868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6.8782452972043604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6.8782452972043604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68.256790286940529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295.59999999999985</v>
      </c>
      <c r="CU66" s="17">
        <f>CT66*VLOOKUP('Données projet'!$B$13,Paramètres!$A$1:$I$89,3,0)*VLOOKUP('Données projet'!$B$13,Paramètres!$A$1:$I$89,5,0)</f>
        <v>258.23615999999993</v>
      </c>
      <c r="CV66" s="13">
        <f t="shared" si="41"/>
        <v>62.346249722937728</v>
      </c>
      <c r="CW66" s="20">
        <f t="shared" si="13"/>
        <v>558.34769693411636</v>
      </c>
      <c r="CX66" s="59">
        <f t="shared" si="14"/>
        <v>845.28926131956496</v>
      </c>
      <c r="CY66" s="59">
        <f ca="1">AVERAGE(OFFSET($CX$3,0,0,'Données projet'!$E$13+1,1))-AVERAGE(OFFSET($H$3,0,0,'Données projet'!$E$13+1,1))</f>
        <v>380.75053157062723</v>
      </c>
      <c r="CZ66" s="59">
        <f t="shared" si="42"/>
        <v>372.45140975908799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19.088968132709798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19.088968132709798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68.256790286940529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7.2</v>
      </c>
      <c r="DO66" s="12">
        <f>IF('Données projet'!$A$166&gt;35,DO65+DN66-DW65,IF(A66&lt;'Données projet'!$A$166,$DL$205^A66,IF(A66='Données projet'!$A$166,'Données projet'!$B$166,DO65+DN66-DW65)))</f>
        <v>214.59999999999997</v>
      </c>
      <c r="DP66" s="17">
        <f>DO66*VLOOKUP('Données projet'!$B$14,Paramètres!$A$1:$I$89,3,0)*VLOOKUP('Données projet'!$B$14,Paramètres!$A$1:$I$89,5,0)</f>
        <v>207.56111999999996</v>
      </c>
      <c r="DQ66" s="13">
        <f t="shared" si="43"/>
        <v>51.40226725537714</v>
      </c>
      <c r="DR66" s="20">
        <f t="shared" si="16"/>
        <v>451.02789946978169</v>
      </c>
      <c r="DS66" s="59">
        <f t="shared" si="17"/>
        <v>737.96946385523029</v>
      </c>
      <c r="DT66" s="59">
        <f ca="1">AVERAGE(OFFSET($DS$3,0,0,'Données projet'!$E$14+1,1))-AVERAGE(OFFSET($H$3,0,0,'Données projet'!$E$14+1,1))</f>
        <v>391.03687197632871</v>
      </c>
      <c r="DU66" s="59">
        <f t="shared" si="44"/>
        <v>241.90796410645191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10.926829637464653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10.926829637464653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68.256790286940529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5.4</v>
      </c>
      <c r="EJ66" s="12">
        <f>IF('Données projet'!$A$192&gt;35,EJ65+EI66-ER65,IF(A66&lt;'Données projet'!$A$192,$EG$205^A66,IF(A66='Données projet'!$A$192,'Données projet'!$B$192,EJ65+EI66-ER65)))</f>
        <v>150.19999999999999</v>
      </c>
      <c r="EK66" s="17">
        <f>EJ66*VLOOKUP('Données projet'!$B$15,Paramètres!$A$1:$I$89,3,0)*VLOOKUP('Données projet'!$B$15,Paramètres!$A$1:$I$89,5,0)</f>
        <v>171.04775999999998</v>
      </c>
      <c r="EL66" s="13">
        <f t="shared" si="45"/>
        <v>43.324602988701869</v>
      </c>
      <c r="EM66" s="20">
        <f t="shared" si="19"/>
        <v>373.36519887198909</v>
      </c>
      <c r="EN66" s="59">
        <f t="shared" si="20"/>
        <v>660.30676325743775</v>
      </c>
      <c r="EO66" s="59">
        <f ca="1">AVERAGE(OFFSET($EN$3,0,0,'Données projet'!$E$15+1,1))-AVERAGE(OFFSET($H$3,0,0,'Données projet'!$E$15+1,1))</f>
        <v>337.57272347525873</v>
      </c>
      <c r="EP66" s="59">
        <f t="shared" si="46"/>
        <v>171.78614231095435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7.2769841550133103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7.2769841550133103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68.256790286940529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5.4</v>
      </c>
      <c r="FE66" s="12">
        <f>IF('Données projet'!$A$218&gt;35,FE65+FD66-FM65,IF(A66&lt;'Données projet'!$A$218,$FB$205^A66,IF(A66='Données projet'!$A$218,'Données projet'!$B$218,FE65+FD66-FM65)))</f>
        <v>150.19999999999999</v>
      </c>
      <c r="FF66" s="17">
        <f>FE66*VLOOKUP('Données projet'!$B$16,Paramètres!$A$1:$I$89,3,0)*VLOOKUP('Données projet'!$B$16,Paramètres!$A$1:$I$89,5,0)</f>
        <v>164.01839999999999</v>
      </c>
      <c r="FG66" s="13">
        <f t="shared" si="47"/>
        <v>41.747564141322293</v>
      </c>
      <c r="FH66" s="20">
        <f t="shared" si="22"/>
        <v>358.37572087946961</v>
      </c>
      <c r="FI66" s="59">
        <f t="shared" si="23"/>
        <v>645.31728526491816</v>
      </c>
      <c r="FJ66" s="59">
        <f ca="1">AVERAGE(OFFSET($FI$3,0,0,'Données projet'!$E$16+1,1))-AVERAGE(OFFSET($H$3,0,0,'Données projet'!$E$16+1,1))</f>
        <v>325.08483803530646</v>
      </c>
      <c r="FK66" s="59">
        <f t="shared" si="48"/>
        <v>166.27224322841556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6.977930011656599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6.977930011656599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68.256790286940529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8.8000000000000007</v>
      </c>
      <c r="FZ66" s="12">
        <f>IF('Données projet'!$A$244&gt;35,FZ65+FY66-GH65,IF(A66&lt;'Données projet'!$A$244,$FW$205^A66,IF(A66='Données projet'!$A$244,'Données projet'!$B$244,FZ65+FY66-GH65)))</f>
        <v>271.39999999999992</v>
      </c>
      <c r="GA66" s="17">
        <f>FZ66*VLOOKUP('Données projet'!$B$17,Paramètres!$A$1:$I$89,3,0)*VLOOKUP('Données projet'!$B$17,Paramètres!$A$1:$I$89,5,0)</f>
        <v>275.19959999999998</v>
      </c>
      <c r="GB66" s="13">
        <f t="shared" si="49"/>
        <v>65.951527620662617</v>
      </c>
      <c r="GC66" s="20">
        <f t="shared" si="25"/>
        <v>594.17154727265404</v>
      </c>
      <c r="GD66" s="59">
        <f t="shared" si="26"/>
        <v>881.11311165810264</v>
      </c>
      <c r="GE66" s="59">
        <f ca="1">AVERAGE(OFFSET($GD$3,0,0,'Données projet'!$E$17+1,1))-AVERAGE(OFFSET($H$3,0,0,'Données projet'!$E$17+1,1))</f>
        <v>491.88527366779715</v>
      </c>
      <c r="GF66" s="59">
        <f t="shared" si="50"/>
        <v>304.07540432345746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15.274062934090376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15.274062934090376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68.256790286940529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7.2</v>
      </c>
      <c r="GU66" s="12">
        <f>IF('Données projet'!$A$270&gt;35,GU65+GT66-HC65,IF(A66&lt;'Données projet'!$A$270,$GR$205^A66,IF(A66='Données projet'!$A$270,'Données projet'!$B$270,GU65+GT66-HC65)))</f>
        <v>214.59999999999994</v>
      </c>
      <c r="GV66" s="17">
        <f>GU66*VLOOKUP('Données projet'!$B$18,Paramètres!$A$1:$I$89,3,0)*VLOOKUP('Données projet'!$B$18,Paramètres!$A$1:$I$89,5,0)</f>
        <v>204.21335999999994</v>
      </c>
      <c r="GW66" s="13">
        <f t="shared" si="51"/>
        <v>50.669010210991836</v>
      </c>
      <c r="GX66" s="20">
        <f t="shared" si="28"/>
        <v>443.9201281174773</v>
      </c>
      <c r="GY66" s="59">
        <f t="shared" si="29"/>
        <v>730.86169250292596</v>
      </c>
      <c r="GZ66" s="59">
        <f ca="1">AVERAGE(OFFSET($GY$3,0,0,'Données projet'!$E$18+1,1))-AVERAGE(OFFSET($H$3,0,0,'Données projet'!$E$18+1,1))</f>
        <v>388.19269910553851</v>
      </c>
      <c r="HA66" s="59">
        <f t="shared" si="52"/>
        <v>255.07177499966724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10.75059044976361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10.75059044976361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1.05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5.6908799999999946</v>
      </c>
      <c r="D67" s="11">
        <f t="shared" si="32"/>
        <v>2.1420450849641437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9.5114684866389858</v>
      </c>
      <c r="H67" s="67">
        <f t="shared" si="1"/>
        <v>254.90901118964587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68.287031078229035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280.19999999999993</v>
      </c>
      <c r="O67" s="13">
        <f>N67*VLOOKUP('Données projet'!$B$9,Paramètres!$A$1:$I$89,3,0)*VLOOKUP('Données projet'!$B$9,Paramètres!$A$1:$I$89,5,0)</f>
        <v>253.52495999999996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835.44249958575847</v>
      </c>
      <c r="S67" s="59">
        <f ca="1">AVERAGE(OFFSET($R$3,0,0,'Données projet'!$E$9+1,1))-AVERAGE(OFFSET($H$3,0,0,'Données projet'!$E$9+1,1))</f>
        <v>442.85077007208679</v>
      </c>
      <c r="T67" s="59">
        <f t="shared" si="34"/>
        <v>275.67388397899009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13.361904258773203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13.361904258773203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68.287031078229035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148.78343999999996</v>
      </c>
      <c r="AK67" s="13">
        <f t="shared" si="35"/>
        <v>38.301987100118879</v>
      </c>
      <c r="AL67" s="20">
        <f t="shared" si="4"/>
        <v>325.8404521993736</v>
      </c>
      <c r="AM67" s="59">
        <f t="shared" si="5"/>
        <v>612.89289948621342</v>
      </c>
      <c r="AN67" s="59">
        <f ca="1">AVERAGE(OFFSET($AM$3,0,0,'Données projet'!$E$10+1,1))-AVERAGE(OFFSET($H$3,0,0,'Données projet'!$E$10+1,1))</f>
        <v>283.58623187123555</v>
      </c>
      <c r="AO67" s="59">
        <f t="shared" si="36"/>
        <v>191.24793849275176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9.157511970452326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9.157511970452326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68.287031078229035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203.28671999999989</v>
      </c>
      <c r="BF67" s="13">
        <f t="shared" si="37"/>
        <v>50.465802636798685</v>
      </c>
      <c r="BG67" s="20">
        <f t="shared" si="7"/>
        <v>441.95231025909084</v>
      </c>
      <c r="BH67" s="59">
        <f t="shared" si="8"/>
        <v>729.00475754593072</v>
      </c>
      <c r="BI67" s="59">
        <f ca="1">AVERAGE(OFFSET($BH$3,0,0,'Données projet'!$E$11+1,1))-AVERAGE(OFFSET($H$3,0,0,'Données projet'!$E$11+1,1))</f>
        <v>300.677256227165</v>
      </c>
      <c r="BJ67" s="59">
        <f t="shared" si="38"/>
        <v>294.92893853504148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12.676555340982711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12.676555340982711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68.287031078229035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5.4</v>
      </c>
      <c r="BY67" s="12">
        <f>IF('Données projet'!$A$114&gt;35,BY66+BX67-CG66,IF(A67&lt;'Données projet'!$A$114,$BV$205^A67,IF(A67='Données projet'!$A$114,'Données projet'!$B$114,BY66+BX67-CG66)))</f>
        <v>155.6</v>
      </c>
      <c r="BZ67" s="13">
        <f>BY67*VLOOKUP('Données projet'!$B$12,Paramètres!$A$1:$I$89,3,0)*VLOOKUP('Données projet'!$B$12,Paramètres!$A$1:$I$89,5,0)</f>
        <v>167.48783999999998</v>
      </c>
      <c r="CA67" s="13">
        <f t="shared" si="39"/>
        <v>42.526896735757454</v>
      </c>
      <c r="CB67" s="20">
        <f t="shared" si="10"/>
        <v>365.77566648144415</v>
      </c>
      <c r="CC67" s="59">
        <f t="shared" si="11"/>
        <v>652.82811376828397</v>
      </c>
      <c r="CD67" s="59">
        <f ca="1">AVERAGE(OFFSET($CC$3,0,0,'Données projet'!$E$12+1,1))-AVERAGE(OFFSET($H$3,0,0,'Données projet'!$E$12+1,1))</f>
        <v>320.91970765367535</v>
      </c>
      <c r="CE67" s="59">
        <f t="shared" si="40"/>
        <v>164.43305350706868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6.7433671022415611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6.7433671022415611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68.287031078229035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300.79999999999984</v>
      </c>
      <c r="CU67" s="17">
        <f>CT67*VLOOKUP('Données projet'!$B$13,Paramètres!$A$1:$I$89,3,0)*VLOOKUP('Données projet'!$B$13,Paramètres!$A$1:$I$89,5,0)</f>
        <v>262.7788799999999</v>
      </c>
      <c r="CV67" s="13">
        <f t="shared" si="41"/>
        <v>63.314355869176104</v>
      </c>
      <c r="CW67" s="20">
        <f t="shared" si="13"/>
        <v>567.94571913881475</v>
      </c>
      <c r="CX67" s="59">
        <f t="shared" si="14"/>
        <v>854.99816642565452</v>
      </c>
      <c r="CY67" s="59">
        <f ca="1">AVERAGE(OFFSET($CX$3,0,0,'Données projet'!$E$13+1,1))-AVERAGE(OFFSET($H$3,0,0,'Données projet'!$E$13+1,1))</f>
        <v>380.75053157062723</v>
      </c>
      <c r="CZ67" s="59">
        <f t="shared" si="42"/>
        <v>372.45140975908799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18.714645110748258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18.714645110748258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68.287031078229035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7.2</v>
      </c>
      <c r="DO67" s="12">
        <f>IF('Données projet'!$A$166&gt;35,DO66+DN67-DW66,IF(A67&lt;'Données projet'!$A$166,$DL$205^A67,IF(A67='Données projet'!$A$166,'Données projet'!$B$166,DO66+DN67-DW66)))</f>
        <v>221.79999999999995</v>
      </c>
      <c r="DP67" s="17">
        <f>DO67*VLOOKUP('Données projet'!$B$14,Paramètres!$A$1:$I$89,3,0)*VLOOKUP('Données projet'!$B$14,Paramètres!$A$1:$I$89,5,0)</f>
        <v>214.52495999999994</v>
      </c>
      <c r="DQ67" s="13">
        <f t="shared" si="43"/>
        <v>52.923173099085716</v>
      </c>
      <c r="DR67" s="20">
        <f t="shared" si="16"/>
        <v>465.80549848090754</v>
      </c>
      <c r="DS67" s="59">
        <f t="shared" si="17"/>
        <v>752.85794576774742</v>
      </c>
      <c r="DT67" s="59">
        <f ca="1">AVERAGE(OFFSET($DS$3,0,0,'Données projet'!$E$14+1,1))-AVERAGE(OFFSET($H$3,0,0,'Données projet'!$E$14+1,1))</f>
        <v>391.03687197632871</v>
      </c>
      <c r="DU67" s="59">
        <f t="shared" si="44"/>
        <v>241.90796410645191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10.712561172981966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10.712561172981966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68.287031078229035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5.4</v>
      </c>
      <c r="EJ67" s="12">
        <f>IF('Données projet'!$A$192&gt;35,EJ66+EI67-ER66,IF(A67&lt;'Données projet'!$A$192,$EG$205^A67,IF(A67='Données projet'!$A$192,'Données projet'!$B$192,EJ66+EI67-ER66)))</f>
        <v>155.6</v>
      </c>
      <c r="EK67" s="17">
        <f>EJ67*VLOOKUP('Données projet'!$B$15,Paramètres!$A$1:$I$89,3,0)*VLOOKUP('Données projet'!$B$15,Paramètres!$A$1:$I$89,5,0)</f>
        <v>177.19728000000001</v>
      </c>
      <c r="EL67" s="13">
        <f t="shared" si="45"/>
        <v>44.69806422992248</v>
      </c>
      <c r="EM67" s="20">
        <f t="shared" si="19"/>
        <v>386.46772453378168</v>
      </c>
      <c r="EN67" s="59">
        <f t="shared" si="20"/>
        <v>673.5201718206215</v>
      </c>
      <c r="EO67" s="59">
        <f ca="1">AVERAGE(OFFSET($EN$3,0,0,'Données projet'!$E$15+1,1))-AVERAGE(OFFSET($H$3,0,0,'Données projet'!$E$15+1,1))</f>
        <v>337.57272347525873</v>
      </c>
      <c r="EP67" s="59">
        <f t="shared" si="46"/>
        <v>171.78614231095435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7.1342869342555666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7.1342869342555666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68.287031078229035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5.4</v>
      </c>
      <c r="FE67" s="12">
        <f>IF('Données projet'!$A$218&gt;35,FE66+FD67-FM66,IF(A67&lt;'Données projet'!$A$218,$FB$205^A67,IF(A67='Données projet'!$A$218,'Données projet'!$B$218,FE66+FD67-FM66)))</f>
        <v>155.6</v>
      </c>
      <c r="FF67" s="17">
        <f>FE67*VLOOKUP('Données projet'!$B$16,Paramètres!$A$1:$I$89,3,0)*VLOOKUP('Données projet'!$B$16,Paramètres!$A$1:$I$89,5,0)</f>
        <v>169.9152</v>
      </c>
      <c r="FG67" s="13">
        <f t="shared" si="47"/>
        <v>43.071030654758822</v>
      </c>
      <c r="FH67" s="20">
        <f t="shared" si="22"/>
        <v>370.95101839037164</v>
      </c>
      <c r="FI67" s="59">
        <f t="shared" si="23"/>
        <v>658.00346567721147</v>
      </c>
      <c r="FJ67" s="59">
        <f ca="1">AVERAGE(OFFSET($FI$3,0,0,'Données projet'!$E$16+1,1))-AVERAGE(OFFSET($H$3,0,0,'Données projet'!$E$16+1,1))</f>
        <v>325.08483803530646</v>
      </c>
      <c r="FK67" s="59">
        <f t="shared" si="48"/>
        <v>166.27224322841556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6.8410970602450636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6.8410970602450636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68.287031078229035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8.8000000000000007</v>
      </c>
      <c r="FZ67" s="12">
        <f>IF('Données projet'!$A$244&gt;35,FZ66+FY67-GH66,IF(A67&lt;'Données projet'!$A$244,$FW$205^A67,IF(A67='Données projet'!$A$244,'Données projet'!$B$244,FZ66+FY67-GH66)))</f>
        <v>280.19999999999993</v>
      </c>
      <c r="GA67" s="17">
        <f>FZ67*VLOOKUP('Données projet'!$B$17,Paramètres!$A$1:$I$89,3,0)*VLOOKUP('Données projet'!$B$17,Paramètres!$A$1:$I$89,5,0)</f>
        <v>284.12279999999998</v>
      </c>
      <c r="GB67" s="13">
        <f t="shared" si="49"/>
        <v>67.837532462585557</v>
      </c>
      <c r="GC67" s="20">
        <f t="shared" si="25"/>
        <v>612.99757903900309</v>
      </c>
      <c r="GD67" s="59">
        <f t="shared" si="26"/>
        <v>900.05002632584296</v>
      </c>
      <c r="GE67" s="59">
        <f ca="1">AVERAGE(OFFSET($GD$3,0,0,'Données projet'!$E$17+1,1))-AVERAGE(OFFSET($H$3,0,0,'Données projet'!$E$17+1,1))</f>
        <v>491.88527366779715</v>
      </c>
      <c r="GF67" s="59">
        <f t="shared" si="50"/>
        <v>304.07540432345746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14.974547876211348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14.974547876211348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68.287031078229035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7.2</v>
      </c>
      <c r="GU67" s="12">
        <f>IF('Données projet'!$A$270&gt;35,GU66+GT67-HC66,IF(A67&lt;'Données projet'!$A$270,$GR$205^A67,IF(A67='Données projet'!$A$270,'Données projet'!$B$270,GU66+GT67-HC66)))</f>
        <v>221.79999999999993</v>
      </c>
      <c r="GV67" s="17">
        <f>GU67*VLOOKUP('Données projet'!$B$18,Paramètres!$A$1:$I$89,3,0)*VLOOKUP('Données projet'!$B$18,Paramètres!$A$1:$I$89,5,0)</f>
        <v>211.06487999999993</v>
      </c>
      <c r="GW67" s="13">
        <f t="shared" si="51"/>
        <v>52.168220223304395</v>
      </c>
      <c r="GX67" s="20">
        <f t="shared" si="28"/>
        <v>458.46431622225504</v>
      </c>
      <c r="GY67" s="59">
        <f t="shared" si="29"/>
        <v>745.51676350909486</v>
      </c>
      <c r="GZ67" s="59">
        <f ca="1">AVERAGE(OFFSET($GY$3,0,0,'Données projet'!$E$18+1,1))-AVERAGE(OFFSET($H$3,0,0,'Données projet'!$E$18+1,1))</f>
        <v>388.19269910553851</v>
      </c>
      <c r="HA67" s="59">
        <f t="shared" si="52"/>
        <v>255.07177499966724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10.539777928256449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10.539777928256449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1.05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5.7797999999999945</v>
      </c>
      <c r="D68" s="11">
        <f t="shared" si="32"/>
        <v>2.1715919565110631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9.6029165980085374</v>
      </c>
      <c r="H68" s="67">
        <f t="shared" ref="H68:H131" si="56">(B68+E68+F68)*44/12+(C68+D68)*0.475*44/12</f>
        <v>255.11534099092341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288.99999999999994</v>
      </c>
      <c r="O68" s="13">
        <f>N68*VLOOKUP('Données projet'!$B$9,Paramètres!$A$1:$I$89,3,0)*VLOOKUP('Données projet'!$B$9,Paramètres!$A$1:$I$89,5,0)</f>
        <v>261.48719999999992</v>
      </c>
      <c r="P68" s="13">
        <f t="shared" si="33"/>
        <v>63.039283586802391</v>
      </c>
      <c r="Q68" s="20">
        <f t="shared" si="54"/>
        <v>565.21695891368074</v>
      </c>
      <c r="R68" s="59">
        <f t="shared" si="55"/>
        <v>852.37836553146963</v>
      </c>
      <c r="S68" s="59">
        <f ca="1">AVERAGE(OFFSET($R$3,0,0,'Données projet'!$E$9+1,1))-AVERAGE(OFFSET($H$3,0,0,'Données projet'!$E$9+1,1))</f>
        <v>442.85077007208679</v>
      </c>
      <c r="T68" s="59">
        <f t="shared" si="34"/>
        <v>275.67388397899009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17.916991216932722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17.916991216932722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153.61319999999995</v>
      </c>
      <c r="AK68" s="13">
        <f t="shared" si="35"/>
        <v>39.398557339898318</v>
      </c>
      <c r="AL68" s="20">
        <f t="shared" ref="AL68:AL131" si="58">(AJ68+AK68)*0.475*44/12</f>
        <v>336.16214403365615</v>
      </c>
      <c r="AM68" s="59">
        <f t="shared" ref="AM68:AM131" si="59">AL68+(AD68+AE68)*44/12</f>
        <v>623.32355065144509</v>
      </c>
      <c r="AN68" s="59">
        <f ca="1">AVERAGE(OFFSET($AM$3,0,0,'Données projet'!$E$10+1,1))-AVERAGE(OFFSET($H$3,0,0,'Données projet'!$E$10+1,1))</f>
        <v>283.58623187123555</v>
      </c>
      <c r="AO68" s="59">
        <f t="shared" si="36"/>
        <v>191.24793849275176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0.21200000000000002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12.279317256432343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12.279317256432343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206.85599999999991</v>
      </c>
      <c r="BF68" s="13">
        <f t="shared" si="37"/>
        <v>51.247940588293027</v>
      </c>
      <c r="BG68" s="20">
        <f t="shared" ref="BG68:BG131" si="61">(BE68+BF68)*0.475*44/12</f>
        <v>449.53102985794345</v>
      </c>
      <c r="BH68" s="59">
        <f t="shared" ref="BH68:BH131" si="62">BG68+(AY68+AZ68)*44/12</f>
        <v>736.69243647573239</v>
      </c>
      <c r="BI68" s="59">
        <f ca="1">AVERAGE(OFFSET($BH$3,0,0,'Données projet'!$E$11+1,1))-AVERAGE(OFFSET($H$3,0,0,'Données projet'!$E$11+1,1))</f>
        <v>300.677256227165</v>
      </c>
      <c r="BJ68" s="59">
        <f t="shared" si="38"/>
        <v>294.92893853504148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0.26500000000000001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15.042024144703165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15.042024144703165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161</v>
      </c>
      <c r="BW68" s="12">
        <f>VLOOKUP(A68,'Données projet'!$A$113:$I$133,9,0)</f>
        <v>5.4</v>
      </c>
      <c r="BX68" s="12">
        <f t="array" ref="BX68">INDEX(BW:BW,MIN(IF(ISNUMBER(BW68:BW264),ROW(BW68:BW264),"")))</f>
        <v>5.4</v>
      </c>
      <c r="BY68" s="12">
        <f>IF('Données projet'!$A$114&gt;35,BY67+BX68-CG67,IF(A68&lt;'Données projet'!$A$114,$BV$205^A68,IF(A68='Données projet'!$A$114,'Données projet'!$B$114,BY67+BX68-CG67)))</f>
        <v>161</v>
      </c>
      <c r="BZ68" s="13">
        <f>BY68*VLOOKUP('Données projet'!$B$12,Paramètres!$A$1:$I$89,3,0)*VLOOKUP('Données projet'!$B$12,Paramètres!$A$1:$I$89,5,0)</f>
        <v>173.3004</v>
      </c>
      <c r="CA68" s="13">
        <f t="shared" si="39"/>
        <v>43.82837416766705</v>
      </c>
      <c r="CB68" s="20">
        <f t="shared" ref="CB68:CB131" si="64">(BZ68+CA68)*0.475*44/12</f>
        <v>378.1659483420201</v>
      </c>
      <c r="CC68" s="59">
        <f t="shared" ref="CC68:CC131" si="65">CB68+(BT68+BU68)*44/12</f>
        <v>665.3273549598091</v>
      </c>
      <c r="CD68" s="59">
        <f ca="1">AVERAGE(OFFSET($CC$3,0,0,'Données projet'!$E$12+1,1))-AVERAGE(OFFSET($H$3,0,0,'Données projet'!$E$12+1,1))</f>
        <v>320.91970765367535</v>
      </c>
      <c r="CE68" s="59">
        <f t="shared" si="40"/>
        <v>164.43305350706868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14</v>
      </c>
      <c r="CH68" s="16">
        <f>IF(ISNA(VLOOKUP(A68,'Données projet'!$A$113:$I$133,5,0)),0%,VLOOKUP(A68,'Données projet'!$A$113:$I$133,5,0)*VLOOKUP('Données projet'!$B$12,Paramètres!$A$1:$I$89,7,0))</f>
        <v>0.17200000000000001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9.4764811726168841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9.4764811726168841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306</v>
      </c>
      <c r="CR68" s="12">
        <f>VLOOKUP(A68,'Données projet'!$A$139:$I$159,9,0)</f>
        <v>5.2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305.99999999999983</v>
      </c>
      <c r="CU68" s="17">
        <f>CT68*VLOOKUP('Données projet'!$B$13,Paramètres!$A$1:$I$89,3,0)*VLOOKUP('Données projet'!$B$13,Paramètres!$A$1:$I$89,5,0)</f>
        <v>267.32159999999988</v>
      </c>
      <c r="CV68" s="13">
        <f t="shared" si="41"/>
        <v>64.280515815446321</v>
      </c>
      <c r="CW68" s="20">
        <f t="shared" ref="CW68:CW131" si="67">(CU68+CV68)*0.475*44/12</f>
        <v>577.54035171190208</v>
      </c>
      <c r="CX68" s="59">
        <f t="shared" ref="CX68:CX131" si="68">CW68+(CO68+CP68)*44/12</f>
        <v>864.70175832969107</v>
      </c>
      <c r="CY68" s="59">
        <f ca="1">AVERAGE(OFFSET($CX$3,0,0,'Données projet'!$E$13+1,1))-AVERAGE(OFFSET($H$3,0,0,'Données projet'!$E$13+1,1))</f>
        <v>380.75053157062723</v>
      </c>
      <c r="CZ68" s="59">
        <f t="shared" si="42"/>
        <v>372.45140975908799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13</v>
      </c>
      <c r="DC68" s="16">
        <f>IF(ISNA(VLOOKUP(A68,'Données projet'!$A$139:$I$159,5,0)),0%,VLOOKUP(A68,'Données projet'!$A$139:$I$159,5,0)*VLOOKUP('Données projet'!$B$13,Paramètres!$A$1:$I$89,7,0))</f>
        <v>0.26500000000000001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21.674632926597035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21.674632926597035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229</v>
      </c>
      <c r="DM68" s="12">
        <f>VLOOKUP(A68,'Données projet'!$A$165:$I$185,9,0)</f>
        <v>7.2</v>
      </c>
      <c r="DN68" s="12">
        <f t="array" ref="DN68">INDEX(DM:DM,MIN(IF(ISNUMBER(DM68:DM264),ROW(DM68:DM264),"")))</f>
        <v>7.2</v>
      </c>
      <c r="DO68" s="12">
        <f>IF('Données projet'!$A$166&gt;35,DO67+DN68-DW67,IF(A68&lt;'Données projet'!$A$166,$DL$205^A68,IF(A68='Données projet'!$A$166,'Données projet'!$B$166,DO67+DN68-DW67)))</f>
        <v>228.99999999999994</v>
      </c>
      <c r="DP68" s="17">
        <f>DO68*VLOOKUP('Données projet'!$B$14,Paramètres!$A$1:$I$89,3,0)*VLOOKUP('Données projet'!$B$14,Paramètres!$A$1:$I$89,5,0)</f>
        <v>221.48879999999994</v>
      </c>
      <c r="DQ68" s="13">
        <f t="shared" si="43"/>
        <v>54.43834191952984</v>
      </c>
      <c r="DR68" s="20">
        <f t="shared" ref="DR68:DR131" si="70">(DP68+DQ68)*0.475*44/12</f>
        <v>480.57310550984772</v>
      </c>
      <c r="DS68" s="59">
        <f t="shared" ref="DS68:DS131" si="71">DR68+(DJ68+DK68)*44/12</f>
        <v>767.73451212763666</v>
      </c>
      <c r="DT68" s="59">
        <f ca="1">AVERAGE(OFFSET($DS$3,0,0,'Données projet'!$E$14+1,1))-AVERAGE(OFFSET($H$3,0,0,'Données projet'!$E$14+1,1))</f>
        <v>391.03687197632871</v>
      </c>
      <c r="DU68" s="59">
        <f t="shared" si="44"/>
        <v>241.90796410645191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21</v>
      </c>
      <c r="DX68" s="16">
        <f>IF(ISNA(VLOOKUP(A68,'Données projet'!$A$165:$I$185,5,0)),0%,VLOOKUP(A68,'Données projet'!$A$165:$I$185,5,0)*VLOOKUP('Données projet'!$B$14,Paramètres!$A$1:$I$89,7,0))</f>
        <v>0.17200000000000001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14.364484337713305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14.364484337713305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161</v>
      </c>
      <c r="EH68" s="12">
        <f>VLOOKUP(A68,'Données projet'!$A$191:$I$211,9,0)</f>
        <v>5.4</v>
      </c>
      <c r="EI68" s="12">
        <f t="array" ref="EI68">INDEX(EH:EH,MIN(IF(ISNUMBER(EH68:EH264),ROW(EH68:EH264),"")))</f>
        <v>5.4</v>
      </c>
      <c r="EJ68" s="12">
        <f>IF('Données projet'!$A$192&gt;35,EJ67+EI68-ER67,IF(A68&lt;'Données projet'!$A$192,$EG$205^A68,IF(A68='Données projet'!$A$192,'Données projet'!$B$192,EJ67+EI68-ER67)))</f>
        <v>161</v>
      </c>
      <c r="EK68" s="17">
        <f>EJ68*VLOOKUP('Données projet'!$B$15,Paramètres!$A$1:$I$89,3,0)*VLOOKUP('Données projet'!$B$15,Paramètres!$A$1:$I$89,5,0)</f>
        <v>183.3468</v>
      </c>
      <c r="EL68" s="13">
        <f t="shared" si="45"/>
        <v>46.06598726946973</v>
      </c>
      <c r="EM68" s="20">
        <f t="shared" ref="EM68:EM131" si="73">(EK68+EL68)*0.475*44/12</f>
        <v>399.56060449432636</v>
      </c>
      <c r="EN68" s="59">
        <f t="shared" ref="EN68:EN131" si="74">EM68+(EE68+EF68)*44/12</f>
        <v>686.7220111121153</v>
      </c>
      <c r="EO68" s="59">
        <f ca="1">AVERAGE(OFFSET($EN$3,0,0,'Données projet'!$E$15+1,1))-AVERAGE(OFFSET($H$3,0,0,'Données projet'!$E$15+1,1))</f>
        <v>337.57272347525873</v>
      </c>
      <c r="EP68" s="59">
        <f t="shared" si="46"/>
        <v>171.78614231095435</v>
      </c>
      <c r="EQ68" s="15">
        <f>IF(ISNA(VLOOKUP(A68,'Données projet'!$A$191:$I$211,3,0)),0,VLOOKUP(A68,'Données projet'!$A$191:$I$211,3,0))</f>
        <v>9</v>
      </c>
      <c r="ER68" s="15">
        <f>IF(ISNA(VLOOKUP(A68,'Données projet'!$A$191:$I$211,4,0)),0,VLOOKUP(A68,'Données projet'!$A$191:$I$211,4,0))</f>
        <v>14</v>
      </c>
      <c r="ES68" s="16">
        <f>IF(ISNA(VLOOKUP(A68,'Données projet'!$A$191:$I$211,5,0)),0%,VLOOKUP(A68,'Données projet'!$A$191:$I$211,5,0)*VLOOKUP('Données projet'!$B$15,Paramètres!$A$1:$I$89,7,0))</f>
        <v>0.17200000000000001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10.025842400014966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10.025842400014966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161</v>
      </c>
      <c r="FC68" s="12">
        <f>VLOOKUP(A68,'Données projet'!$A$217:$I$237,9,0)</f>
        <v>5.4</v>
      </c>
      <c r="FD68" s="12">
        <f t="array" ref="FD68">INDEX(FC:FC,MIN(IF(ISNUMBER(FC68:FC264),ROW(FC68:FC264),"")))</f>
        <v>5.4</v>
      </c>
      <c r="FE68" s="12">
        <f>IF('Données projet'!$A$218&gt;35,FE67+FD68-FM67,IF(A68&lt;'Données projet'!$A$218,$FB$205^A68,IF(A68='Données projet'!$A$218,'Données projet'!$B$218,FE67+FD68-FM67)))</f>
        <v>161</v>
      </c>
      <c r="FF68" s="17">
        <f>FE68*VLOOKUP('Données projet'!$B$16,Paramètres!$A$1:$I$89,3,0)*VLOOKUP('Données projet'!$B$16,Paramètres!$A$1:$I$89,5,0)</f>
        <v>175.81199999999998</v>
      </c>
      <c r="FG68" s="13">
        <f t="shared" si="47"/>
        <v>44.389160560041141</v>
      </c>
      <c r="FH68" s="20">
        <f t="shared" ref="FH68:FH131" si="76">(FF68+FG68)*0.475*44/12</f>
        <v>383.51702130873826</v>
      </c>
      <c r="FI68" s="59">
        <f t="shared" ref="FI68:FI131" si="77">FH68+(EZ68+FA68)*44/12</f>
        <v>670.67842792652721</v>
      </c>
      <c r="FJ68" s="59">
        <f ca="1">AVERAGE(OFFSET($FI$3,0,0,'Données projet'!$E$16+1,1))-AVERAGE(OFFSET($H$3,0,0,'Données projet'!$E$16+1,1))</f>
        <v>325.08483803530646</v>
      </c>
      <c r="FK68" s="59">
        <f t="shared" si="48"/>
        <v>166.27224322841556</v>
      </c>
      <c r="FL68" s="15">
        <f>IF(ISNA(VLOOKUP(A68,'Données projet'!$A$217:$I$237,3,0)),0,VLOOKUP(A68,'Données projet'!$A$217:$I$237,3,0))</f>
        <v>9</v>
      </c>
      <c r="FM68" s="15">
        <f>IF(ISNA(VLOOKUP(A68,'Données projet'!$A$217:$I$237,4,0)),0,VLOOKUP(A68,'Données projet'!$A$217:$I$237,4,0))</f>
        <v>14</v>
      </c>
      <c r="FN68" s="16">
        <f>IF(ISNA(VLOOKUP(A68,'Données projet'!$A$217:$I$237,5,0)),0%,VLOOKUP(A68,'Données projet'!$A$217:$I$237,5,0)*VLOOKUP('Données projet'!$B$16,Paramètres!$A$1:$I$89,7,0))</f>
        <v>0.17200000000000001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9.6138214794664059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9.6138214794664059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289</v>
      </c>
      <c r="FX68" s="12">
        <f>VLOOKUP(A68,'Données projet'!$A$243:$I$263,9,0)</f>
        <v>8.8000000000000007</v>
      </c>
      <c r="FY68" s="12">
        <f t="array" ref="FY68">INDEX(FX:FX,MIN(IF(ISNUMBER(FX68:FX264),ROW(FX68:FX264),"")))</f>
        <v>8.8000000000000007</v>
      </c>
      <c r="FZ68" s="12">
        <f>IF('Données projet'!$A$244&gt;35,FZ67+FY68-GH67,IF(A68&lt;'Données projet'!$A$244,$FW$205^A68,IF(A68='Données projet'!$A$244,'Données projet'!$B$244,FZ67+FY68-GH67)))</f>
        <v>288.99999999999994</v>
      </c>
      <c r="GA68" s="17">
        <f>FZ68*VLOOKUP('Données projet'!$B$17,Paramètres!$A$1:$I$89,3,0)*VLOOKUP('Données projet'!$B$17,Paramètres!$A$1:$I$89,5,0)</f>
        <v>293.04599999999994</v>
      </c>
      <c r="GB68" s="13">
        <f t="shared" si="49"/>
        <v>69.716654076072615</v>
      </c>
      <c r="GC68" s="20">
        <f t="shared" ref="GC68:GC131" si="79">(GA68+GB68)*0.475*44/12</f>
        <v>631.81162251582634</v>
      </c>
      <c r="GD68" s="59">
        <f t="shared" ref="GD68:GD131" si="80">GC68+(FU68+FV68)*44/12</f>
        <v>918.97302913361523</v>
      </c>
      <c r="GE68" s="59">
        <f ca="1">AVERAGE(OFFSET($GD$3,0,0,'Données projet'!$E$17+1,1))-AVERAGE(OFFSET($H$3,0,0,'Données projet'!$E$17+1,1))</f>
        <v>491.88527366779715</v>
      </c>
      <c r="GF68" s="59">
        <f t="shared" si="50"/>
        <v>304.07540432345746</v>
      </c>
      <c r="GG68" s="15">
        <f>IF(ISNA(VLOOKUP(A68,'Données projet'!$A$243:$I$263,3,0)),0,VLOOKUP(A68,'Données projet'!$A$243:$I$263,3,0))</f>
        <v>10</v>
      </c>
      <c r="GH68" s="15">
        <f>IF(ISNA(VLOOKUP(A68,'Données projet'!$A$243:$I$263,4,0)),0,VLOOKUP(A68,'Données projet'!$A$243:$I$263,4,0))</f>
        <v>28</v>
      </c>
      <c r="GI68" s="16">
        <f>IF(ISNA(VLOOKUP(A68,'Données projet'!$A$243:$I$263,5,0)),0%,VLOOKUP(A68,'Données projet'!$A$243:$I$263,5,0)*VLOOKUP('Données projet'!$B$17,Paramètres!$A$1:$I$89,7,0))</f>
        <v>0.17200000000000001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20.0793867086315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20.0793867086315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229</v>
      </c>
      <c r="GS68" s="12">
        <f>VLOOKUP(A68,'Données projet'!$A$269:$I$289,9,0)</f>
        <v>7.2</v>
      </c>
      <c r="GT68" s="12">
        <f t="array" ref="GT68">INDEX(GS:GS,MIN(IF(ISNUMBER(GS68:GS264),ROW(GS68:GS264),"")))</f>
        <v>7.2</v>
      </c>
      <c r="GU68" s="12">
        <f>IF('Données projet'!$A$270&gt;35,GU67+GT68-HC67,IF(A68&lt;'Données projet'!$A$270,$GR$205^A68,IF(A68='Données projet'!$A$270,'Données projet'!$B$270,GU67+GT68-HC67)))</f>
        <v>228.99999999999991</v>
      </c>
      <c r="GV68" s="17">
        <f>GU68*VLOOKUP('Données projet'!$B$18,Paramètres!$A$1:$I$89,3,0)*VLOOKUP('Données projet'!$B$18,Paramètres!$A$1:$I$89,5,0)</f>
        <v>217.91639999999992</v>
      </c>
      <c r="GW68" s="13">
        <f t="shared" si="51"/>
        <v>53.661775051402536</v>
      </c>
      <c r="GX68" s="20">
        <f t="shared" ref="GX68:GX131" si="82">(GV68+GW68)*0.475*44/12</f>
        <v>472.99865488119258</v>
      </c>
      <c r="GY68" s="59">
        <f t="shared" ref="GY68:GY131" si="83">GX68+(GP68+GQ68)*44/12</f>
        <v>760.16006149898158</v>
      </c>
      <c r="GZ68" s="59">
        <f ca="1">AVERAGE(OFFSET($GY$3,0,0,'Données projet'!$E$18+1,1))-AVERAGE(OFFSET($H$3,0,0,'Données projet'!$E$18+1,1))</f>
        <v>388.19269910553851</v>
      </c>
      <c r="HA68" s="59">
        <f t="shared" si="52"/>
        <v>255.07177499966724</v>
      </c>
      <c r="HB68" s="15">
        <f>IF(ISNA(VLOOKUP(A68,'Données projet'!$A$269:$I$289,3,0)),0,VLOOKUP(A68,'Données projet'!$A$269:$I$289,3,0))</f>
        <v>10</v>
      </c>
      <c r="HC68" s="15">
        <f>IF(ISNA(VLOOKUP(A68,'Données projet'!$A$269:$I$289,4,0)),0,VLOOKUP(A68,'Données projet'!$A$269:$I$289,4,0))</f>
        <v>21</v>
      </c>
      <c r="HD68" s="16">
        <f>IF(ISNA(VLOOKUP(A68,'Données projet'!$A$269:$I$289,5,0)),0%,VLOOKUP(A68,'Données projet'!$A$269:$I$289,5,0)*VLOOKUP('Données projet'!$B$18,Paramètres!$A$1:$I$89,7,0))</f>
        <v>0.17200000000000001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14.132799106459863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14.132799106459863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1.05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5.8687199999999944</v>
      </c>
      <c r="D69" s="11">
        <f t="shared" ref="D69:D132" si="86">IFERROR(EXP(-1.0587+0.8836*LN(C69)+0.284),0)</f>
        <v>2.2010859615725527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9.6943239001612653</v>
      </c>
      <c r="H69" s="67">
        <f t="shared" si="56"/>
        <v>255.3215787164055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68.345947931257072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269.19999999999993</v>
      </c>
      <c r="O69" s="13">
        <f>N69*VLOOKUP('Données projet'!$B$9,Paramètres!$A$1:$I$89,3,0)*VLOOKUP('Données projet'!$B$9,Paramètres!$A$1:$I$89,5,0)</f>
        <v>243.57215999999991</v>
      </c>
      <c r="P69" s="13">
        <f t="shared" ref="P69:P132" si="87">EXP(-1.0587+0.8836*LN(O69)+0.284)</f>
        <v>59.207435995642292</v>
      </c>
      <c r="Q69" s="20">
        <f t="shared" si="54"/>
        <v>527.34112969241005</v>
      </c>
      <c r="R69" s="59">
        <f t="shared" si="55"/>
        <v>814.60960544035265</v>
      </c>
      <c r="S69" s="59">
        <f ca="1">AVERAGE(OFFSET($R$3,0,0,'Données projet'!$E$9+1,1))-AVERAGE(OFFSET($H$3,0,0,'Données projet'!$E$9+1,1))</f>
        <v>442.85077007208679</v>
      </c>
      <c r="T69" s="59">
        <f t="shared" ref="T69:T132" si="88">$T$3</f>
        <v>275.67388397899009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17.565649947454236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17.565649947454236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68.345947931257072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144.08783999999994</v>
      </c>
      <c r="AK69" s="13">
        <f t="shared" ref="AK69:AK132" si="89">EXP(-1.0587+0.8836*LN(AJ69)+0.284)</f>
        <v>37.231897858558654</v>
      </c>
      <c r="AL69" s="20">
        <f t="shared" si="58"/>
        <v>315.79854343698958</v>
      </c>
      <c r="AM69" s="59">
        <f t="shared" si="59"/>
        <v>603.06701918493218</v>
      </c>
      <c r="AN69" s="59">
        <f ca="1">AVERAGE(OFFSET($AM$3,0,0,'Données projet'!$E$10+1,1))-AVERAGE(OFFSET($H$3,0,0,'Données projet'!$E$10+1,1))</f>
        <v>283.58623187123555</v>
      </c>
      <c r="AO69" s="59">
        <f t="shared" ref="AO69:AO132" si="90">$AO$3</f>
        <v>191.24793849275176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12.03852733467769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12.03852733467769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68.345947931257072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201.01535999999987</v>
      </c>
      <c r="BF69" s="13">
        <f t="shared" ref="BF69:BF132" si="91">EXP(-1.0587+0.8836*LN(BE69)+0.284)</f>
        <v>49.96724731300592</v>
      </c>
      <c r="BG69" s="20">
        <f t="shared" si="61"/>
        <v>437.12804107015171</v>
      </c>
      <c r="BH69" s="59">
        <f t="shared" si="62"/>
        <v>724.39651681809437</v>
      </c>
      <c r="BI69" s="59">
        <f ca="1">AVERAGE(OFFSET($BH$3,0,0,'Données projet'!$E$11+1,1))-AVERAGE(OFFSET($H$3,0,0,'Données projet'!$E$11+1,1))</f>
        <v>300.677256227165</v>
      </c>
      <c r="BJ69" s="59">
        <f t="shared" ref="BJ69:BJ132" si="92">$BJ$3</f>
        <v>294.92893853504148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14.747059225954334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14.747059225954334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68.345947931257072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</v>
      </c>
      <c r="BY69" s="12">
        <f>IF('Données projet'!$A$114&gt;35,BY68+BX69-CG68,IF(A69&lt;'Données projet'!$A$114,$BV$205^A69,IF(A69='Données projet'!$A$114,'Données projet'!$B$114,BY68+BX69-CG68)))</f>
        <v>152</v>
      </c>
      <c r="BZ69" s="13">
        <f>BY69*VLOOKUP('Données projet'!$B$12,Paramètres!$A$1:$I$89,3,0)*VLOOKUP('Données projet'!$B$12,Paramètres!$A$1:$I$89,5,0)</f>
        <v>163.61279999999999</v>
      </c>
      <c r="CA69" s="13">
        <f t="shared" ref="CA69:CA132" si="93">EXP(-1.0587+0.8836*LN(BZ69)+0.284)</f>
        <v>41.656330547871804</v>
      </c>
      <c r="CB69" s="20">
        <f t="shared" si="64"/>
        <v>357.51040237087665</v>
      </c>
      <c r="CC69" s="59">
        <f t="shared" si="65"/>
        <v>644.77887811881919</v>
      </c>
      <c r="CD69" s="59">
        <f ca="1">AVERAGE(OFFSET($CC$3,0,0,'Données projet'!$E$12+1,1))-AVERAGE(OFFSET($H$3,0,0,'Données projet'!$E$12+1,1))</f>
        <v>320.91970765367535</v>
      </c>
      <c r="CE69" s="59">
        <f t="shared" ref="CE69:CE132" si="94">$CE$3</f>
        <v>164.43305350706868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9.2906531569046464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9.2906531569046464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68.345947931257072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4.5999999999999996</v>
      </c>
      <c r="CT69" s="12">
        <f>IF('Données projet'!$A$140&gt;35,CT68+CS69-DB68,IF(A69&lt;'Données projet'!$A$140,$CQ$205^A69,IF(A69='Données projet'!$A$140,'Données projet'!$B$140,CT68+CS69-DB68)))</f>
        <v>297.59999999999985</v>
      </c>
      <c r="CU69" s="17">
        <f>CT69*VLOOKUP('Données projet'!$B$13,Paramètres!$A$1:$I$89,3,0)*VLOOKUP('Données projet'!$B$13,Paramètres!$A$1:$I$89,5,0)</f>
        <v>259.98335999999989</v>
      </c>
      <c r="CV69" s="13">
        <f t="shared" ref="CV69:CV132" si="95">EXP(-1.0587+0.8836*LN(CU69)+0.284)</f>
        <v>62.718830967388186</v>
      </c>
      <c r="CW69" s="20">
        <f t="shared" si="67"/>
        <v>562.03964926820083</v>
      </c>
      <c r="CX69" s="59">
        <f t="shared" si="68"/>
        <v>849.30812501614344</v>
      </c>
      <c r="CY69" s="59">
        <f ca="1">AVERAGE(OFFSET($CX$3,0,0,'Données projet'!$E$13+1,1))-AVERAGE(OFFSET($H$3,0,0,'Données projet'!$E$13+1,1))</f>
        <v>380.75053157062723</v>
      </c>
      <c r="CZ69" s="59">
        <f t="shared" ref="CZ69:CZ132" si="96">$CZ$3</f>
        <v>372.45140975908799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21.249606595127165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21.249606595127165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68.345947931257072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6.8</v>
      </c>
      <c r="DO69" s="12">
        <f>IF('Données projet'!$A$166&gt;35,DO68+DN69-DW68,IF(A69&lt;'Données projet'!$A$166,$DL$205^A69,IF(A69='Données projet'!$A$166,'Données projet'!$B$166,DO68+DN69-DW68)))</f>
        <v>214.79999999999995</v>
      </c>
      <c r="DP69" s="17">
        <f>DO69*VLOOKUP('Données projet'!$B$14,Paramètres!$A$1:$I$89,3,0)*VLOOKUP('Données projet'!$B$14,Paramètres!$A$1:$I$89,5,0)</f>
        <v>207.75455999999994</v>
      </c>
      <c r="DQ69" s="13">
        <f t="shared" ref="DQ69:DQ132" si="97">EXP(-1.0587+0.8836*LN(DP69)+0.284)</f>
        <v>51.444593984782131</v>
      </c>
      <c r="DR69" s="20">
        <f t="shared" si="70"/>
        <v>451.43852652349545</v>
      </c>
      <c r="DS69" s="59">
        <f t="shared" si="71"/>
        <v>738.70700227143811</v>
      </c>
      <c r="DT69" s="59">
        <f ca="1">AVERAGE(OFFSET($DS$3,0,0,'Données projet'!$E$14+1,1))-AVERAGE(OFFSET($H$3,0,0,'Données projet'!$E$14+1,1))</f>
        <v>391.03687197632871</v>
      </c>
      <c r="DU69" s="59">
        <f t="shared" ref="DU69:DU132" si="98">$DU$3</f>
        <v>241.90796410645191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14.08280556132107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14.08280556132107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68.345947931257072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</v>
      </c>
      <c r="EJ69" s="12">
        <f>IF('Données projet'!$A$192&gt;35,EJ68+EI69-ER68,IF(A69&lt;'Données projet'!$A$192,$EG$205^A69,IF(A69='Données projet'!$A$192,'Données projet'!$B$192,EJ68+EI69-ER68)))</f>
        <v>152</v>
      </c>
      <c r="EK69" s="17">
        <f>EJ69*VLOOKUP('Données projet'!$B$15,Paramètres!$A$1:$I$89,3,0)*VLOOKUP('Données projet'!$B$15,Paramètres!$A$1:$I$89,5,0)</f>
        <v>173.0976</v>
      </c>
      <c r="EL69" s="13">
        <f t="shared" ref="EL69:EL132" si="99">EXP(-1.0587+0.8836*LN(EK69)+0.284)</f>
        <v>43.783052170041955</v>
      </c>
      <c r="EM69" s="20">
        <f t="shared" si="73"/>
        <v>377.73380252948976</v>
      </c>
      <c r="EN69" s="59">
        <f t="shared" si="74"/>
        <v>665.00227827743242</v>
      </c>
      <c r="EO69" s="59">
        <f ca="1">AVERAGE(OFFSET($EN$3,0,0,'Données projet'!$E$15+1,1))-AVERAGE(OFFSET($H$3,0,0,'Données projet'!$E$15+1,1))</f>
        <v>337.57272347525873</v>
      </c>
      <c r="EP69" s="59">
        <f t="shared" ref="EP69:EP132" si="100">$EP$3</f>
        <v>171.78614231095435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9.8292417457107142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9.8292417457107142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68.345947931257072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5</v>
      </c>
      <c r="FE69" s="12">
        <f>IF('Données projet'!$A$218&gt;35,FE68+FD69-FM68,IF(A69&lt;'Données projet'!$A$218,$FB$205^A69,IF(A69='Données projet'!$A$218,'Données projet'!$B$218,FE68+FD69-FM68)))</f>
        <v>152</v>
      </c>
      <c r="FF69" s="17">
        <f>FE69*VLOOKUP('Données projet'!$B$16,Paramètres!$A$1:$I$89,3,0)*VLOOKUP('Données projet'!$B$16,Paramètres!$A$1:$I$89,5,0)</f>
        <v>165.98399999999998</v>
      </c>
      <c r="FG69" s="13">
        <f t="shared" ref="FG69:FG132" si="101">EXP(-1.0587+0.8836*LN(FF69)+0.284)</f>
        <v>42.189325525922243</v>
      </c>
      <c r="FH69" s="20">
        <f t="shared" si="76"/>
        <v>362.56854195764782</v>
      </c>
      <c r="FI69" s="59">
        <f t="shared" si="77"/>
        <v>649.83701770559037</v>
      </c>
      <c r="FJ69" s="59">
        <f ca="1">AVERAGE(OFFSET($FI$3,0,0,'Données projet'!$E$16+1,1))-AVERAGE(OFFSET($H$3,0,0,'Données projet'!$E$16+1,1))</f>
        <v>325.08483803530646</v>
      </c>
      <c r="FK69" s="59">
        <f t="shared" ref="FK69:FK132" si="102">$FK$3</f>
        <v>166.27224322841556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9.4253003041061643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9.4253003041061643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68.345947931257072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8.1999999999999993</v>
      </c>
      <c r="FZ69" s="12">
        <f>IF('Données projet'!$A$244&gt;35,FZ68+FY69-GH68,IF(A69&lt;'Données projet'!$A$244,$FW$205^A69,IF(A69='Données projet'!$A$244,'Données projet'!$B$244,FZ68+FY69-GH68)))</f>
        <v>269.19999999999993</v>
      </c>
      <c r="GA69" s="17">
        <f>FZ69*VLOOKUP('Données projet'!$B$17,Paramètres!$A$1:$I$89,3,0)*VLOOKUP('Données projet'!$B$17,Paramètres!$A$1:$I$89,5,0)</f>
        <v>272.96879999999993</v>
      </c>
      <c r="GB69" s="13">
        <f t="shared" ref="GB69:GB132" si="103">EXP(-1.0587+0.8836*LN(GA69)+0.284)</f>
        <v>65.478922017818945</v>
      </c>
      <c r="GC69" s="20">
        <f t="shared" si="79"/>
        <v>589.46311584770126</v>
      </c>
      <c r="GD69" s="59">
        <f t="shared" si="80"/>
        <v>876.73159159564386</v>
      </c>
      <c r="GE69" s="59">
        <f ca="1">AVERAGE(OFFSET($GD$3,0,0,'Données projet'!$E$17+1,1))-AVERAGE(OFFSET($H$3,0,0,'Données projet'!$E$17+1,1))</f>
        <v>491.88527366779715</v>
      </c>
      <c r="GF69" s="59">
        <f t="shared" ref="GF69:GF132" si="104">$GF$3</f>
        <v>304.07540432345746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19.685642182491815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19.685642182491815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68.345947931257072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6.8</v>
      </c>
      <c r="GU69" s="12">
        <f>IF('Données projet'!$A$270&gt;35,GU68+GT69-HC68,IF(A69&lt;'Données projet'!$A$270,$GR$205^A69,IF(A69='Données projet'!$A$270,'Données projet'!$B$270,GU68+GT69-HC68)))</f>
        <v>214.79999999999993</v>
      </c>
      <c r="GV69" s="17">
        <f>GU69*VLOOKUP('Données projet'!$B$18,Paramètres!$A$1:$I$89,3,0)*VLOOKUP('Données projet'!$B$18,Paramètres!$A$1:$I$89,5,0)</f>
        <v>204.40367999999995</v>
      </c>
      <c r="GW69" s="13">
        <f t="shared" ref="GW69:GW132" si="105">EXP(-1.0587+0.8836*LN(GV69)+0.284)</f>
        <v>50.710733146553501</v>
      </c>
      <c r="GX69" s="20">
        <f t="shared" si="82"/>
        <v>444.32426956358057</v>
      </c>
      <c r="GY69" s="59">
        <f t="shared" si="83"/>
        <v>731.59274531152323</v>
      </c>
      <c r="GZ69" s="59">
        <f ca="1">AVERAGE(OFFSET($GY$3,0,0,'Données projet'!$E$18+1,1))-AVERAGE(OFFSET($H$3,0,0,'Données projet'!$E$18+1,1))</f>
        <v>388.19269910553851</v>
      </c>
      <c r="HA69" s="59">
        <f t="shared" ref="HA69:HA132" si="106">$HA$3</f>
        <v>255.07177499966724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13.85566353613847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13.85566353613847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1.05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5.9576399999999943</v>
      </c>
      <c r="D70" s="11">
        <f t="shared" si="86"/>
        <v>2.230527993673971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9.7856910828360437</v>
      </c>
      <c r="H70" s="67">
        <f t="shared" si="56"/>
        <v>255.52772592231548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68.374642036743325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277.39999999999992</v>
      </c>
      <c r="O70" s="13">
        <f>N70*VLOOKUP('Données projet'!$B$9,Paramètres!$A$1:$I$89,3,0)*VLOOKUP('Données projet'!$B$9,Paramètres!$A$1:$I$89,5,0)</f>
        <v>250.99151999999992</v>
      </c>
      <c r="P70" s="13">
        <f t="shared" si="87"/>
        <v>60.798211000769349</v>
      </c>
      <c r="Q70" s="20">
        <f t="shared" si="54"/>
        <v>543.03378149300647</v>
      </c>
      <c r="R70" s="59">
        <f t="shared" si="55"/>
        <v>830.40746896106532</v>
      </c>
      <c r="S70" s="59">
        <f ca="1">AVERAGE(OFFSET($R$3,0,0,'Données projet'!$E$9+1,1))-AVERAGE(OFFSET($H$3,0,0,'Données projet'!$E$9+1,1))</f>
        <v>442.85077007208679</v>
      </c>
      <c r="T70" s="59">
        <f t="shared" si="88"/>
        <v>275.67388397899009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17.221198265973207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17.221198265973207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68.374642036743325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148.64927999999995</v>
      </c>
      <c r="AK70" s="13">
        <f t="shared" si="89"/>
        <v>38.271468243038449</v>
      </c>
      <c r="AL70" s="20">
        <f t="shared" si="58"/>
        <v>325.55363652329186</v>
      </c>
      <c r="AM70" s="59">
        <f t="shared" si="59"/>
        <v>612.9273239913507</v>
      </c>
      <c r="AN70" s="59">
        <f ca="1">AVERAGE(OFFSET($AM$3,0,0,'Données projet'!$E$10+1,1))-AVERAGE(OFFSET($H$3,0,0,'Données projet'!$E$10+1,1))</f>
        <v>283.58623187123555</v>
      </c>
      <c r="AO70" s="59">
        <f t="shared" si="90"/>
        <v>191.24793849275176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11.802459156421296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11.802459156421296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68.374642036743325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204.0979199999999</v>
      </c>
      <c r="BF70" s="13">
        <f t="shared" si="91"/>
        <v>50.643700651523019</v>
      </c>
      <c r="BG70" s="20">
        <f t="shared" si="61"/>
        <v>443.67498930140238</v>
      </c>
      <c r="BH70" s="59">
        <f t="shared" si="62"/>
        <v>731.04867676946128</v>
      </c>
      <c r="BI70" s="59">
        <f ca="1">AVERAGE(OFFSET($BH$3,0,0,'Données projet'!$E$11+1,1))-AVERAGE(OFFSET($H$3,0,0,'Données projet'!$E$11+1,1))</f>
        <v>300.677256227165</v>
      </c>
      <c r="BJ70" s="59">
        <f t="shared" si="92"/>
        <v>294.92893853504148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14.457878389351333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14.457878389351333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68.374642036743325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</v>
      </c>
      <c r="BY70" s="12">
        <f>IF('Données projet'!$A$114&gt;35,BY69+BX70-CG69,IF(A70&lt;'Données projet'!$A$114,$BV$205^A70,IF(A70='Données projet'!$A$114,'Données projet'!$B$114,BY69+BX70-CG69)))</f>
        <v>157</v>
      </c>
      <c r="BZ70" s="13">
        <f>BY70*VLOOKUP('Données projet'!$B$12,Paramètres!$A$1:$I$89,3,0)*VLOOKUP('Données projet'!$B$12,Paramètres!$A$1:$I$89,5,0)</f>
        <v>168.9948</v>
      </c>
      <c r="CA70" s="13">
        <f t="shared" si="93"/>
        <v>42.864814577758281</v>
      </c>
      <c r="CB70" s="20">
        <f t="shared" si="64"/>
        <v>368.98882872292899</v>
      </c>
      <c r="CC70" s="59">
        <f t="shared" si="65"/>
        <v>656.36251619098789</v>
      </c>
      <c r="CD70" s="59">
        <f ca="1">AVERAGE(OFFSET($CC$3,0,0,'Données projet'!$E$12+1,1))-AVERAGE(OFFSET($H$3,0,0,'Données projet'!$E$12+1,1))</f>
        <v>320.91970765367535</v>
      </c>
      <c r="CE70" s="59">
        <f t="shared" si="94"/>
        <v>164.43305350706868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9.1084691152366286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9.1084691152366286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68.374642036743325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4.5999999999999996</v>
      </c>
      <c r="CT70" s="12">
        <f>IF('Données projet'!$A$140&gt;35,CT69+CS70-DB69,IF(A70&lt;'Données projet'!$A$140,$CQ$205^A70,IF(A70='Données projet'!$A$140,'Données projet'!$B$140,CT69+CS70-DB69)))</f>
        <v>302.19999999999987</v>
      </c>
      <c r="CU70" s="17">
        <f>CT70*VLOOKUP('Données projet'!$B$13,Paramètres!$A$1:$I$89,3,0)*VLOOKUP('Données projet'!$B$13,Paramètres!$A$1:$I$89,5,0)</f>
        <v>264.00191999999993</v>
      </c>
      <c r="CV70" s="13">
        <f t="shared" si="95"/>
        <v>63.574665748345318</v>
      </c>
      <c r="CW70" s="20">
        <f t="shared" si="67"/>
        <v>570.52922017836795</v>
      </c>
      <c r="CX70" s="59">
        <f t="shared" si="68"/>
        <v>857.9029076464268</v>
      </c>
      <c r="CY70" s="59">
        <f ca="1">AVERAGE(OFFSET($CX$3,0,0,'Données projet'!$E$13+1,1))-AVERAGE(OFFSET($H$3,0,0,'Données projet'!$E$13+1,1))</f>
        <v>380.75053157062723</v>
      </c>
      <c r="CZ70" s="59">
        <f t="shared" si="96"/>
        <v>372.45140975908799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20.832914770776956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20.832914770776956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68.374642036743325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6.8</v>
      </c>
      <c r="DO70" s="12">
        <f>IF('Données projet'!$A$166&gt;35,DO69+DN70-DW69,IF(A70&lt;'Données projet'!$A$166,$DL$205^A70,IF(A70='Données projet'!$A$166,'Données projet'!$B$166,DO69+DN70-DW69)))</f>
        <v>221.59999999999997</v>
      </c>
      <c r="DP70" s="17">
        <f>DO70*VLOOKUP('Données projet'!$B$14,Paramètres!$A$1:$I$89,3,0)*VLOOKUP('Données projet'!$B$14,Paramètres!$A$1:$I$89,5,0)</f>
        <v>214.33151999999995</v>
      </c>
      <c r="DQ70" s="13">
        <f t="shared" si="97"/>
        <v>52.881004144461244</v>
      </c>
      <c r="DR70" s="20">
        <f t="shared" si="70"/>
        <v>465.39514621826993</v>
      </c>
      <c r="DS70" s="59">
        <f t="shared" si="71"/>
        <v>752.76883368632878</v>
      </c>
      <c r="DT70" s="59">
        <f ca="1">AVERAGE(OFFSET($DS$3,0,0,'Données projet'!$E$14+1,1))-AVERAGE(OFFSET($H$3,0,0,'Données projet'!$E$14+1,1))</f>
        <v>391.03687197632871</v>
      </c>
      <c r="DU70" s="59">
        <f t="shared" si="98"/>
        <v>241.90796410645191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13.806650333926797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13.806650333926797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68.374642036743325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</v>
      </c>
      <c r="EJ70" s="12">
        <f>IF('Données projet'!$A$192&gt;35,EJ69+EI70-ER69,IF(A70&lt;'Données projet'!$A$192,$EG$205^A70,IF(A70='Données projet'!$A$192,'Données projet'!$B$192,EJ69+EI70-ER69)))</f>
        <v>157</v>
      </c>
      <c r="EK70" s="17">
        <f>EJ70*VLOOKUP('Données projet'!$B$15,Paramètres!$A$1:$I$89,3,0)*VLOOKUP('Données projet'!$B$15,Paramètres!$A$1:$I$89,5,0)</f>
        <v>178.79160000000002</v>
      </c>
      <c r="EL70" s="13">
        <f t="shared" si="99"/>
        <v>45.053234123931929</v>
      </c>
      <c r="EM70" s="20">
        <f t="shared" si="73"/>
        <v>389.86308609918143</v>
      </c>
      <c r="EN70" s="59">
        <f t="shared" si="74"/>
        <v>677.23677356724033</v>
      </c>
      <c r="EO70" s="59">
        <f ca="1">AVERAGE(OFFSET($EN$3,0,0,'Données projet'!$E$15+1,1))-AVERAGE(OFFSET($H$3,0,0,'Données projet'!$E$15+1,1))</f>
        <v>337.57272347525873</v>
      </c>
      <c r="EP70" s="59">
        <f t="shared" si="100"/>
        <v>171.78614231095435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9.6364963103228103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9.6364963103228103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68.374642036743325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5</v>
      </c>
      <c r="FE70" s="12">
        <f>IF('Données projet'!$A$218&gt;35,FE69+FD70-FM69,IF(A70&lt;'Données projet'!$A$218,$FB$205^A70,IF(A70='Données projet'!$A$218,'Données projet'!$B$218,FE69+FD70-FM69)))</f>
        <v>157</v>
      </c>
      <c r="FF70" s="17">
        <f>FE70*VLOOKUP('Données projet'!$B$16,Paramètres!$A$1:$I$89,3,0)*VLOOKUP('Données projet'!$B$16,Paramètres!$A$1:$I$89,5,0)</f>
        <v>171.44399999999999</v>
      </c>
      <c r="FG70" s="13">
        <f t="shared" si="101"/>
        <v>43.413272173627242</v>
      </c>
      <c r="FH70" s="20">
        <f t="shared" si="76"/>
        <v>374.20974903573409</v>
      </c>
      <c r="FI70" s="59">
        <f t="shared" si="77"/>
        <v>661.58343650379288</v>
      </c>
      <c r="FJ70" s="59">
        <f ca="1">AVERAGE(OFFSET($FI$3,0,0,'Données projet'!$E$16+1,1))-AVERAGE(OFFSET($H$3,0,0,'Données projet'!$E$16+1,1))</f>
        <v>325.08483803530646</v>
      </c>
      <c r="FK70" s="59">
        <f t="shared" si="102"/>
        <v>166.27224322841556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9.240475914008174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9.240475914008174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68.374642036743325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8.1999999999999993</v>
      </c>
      <c r="FZ70" s="12">
        <f>IF('Données projet'!$A$244&gt;35,FZ69+FY70-GH69,IF(A70&lt;'Données projet'!$A$244,$FW$205^A70,IF(A70='Données projet'!$A$244,'Données projet'!$B$244,FZ69+FY70-GH69)))</f>
        <v>277.39999999999992</v>
      </c>
      <c r="GA70" s="17">
        <f>FZ70*VLOOKUP('Données projet'!$B$17,Paramètres!$A$1:$I$89,3,0)*VLOOKUP('Données projet'!$B$17,Paramètres!$A$1:$I$89,5,0)</f>
        <v>281.28359999999992</v>
      </c>
      <c r="GB70" s="13">
        <f t="shared" si="103"/>
        <v>67.238198209347928</v>
      </c>
      <c r="GC70" s="20">
        <f t="shared" si="79"/>
        <v>607.00879854794744</v>
      </c>
      <c r="GD70" s="59">
        <f t="shared" si="80"/>
        <v>894.38248601600628</v>
      </c>
      <c r="GE70" s="59">
        <f ca="1">AVERAGE(OFFSET($GD$3,0,0,'Données projet'!$E$17+1,1))-AVERAGE(OFFSET($H$3,0,0,'Données projet'!$E$17+1,1))</f>
        <v>491.88527366779715</v>
      </c>
      <c r="GF70" s="59">
        <f t="shared" si="104"/>
        <v>304.07540432345746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19.299618746349285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19.299618746349285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68.374642036743325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6.8</v>
      </c>
      <c r="GU70" s="12">
        <f>IF('Données projet'!$A$270&gt;35,GU69+GT70-HC69,IF(A70&lt;'Données projet'!$A$270,$GR$205^A70,IF(A70='Données projet'!$A$270,'Données projet'!$B$270,GU69+GT70-HC69)))</f>
        <v>221.59999999999994</v>
      </c>
      <c r="GV70" s="17">
        <f>GU70*VLOOKUP('Données projet'!$B$18,Paramètres!$A$1:$I$89,3,0)*VLOOKUP('Données projet'!$B$18,Paramètres!$A$1:$I$89,5,0)</f>
        <v>210.87455999999995</v>
      </c>
      <c r="GW70" s="13">
        <f t="shared" si="105"/>
        <v>52.126652811854591</v>
      </c>
      <c r="GX70" s="20">
        <f t="shared" si="82"/>
        <v>458.06044564731332</v>
      </c>
      <c r="GY70" s="59">
        <f t="shared" si="83"/>
        <v>745.43413311537211</v>
      </c>
      <c r="GZ70" s="59">
        <f ca="1">AVERAGE(OFFSET($GY$3,0,0,'Données projet'!$E$18+1,1))-AVERAGE(OFFSET($H$3,0,0,'Données projet'!$E$18+1,1))</f>
        <v>388.19269910553851</v>
      </c>
      <c r="HA70" s="59">
        <f t="shared" si="106"/>
        <v>255.07177499966724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13.583962425315073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13.583962425315073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1.05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6.0465599999999942</v>
      </c>
      <c r="D71" s="11">
        <f t="shared" si="86"/>
        <v>2.2599189181373207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9.8770188140007367</v>
      </c>
      <c r="H71" s="67">
        <f t="shared" si="56"/>
        <v>255.73378411575581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285.59999999999991</v>
      </c>
      <c r="O71" s="13">
        <f>N71*VLOOKUP('Données projet'!$B$9,Paramètres!$A$1:$I$89,3,0)*VLOOKUP('Données projet'!$B$9,Paramètres!$A$1:$I$89,5,0)</f>
        <v>258.41087999999991</v>
      </c>
      <c r="P71" s="13">
        <f t="shared" si="87"/>
        <v>62.383521020316756</v>
      </c>
      <c r="Q71" s="20">
        <f t="shared" si="54"/>
        <v>558.71691511038478</v>
      </c>
      <c r="R71" s="59">
        <f t="shared" si="55"/>
        <v>846.19398911043413</v>
      </c>
      <c r="S71" s="59">
        <f ca="1">AVERAGE(OFFSET($R$3,0,0,'Données projet'!$E$9+1,1))-AVERAGE(OFFSET($H$3,0,0,'Données projet'!$E$9+1,1))</f>
        <v>442.85077007208679</v>
      </c>
      <c r="T71" s="59">
        <f t="shared" si="88"/>
        <v>275.67388397899009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16.88350107187124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16.88350107187124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153.21071999999995</v>
      </c>
      <c r="AK71" s="13">
        <f t="shared" si="89"/>
        <v>39.307331456095298</v>
      </c>
      <c r="AL71" s="20">
        <f t="shared" si="58"/>
        <v>335.30227295269918</v>
      </c>
      <c r="AM71" s="59">
        <f t="shared" si="59"/>
        <v>622.77934695274848</v>
      </c>
      <c r="AN71" s="59">
        <f ca="1">AVERAGE(OFFSET($AM$3,0,0,'Données projet'!$E$10+1,1))-AVERAGE(OFFSET($H$3,0,0,'Données projet'!$E$10+1,1))</f>
        <v>283.58623187123555</v>
      </c>
      <c r="AO71" s="59">
        <f t="shared" si="90"/>
        <v>191.24793849275176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11.571020131153139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11.571020131153139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207.1804799999999</v>
      </c>
      <c r="BF71" s="13">
        <f t="shared" si="91"/>
        <v>51.318965762681508</v>
      </c>
      <c r="BG71" s="20">
        <f t="shared" si="61"/>
        <v>450.21986803667011</v>
      </c>
      <c r="BH71" s="59">
        <f t="shared" si="62"/>
        <v>737.69694203671941</v>
      </c>
      <c r="BI71" s="59">
        <f ca="1">AVERAGE(OFFSET($BH$3,0,0,'Données projet'!$E$11+1,1))-AVERAGE(OFFSET($H$3,0,0,'Données projet'!$E$11+1,1))</f>
        <v>300.677256227165</v>
      </c>
      <c r="BJ71" s="59">
        <f t="shared" si="92"/>
        <v>294.92893853504148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14.174368212571222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14.174368212571222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</v>
      </c>
      <c r="BY71" s="12">
        <f>IF('Données projet'!$A$114&gt;35,BY70+BX71-CG70,IF(A71&lt;'Données projet'!$A$114,$BV$205^A71,IF(A71='Données projet'!$A$114,'Données projet'!$B$114,BY70+BX71-CG70)))</f>
        <v>162</v>
      </c>
      <c r="BZ71" s="13">
        <f>BY71*VLOOKUP('Données projet'!$B$12,Paramètres!$A$1:$I$89,3,0)*VLOOKUP('Données projet'!$B$12,Paramètres!$A$1:$I$89,5,0)</f>
        <v>174.37679999999997</v>
      </c>
      <c r="CA71" s="13">
        <f t="shared" si="93"/>
        <v>44.06882624410639</v>
      </c>
      <c r="CB71" s="20">
        <f t="shared" si="64"/>
        <v>380.45946570848531</v>
      </c>
      <c r="CC71" s="59">
        <f t="shared" si="65"/>
        <v>667.93653970853461</v>
      </c>
      <c r="CD71" s="59">
        <f ca="1">AVERAGE(OFFSET($CC$3,0,0,'Données projet'!$E$12+1,1))-AVERAGE(OFFSET($H$3,0,0,'Données projet'!$E$12+1,1))</f>
        <v>320.91970765367535</v>
      </c>
      <c r="CE71" s="59">
        <f t="shared" si="94"/>
        <v>164.43305350706868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8.9298575915044278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8.9298575915044278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4.5999999999999996</v>
      </c>
      <c r="CT71" s="12">
        <f>IF('Données projet'!$A$140&gt;35,CT70+CS71-DB70,IF(A71&lt;'Données projet'!$A$140,$CQ$205^A71,IF(A71='Données projet'!$A$140,'Données projet'!$B$140,CT70+CS71-DB70)))</f>
        <v>306.7999999999999</v>
      </c>
      <c r="CU71" s="17">
        <f>CT71*VLOOKUP('Données projet'!$B$13,Paramètres!$A$1:$I$89,3,0)*VLOOKUP('Données projet'!$B$13,Paramètres!$A$1:$I$89,5,0)</f>
        <v>268.02047999999996</v>
      </c>
      <c r="CV71" s="13">
        <f t="shared" si="95"/>
        <v>64.42898543616613</v>
      </c>
      <c r="CW71" s="20">
        <f t="shared" si="67"/>
        <v>579.01615230132256</v>
      </c>
      <c r="CX71" s="59">
        <f t="shared" si="68"/>
        <v>866.49322630137181</v>
      </c>
      <c r="CY71" s="59">
        <f ca="1">AVERAGE(OFFSET($CX$3,0,0,'Données projet'!$E$13+1,1))-AVERAGE(OFFSET($H$3,0,0,'Données projet'!$E$13+1,1))</f>
        <v>380.75053157062723</v>
      </c>
      <c r="CZ71" s="59">
        <f t="shared" si="96"/>
        <v>372.45140975908799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20.424394018945335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20.424394018945335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6.8</v>
      </c>
      <c r="DO71" s="12">
        <f>IF('Données projet'!$A$166&gt;35,DO70+DN71-DW70,IF(A71&lt;'Données projet'!$A$166,$DL$205^A71,IF(A71='Données projet'!$A$166,'Données projet'!$B$166,DO70+DN71-DW70)))</f>
        <v>228.39999999999998</v>
      </c>
      <c r="DP71" s="17">
        <f>DO71*VLOOKUP('Données projet'!$B$14,Paramètres!$A$1:$I$89,3,0)*VLOOKUP('Données projet'!$B$14,Paramètres!$A$1:$I$89,5,0)</f>
        <v>220.90847999999997</v>
      </c>
      <c r="DQ71" s="13">
        <f t="shared" si="97"/>
        <v>54.312291977864817</v>
      </c>
      <c r="DR71" s="20">
        <f t="shared" si="70"/>
        <v>479.34284452811448</v>
      </c>
      <c r="DS71" s="59">
        <f t="shared" si="71"/>
        <v>766.81991852816373</v>
      </c>
      <c r="DT71" s="59">
        <f ca="1">AVERAGE(OFFSET($DS$3,0,0,'Données projet'!$E$14+1,1))-AVERAGE(OFFSET($H$3,0,0,'Données projet'!$E$14+1,1))</f>
        <v>391.03687197632871</v>
      </c>
      <c r="DU71" s="59">
        <f t="shared" si="98"/>
        <v>241.90796410645191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13.535910342103669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13.535910342103669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</v>
      </c>
      <c r="EJ71" s="12">
        <f>IF('Données projet'!$A$192&gt;35,EJ70+EI71-ER70,IF(A71&lt;'Données projet'!$A$192,$EG$205^A71,IF(A71='Données projet'!$A$192,'Données projet'!$B$192,EJ70+EI71-ER70)))</f>
        <v>162</v>
      </c>
      <c r="EK71" s="17">
        <f>EJ71*VLOOKUP('Données projet'!$B$15,Paramètres!$A$1:$I$89,3,0)*VLOOKUP('Données projet'!$B$15,Paramètres!$A$1:$I$89,5,0)</f>
        <v>184.48560000000001</v>
      </c>
      <c r="EL71" s="13">
        <f t="shared" si="99"/>
        <v>46.318715382308234</v>
      </c>
      <c r="EM71" s="20">
        <f t="shared" si="73"/>
        <v>401.98418262418681</v>
      </c>
      <c r="EN71" s="59">
        <f t="shared" si="74"/>
        <v>689.46125662423606</v>
      </c>
      <c r="EO71" s="59">
        <f ca="1">AVERAGE(OFFSET($EN$3,0,0,'Données projet'!$E$15+1,1))-AVERAGE(OFFSET($H$3,0,0,'Données projet'!$E$15+1,1))</f>
        <v>337.57272347525873</v>
      </c>
      <c r="EP71" s="59">
        <f t="shared" si="100"/>
        <v>171.78614231095435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9.4475304953597572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9.4475304953597572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5</v>
      </c>
      <c r="FE71" s="12">
        <f>IF('Données projet'!$A$218&gt;35,FE70+FD71-FM70,IF(A71&lt;'Données projet'!$A$218,$FB$205^A71,IF(A71='Données projet'!$A$218,'Données projet'!$B$218,FE70+FD71-FM70)))</f>
        <v>162</v>
      </c>
      <c r="FF71" s="17">
        <f>FE71*VLOOKUP('Données projet'!$B$16,Paramètres!$A$1:$I$89,3,0)*VLOOKUP('Données projet'!$B$16,Paramètres!$A$1:$I$89,5,0)</f>
        <v>176.904</v>
      </c>
      <c r="FG71" s="13">
        <f t="shared" si="101"/>
        <v>44.632689233663157</v>
      </c>
      <c r="FH71" s="20">
        <f t="shared" si="76"/>
        <v>385.84306708196328</v>
      </c>
      <c r="FI71" s="59">
        <f t="shared" si="77"/>
        <v>673.32014108201258</v>
      </c>
      <c r="FJ71" s="59">
        <f ca="1">AVERAGE(OFFSET($FI$3,0,0,'Données projet'!$E$16+1,1))-AVERAGE(OFFSET($H$3,0,0,'Données projet'!$E$16+1,1))</f>
        <v>325.08483803530646</v>
      </c>
      <c r="FK71" s="59">
        <f t="shared" si="102"/>
        <v>166.27224322841556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9.0592758174682597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9.0592758174682597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8.1999999999999993</v>
      </c>
      <c r="FZ71" s="12">
        <f>IF('Données projet'!$A$244&gt;35,FZ70+FY71-GH70,IF(A71&lt;'Données projet'!$A$244,$FW$205^A71,IF(A71='Données projet'!$A$244,'Données projet'!$B$244,FZ70+FY71-GH70)))</f>
        <v>285.59999999999991</v>
      </c>
      <c r="GA71" s="17">
        <f>FZ71*VLOOKUP('Données projet'!$B$17,Paramètres!$A$1:$I$89,3,0)*VLOOKUP('Données projet'!$B$17,Paramètres!$A$1:$I$89,5,0)</f>
        <v>289.59839999999997</v>
      </c>
      <c r="GB71" s="13">
        <f t="shared" si="103"/>
        <v>68.991430542388798</v>
      </c>
      <c r="GC71" s="20">
        <f t="shared" si="79"/>
        <v>624.54395486132705</v>
      </c>
      <c r="GD71" s="59">
        <f t="shared" si="80"/>
        <v>912.02102886137641</v>
      </c>
      <c r="GE71" s="59">
        <f ca="1">AVERAGE(OFFSET($GD$3,0,0,'Données projet'!$E$17+1,1))-AVERAGE(OFFSET($H$3,0,0,'Données projet'!$E$17+1,1))</f>
        <v>491.88527366779715</v>
      </c>
      <c r="GF71" s="59">
        <f t="shared" si="104"/>
        <v>304.07540432345746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18.921164994338461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18.921164994338461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6.8</v>
      </c>
      <c r="GU71" s="12">
        <f>IF('Données projet'!$A$270&gt;35,GU70+GT71-HC70,IF(A71&lt;'Données projet'!$A$270,$GR$205^A71,IF(A71='Données projet'!$A$270,'Données projet'!$B$270,GU70+GT71-HC70)))</f>
        <v>228.39999999999995</v>
      </c>
      <c r="GV71" s="17">
        <f>GU71*VLOOKUP('Données projet'!$B$18,Paramètres!$A$1:$I$89,3,0)*VLOOKUP('Données projet'!$B$18,Paramètres!$A$1:$I$89,5,0)</f>
        <v>217.34543999999994</v>
      </c>
      <c r="GW71" s="13">
        <f t="shared" si="105"/>
        <v>53.537523221233471</v>
      </c>
      <c r="GX71" s="20">
        <f t="shared" si="82"/>
        <v>471.78782761031488</v>
      </c>
      <c r="GY71" s="59">
        <f t="shared" si="83"/>
        <v>759.26490161036418</v>
      </c>
      <c r="GZ71" s="59">
        <f ca="1">AVERAGE(OFFSET($GY$3,0,0,'Données projet'!$E$18+1,1))-AVERAGE(OFFSET($H$3,0,0,'Données projet'!$E$18+1,1))</f>
        <v>388.19269910553851</v>
      </c>
      <c r="HA71" s="59">
        <f t="shared" si="106"/>
        <v>255.07177499966724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13.31758920755361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13.31758920755361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1.05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6.135479999999994</v>
      </c>
      <c r="D72" s="11">
        <f t="shared" si="86"/>
        <v>2.2892595733728713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9.9683077408492302</v>
      </c>
      <c r="H72" s="67">
        <f t="shared" si="56"/>
        <v>255.93975475695771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</v>
      </c>
      <c r="O72" s="13">
        <f>N72*VLOOKUP('Données projet'!$B$9,Paramètres!$A$1:$I$89,3,0)*VLOOKUP('Données projet'!$B$9,Paramètres!$A$1:$I$89,5,0)</f>
        <v>265.83023999999989</v>
      </c>
      <c r="P72" s="13">
        <f t="shared" si="87"/>
        <v>63.963540982526439</v>
      </c>
      <c r="Q72" s="20">
        <f t="shared" si="54"/>
        <v>574.39083521123325</v>
      </c>
      <c r="R72" s="59">
        <f t="shared" si="55"/>
        <v>861.96950221808061</v>
      </c>
      <c r="S72" s="59">
        <f ca="1">AVERAGE(OFFSET($R$3,0,0,'Données projet'!$E$9+1,1))-AVERAGE(OFFSET($H$3,0,0,'Données projet'!$E$9+1,1))</f>
        <v>442.85077007208679</v>
      </c>
      <c r="T72" s="59">
        <f t="shared" si="88"/>
        <v>275.67388397899009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16.552425913770666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16.552425913770666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157.77215999999999</v>
      </c>
      <c r="AK72" s="13">
        <f t="shared" si="89"/>
        <v>40.339610539653599</v>
      </c>
      <c r="AL72" s="20">
        <f t="shared" si="58"/>
        <v>345.04466702322998</v>
      </c>
      <c r="AM72" s="59">
        <f t="shared" si="59"/>
        <v>632.62333403007733</v>
      </c>
      <c r="AN72" s="59">
        <f ca="1">AVERAGE(OFFSET($AM$3,0,0,'Données projet'!$E$10+1,1))-AVERAGE(OFFSET($H$3,0,0,'Données projet'!$E$10+1,1))</f>
        <v>283.58623187123555</v>
      </c>
      <c r="AO72" s="59">
        <f t="shared" si="90"/>
        <v>191.24793849275176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11.344119484006622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11.344119484006622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210.2630399999999</v>
      </c>
      <c r="BF72" s="13">
        <f t="shared" si="91"/>
        <v>51.993062367907982</v>
      </c>
      <c r="BG72" s="20">
        <f t="shared" si="61"/>
        <v>456.7627116241062</v>
      </c>
      <c r="BH72" s="59">
        <f t="shared" si="62"/>
        <v>744.3413786309535</v>
      </c>
      <c r="BI72" s="59">
        <f ca="1">AVERAGE(OFFSET($BH$3,0,0,'Données projet'!$E$11+1,1))-AVERAGE(OFFSET($H$3,0,0,'Données projet'!$E$11+1,1))</f>
        <v>300.677256227165</v>
      </c>
      <c r="BJ72" s="59">
        <f t="shared" si="92"/>
        <v>294.92893853504148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13.896417497433637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13.896417497433637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</v>
      </c>
      <c r="BY72" s="12">
        <f>IF('Données projet'!$A$114&gt;35,BY71+BX72-CG71,IF(A72&lt;'Données projet'!$A$114,$BV$205^A72,IF(A72='Données projet'!$A$114,'Données projet'!$B$114,BY71+BX72-CG71)))</f>
        <v>167</v>
      </c>
      <c r="BZ72" s="13">
        <f>BY72*VLOOKUP('Données projet'!$B$12,Paramètres!$A$1:$I$89,3,0)*VLOOKUP('Données projet'!$B$12,Paramètres!$A$1:$I$89,5,0)</f>
        <v>179.75879999999998</v>
      </c>
      <c r="CA72" s="13">
        <f t="shared" si="93"/>
        <v>45.268519423286527</v>
      </c>
      <c r="CB72" s="20">
        <f t="shared" si="64"/>
        <v>391.92258132889066</v>
      </c>
      <c r="CC72" s="59">
        <f t="shared" si="65"/>
        <v>679.50124833573796</v>
      </c>
      <c r="CD72" s="59">
        <f ca="1">AVERAGE(OFFSET($CC$3,0,0,'Données projet'!$E$12+1,1))-AVERAGE(OFFSET($H$3,0,0,'Données projet'!$E$12+1,1))</f>
        <v>320.91970765367535</v>
      </c>
      <c r="CE72" s="59">
        <f t="shared" si="94"/>
        <v>164.43305350706868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8.7547485308103425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8.7547485308103425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4.5999999999999996</v>
      </c>
      <c r="CT72" s="12">
        <f>IF('Données projet'!$A$140&gt;35,CT71+CS72-DB71,IF(A72&lt;'Données projet'!$A$140,$CQ$205^A72,IF(A72='Données projet'!$A$140,'Données projet'!$B$140,CT71+CS72-DB71)))</f>
        <v>311.39999999999992</v>
      </c>
      <c r="CU72" s="17">
        <f>CT72*VLOOKUP('Données projet'!$B$13,Paramètres!$A$1:$I$89,3,0)*VLOOKUP('Données projet'!$B$13,Paramètres!$A$1:$I$89,5,0)</f>
        <v>272.03904</v>
      </c>
      <c r="CV72" s="13">
        <f t="shared" si="95"/>
        <v>65.281815371368268</v>
      </c>
      <c r="CW72" s="20">
        <f t="shared" si="67"/>
        <v>587.50048977179972</v>
      </c>
      <c r="CX72" s="59">
        <f t="shared" si="68"/>
        <v>875.07915677864708</v>
      </c>
      <c r="CY72" s="59">
        <f ca="1">AVERAGE(OFFSET($CX$3,0,0,'Données projet'!$E$13+1,1))-AVERAGE(OFFSET($H$3,0,0,'Données projet'!$E$13+1,1))</f>
        <v>380.75053157062723</v>
      </c>
      <c r="CZ72" s="59">
        <f t="shared" si="96"/>
        <v>372.45140975908799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20.023884109884079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20.023884109884079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6.8</v>
      </c>
      <c r="DO72" s="12">
        <f>IF('Données projet'!$A$166&gt;35,DO71+DN72-DW71,IF(A72&lt;'Données projet'!$A$166,$DL$205^A72,IF(A72='Données projet'!$A$166,'Données projet'!$B$166,DO71+DN72-DW71)))</f>
        <v>235.2</v>
      </c>
      <c r="DP72" s="17">
        <f>DO72*VLOOKUP('Données projet'!$B$14,Paramètres!$A$1:$I$89,3,0)*VLOOKUP('Données projet'!$B$14,Paramètres!$A$1:$I$89,5,0)</f>
        <v>227.48543999999998</v>
      </c>
      <c r="DQ72" s="13">
        <f t="shared" si="97"/>
        <v>55.738627496252377</v>
      </c>
      <c r="DR72" s="20">
        <f t="shared" si="70"/>
        <v>493.28191755597277</v>
      </c>
      <c r="DS72" s="59">
        <f t="shared" si="71"/>
        <v>780.86058456282012</v>
      </c>
      <c r="DT72" s="59">
        <f ca="1">AVERAGE(OFFSET($DS$3,0,0,'Données projet'!$E$14+1,1))-AVERAGE(OFFSET($H$3,0,0,'Données projet'!$E$14+1,1))</f>
        <v>391.03687197632871</v>
      </c>
      <c r="DU72" s="59">
        <f t="shared" si="98"/>
        <v>241.90796410645191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13.270479396385104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13.270479396385104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</v>
      </c>
      <c r="EJ72" s="12">
        <f>IF('Données projet'!$A$192&gt;35,EJ71+EI72-ER71,IF(A72&lt;'Données projet'!$A$192,$EG$205^A72,IF(A72='Données projet'!$A$192,'Données projet'!$B$192,EJ71+EI72-ER71)))</f>
        <v>167</v>
      </c>
      <c r="EK72" s="17">
        <f>EJ72*VLOOKUP('Données projet'!$B$15,Paramètres!$A$1:$I$89,3,0)*VLOOKUP('Données projet'!$B$15,Paramètres!$A$1:$I$89,5,0)</f>
        <v>190.17959999999999</v>
      </c>
      <c r="EL72" s="13">
        <f t="shared" si="99"/>
        <v>47.579657677542855</v>
      </c>
      <c r="EM72" s="20">
        <f t="shared" si="73"/>
        <v>414.09737378838713</v>
      </c>
      <c r="EN72" s="59">
        <f t="shared" si="74"/>
        <v>701.67604079523448</v>
      </c>
      <c r="EO72" s="59">
        <f ca="1">AVERAGE(OFFSET($EN$3,0,0,'Données projet'!$E$15+1,1))-AVERAGE(OFFSET($H$3,0,0,'Données projet'!$E$15+1,1))</f>
        <v>337.57272347525873</v>
      </c>
      <c r="EP72" s="59">
        <f t="shared" si="100"/>
        <v>171.78614231095435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9.2622701847703617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9.2622701847703617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5</v>
      </c>
      <c r="FE72" s="12">
        <f>IF('Données projet'!$A$218&gt;35,FE71+FD72-FM71,IF(A72&lt;'Données projet'!$A$218,$FB$205^A72,IF(A72='Données projet'!$A$218,'Données projet'!$B$218,FE71+FD72-FM71)))</f>
        <v>167</v>
      </c>
      <c r="FF72" s="17">
        <f>FE72*VLOOKUP('Données projet'!$B$16,Paramètres!$A$1:$I$89,3,0)*VLOOKUP('Données projet'!$B$16,Paramètres!$A$1:$I$89,5,0)</f>
        <v>182.364</v>
      </c>
      <c r="FG72" s="13">
        <f t="shared" si="101"/>
        <v>45.847732551256655</v>
      </c>
      <c r="FH72" s="20">
        <f t="shared" si="76"/>
        <v>397.46876752677196</v>
      </c>
      <c r="FI72" s="59">
        <f t="shared" si="77"/>
        <v>685.04743453361925</v>
      </c>
      <c r="FJ72" s="59">
        <f ca="1">AVERAGE(OFFSET($FI$3,0,0,'Données projet'!$E$16+1,1))-AVERAGE(OFFSET($H$3,0,0,'Données projet'!$E$16+1,1))</f>
        <v>325.08483803530646</v>
      </c>
      <c r="FK72" s="59">
        <f t="shared" si="102"/>
        <v>166.27224322841556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8.8816289443003473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8.8816289443003473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8.1999999999999993</v>
      </c>
      <c r="FZ72" s="12">
        <f>IF('Données projet'!$A$244&gt;35,FZ71+FY72-GH71,IF(A72&lt;'Données projet'!$A$244,$FW$205^A72,IF(A72='Données projet'!$A$244,'Données projet'!$B$244,FZ71+FY72-GH71)))</f>
        <v>293.7999999999999</v>
      </c>
      <c r="GA72" s="17">
        <f>FZ72*VLOOKUP('Données projet'!$B$17,Paramètres!$A$1:$I$89,3,0)*VLOOKUP('Données projet'!$B$17,Paramètres!$A$1:$I$89,5,0)</f>
        <v>297.9131999999999</v>
      </c>
      <c r="GB72" s="13">
        <f t="shared" si="103"/>
        <v>70.73881247427552</v>
      </c>
      <c r="GC72" s="20">
        <f t="shared" si="79"/>
        <v>642.06892172602966</v>
      </c>
      <c r="GD72" s="59">
        <f t="shared" si="80"/>
        <v>929.64758873287701</v>
      </c>
      <c r="GE72" s="59">
        <f ca="1">AVERAGE(OFFSET($GD$3,0,0,'Données projet'!$E$17+1,1))-AVERAGE(OFFSET($H$3,0,0,'Données projet'!$E$17+1,1))</f>
        <v>491.88527366779715</v>
      </c>
      <c r="GF72" s="59">
        <f t="shared" si="104"/>
        <v>304.07540432345746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18.550132489570576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18.550132489570576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6.8</v>
      </c>
      <c r="GU72" s="12">
        <f>IF('Données projet'!$A$270&gt;35,GU71+GT72-HC71,IF(A72&lt;'Données projet'!$A$270,$GR$205^A72,IF(A72='Données projet'!$A$270,'Données projet'!$B$270,GU71+GT72-HC71)))</f>
        <v>235.19999999999996</v>
      </c>
      <c r="GV72" s="17">
        <f>GU72*VLOOKUP('Données projet'!$B$18,Paramètres!$A$1:$I$89,3,0)*VLOOKUP('Données projet'!$B$18,Paramètres!$A$1:$I$89,5,0)</f>
        <v>223.81631999999999</v>
      </c>
      <c r="GW72" s="13">
        <f t="shared" si="105"/>
        <v>54.94351196072666</v>
      </c>
      <c r="GX72" s="20">
        <f t="shared" si="82"/>
        <v>485.50670733159899</v>
      </c>
      <c r="GY72" s="59">
        <f t="shared" si="83"/>
        <v>773.08537433844629</v>
      </c>
      <c r="GZ72" s="59">
        <f ca="1">AVERAGE(OFFSET($GY$3,0,0,'Données projet'!$E$18+1,1))-AVERAGE(OFFSET($H$3,0,0,'Données projet'!$E$18+1,1))</f>
        <v>388.19269910553851</v>
      </c>
      <c r="HA72" s="59">
        <f t="shared" si="106"/>
        <v>255.07177499966724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13.056439406120827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13.056439406120827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1.05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6.2243999999999939</v>
      </c>
      <c r="D73" s="11">
        <f t="shared" si="86"/>
        <v>2.3185507720937824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10.059558490739057</v>
      </c>
      <c r="H73" s="67">
        <f t="shared" si="56"/>
        <v>256.14563926139664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301.99999999999989</v>
      </c>
      <c r="O73" s="13">
        <f>N73*VLOOKUP('Données projet'!$B$9,Paramètres!$A$1:$I$89,3,0)*VLOOKUP('Données projet'!$B$9,Paramètres!$A$1:$I$89,5,0)</f>
        <v>273.24959999999987</v>
      </c>
      <c r="P73" s="13">
        <f t="shared" si="87"/>
        <v>65.538435495514321</v>
      </c>
      <c r="Q73" s="20">
        <f t="shared" si="54"/>
        <v>590.05582848802044</v>
      </c>
      <c r="R73" s="59">
        <f t="shared" si="55"/>
        <v>877.73432609012571</v>
      </c>
      <c r="S73" s="59">
        <f ca="1">AVERAGE(OFFSET($R$3,0,0,'Données projet'!$E$9+1,1))-AVERAGE(OFFSET($H$3,0,0,'Données projet'!$E$9+1,1))</f>
        <v>442.85077007208679</v>
      </c>
      <c r="T73" s="59">
        <f t="shared" si="88"/>
        <v>275.67388397899009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22.249225125981042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22.249225125981042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162.33359999999999</v>
      </c>
      <c r="AK73" s="13">
        <f t="shared" si="89"/>
        <v>41.368421016378349</v>
      </c>
      <c r="AL73" s="20">
        <f t="shared" si="58"/>
        <v>354.78101993685891</v>
      </c>
      <c r="AM73" s="59">
        <f t="shared" si="59"/>
        <v>642.45951753896429</v>
      </c>
      <c r="AN73" s="59">
        <f ca="1">AVERAGE(OFFSET($AM$3,0,0,'Données projet'!$E$10+1,1))-AVERAGE(OFFSET($H$3,0,0,'Données projet'!$E$10+1,1))</f>
        <v>283.58623187123555</v>
      </c>
      <c r="AO73" s="59">
        <f t="shared" si="90"/>
        <v>191.24793849275176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0.26500000000000001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15.248391357892181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15.248391357892181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213.34559999999991</v>
      </c>
      <c r="BF73" s="13">
        <f t="shared" si="91"/>
        <v>52.666009577179437</v>
      </c>
      <c r="BG73" s="20">
        <f t="shared" si="61"/>
        <v>463.30355334692064</v>
      </c>
      <c r="BH73" s="59">
        <f t="shared" si="62"/>
        <v>750.98205094902596</v>
      </c>
      <c r="BI73" s="59">
        <f ca="1">AVERAGE(OFFSET($BH$3,0,0,'Données projet'!$E$11+1,1))-AVERAGE(OFFSET($H$3,0,0,'Données projet'!$E$11+1,1))</f>
        <v>300.677256227165</v>
      </c>
      <c r="BJ73" s="59">
        <f t="shared" si="92"/>
        <v>294.92893853504148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0.26500000000000001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16.000324791761095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16.000324791761095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172</v>
      </c>
      <c r="BW73" s="12">
        <f>VLOOKUP(A73,'Données projet'!$A$113:$I$133,9,0)</f>
        <v>5</v>
      </c>
      <c r="BX73" s="12">
        <f t="array" ref="BX73">INDEX(BW:BW,MIN(IF(ISNUMBER(BW73:BW269),ROW(BW73:BW269),"")))</f>
        <v>5</v>
      </c>
      <c r="BY73" s="12">
        <f>IF('Données projet'!$A$114&gt;35,BY72+BX73-CG72,IF(A73&lt;'Données projet'!$A$114,$BV$205^A73,IF(A73='Données projet'!$A$114,'Données projet'!$B$114,BY72+BX73-CG72)))</f>
        <v>172</v>
      </c>
      <c r="BZ73" s="13">
        <f>BY73*VLOOKUP('Données projet'!$B$12,Paramètres!$A$1:$I$89,3,0)*VLOOKUP('Données projet'!$B$12,Paramètres!$A$1:$I$89,5,0)</f>
        <v>185.14079999999998</v>
      </c>
      <c r="CA73" s="13">
        <f t="shared" si="93"/>
        <v>46.464038253813506</v>
      </c>
      <c r="CB73" s="20">
        <f t="shared" si="64"/>
        <v>403.3784266253918</v>
      </c>
      <c r="CC73" s="59">
        <f t="shared" si="65"/>
        <v>691.05692422749712</v>
      </c>
      <c r="CD73" s="59">
        <f ca="1">AVERAGE(OFFSET($CC$3,0,0,'Données projet'!$E$12+1,1))-AVERAGE(OFFSET($H$3,0,0,'Données projet'!$E$12+1,1))</f>
        <v>320.91970765367535</v>
      </c>
      <c r="CE73" s="59">
        <f t="shared" si="94"/>
        <v>164.43305350706868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14</v>
      </c>
      <c r="CH73" s="16">
        <f>IF(ISNA(VLOOKUP(A73,'Données projet'!$A$113:$I$133,5,0)),0%,VLOOKUP(A73,'Données projet'!$A$113:$I$133,5,0)*VLOOKUP('Données projet'!$B$12,Paramètres!$A$1:$I$89,7,0))</f>
        <v>0.17200000000000001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11.448420638192964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11.448420638192964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4.5999999999999996</v>
      </c>
      <c r="CS73" s="12">
        <f t="array" ref="CS73">INDEX(CR:CR,MIN(IF(ISNUMBER(CR73:CR269),ROW(CR73:CR269),"")))</f>
        <v>4.5999999999999996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276.05759999999998</v>
      </c>
      <c r="CV73" s="13">
        <f t="shared" si="95"/>
        <v>66.133180102831929</v>
      </c>
      <c r="CW73" s="20">
        <f t="shared" si="67"/>
        <v>595.98227534576563</v>
      </c>
      <c r="CX73" s="59">
        <f t="shared" si="68"/>
        <v>883.66077294787101</v>
      </c>
      <c r="CY73" s="59">
        <f ca="1">AVERAGE(OFFSET($CX$3,0,0,'Données projet'!$E$13+1,1))-AVERAGE(OFFSET($H$3,0,0,'Données projet'!$E$13+1,1))</f>
        <v>380.75053157062723</v>
      </c>
      <c r="CZ73" s="59">
        <f t="shared" si="96"/>
        <v>372.45140975908799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13</v>
      </c>
      <c r="DC73" s="16">
        <f>IF(ISNA(VLOOKUP(A73,'Données projet'!$A$139:$I$159,5,0)),0%,VLOOKUP(A73,'Données projet'!$A$139:$I$159,5,0)*VLOOKUP('Données projet'!$B$13,Paramètres!$A$1:$I$89,7,0))</f>
        <v>0.318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23.623592665849571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23.623592665849571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242</v>
      </c>
      <c r="DM73" s="12">
        <f>VLOOKUP(A73,'Données projet'!$A$165:$I$185,9,0)</f>
        <v>6.8</v>
      </c>
      <c r="DN73" s="12">
        <f t="array" ref="DN73">INDEX(DM:DM,MIN(IF(ISNUMBER(DM73:DM269),ROW(DM73:DM269),"")))</f>
        <v>6.8</v>
      </c>
      <c r="DO73" s="12">
        <f>IF('Données projet'!$A$166&gt;35,DO72+DN73-DW72,IF(A73&lt;'Données projet'!$A$166,$DL$205^A73,IF(A73='Données projet'!$A$166,'Données projet'!$B$166,DO72+DN73-DW72)))</f>
        <v>242</v>
      </c>
      <c r="DP73" s="17">
        <f>DO73*VLOOKUP('Données projet'!$B$14,Paramètres!$A$1:$I$89,3,0)*VLOOKUP('Données projet'!$B$14,Paramètres!$A$1:$I$89,5,0)</f>
        <v>234.0624</v>
      </c>
      <c r="DQ73" s="13">
        <f t="shared" si="97"/>
        <v>57.16017032126387</v>
      </c>
      <c r="DR73" s="20">
        <f t="shared" si="70"/>
        <v>507.21264330953454</v>
      </c>
      <c r="DS73" s="59">
        <f t="shared" si="71"/>
        <v>794.89114091163992</v>
      </c>
      <c r="DT73" s="59">
        <f ca="1">AVERAGE(OFFSET($DS$3,0,0,'Données projet'!$E$14+1,1))-AVERAGE(OFFSET($H$3,0,0,'Données projet'!$E$14+1,1))</f>
        <v>391.03687197632871</v>
      </c>
      <c r="DU73" s="59">
        <f t="shared" si="98"/>
        <v>241.90796410645191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0.215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17.837740833760666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17.837740833760666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172</v>
      </c>
      <c r="EH73" s="12">
        <f>VLOOKUP(A73,'Données projet'!$A$191:$I$211,9,0)</f>
        <v>5</v>
      </c>
      <c r="EI73" s="12">
        <f t="array" ref="EI73">INDEX(EH:EH,MIN(IF(ISNUMBER(EH73:EH269),ROW(EH73:EH269),"")))</f>
        <v>5</v>
      </c>
      <c r="EJ73" s="12">
        <f>IF('Données projet'!$A$192&gt;35,EJ72+EI73-ER72,IF(A73&lt;'Données projet'!$A$192,$EG$205^A73,IF(A73='Données projet'!$A$192,'Données projet'!$B$192,EJ72+EI73-ER72)))</f>
        <v>172</v>
      </c>
      <c r="EK73" s="17">
        <f>EJ73*VLOOKUP('Données projet'!$B$15,Paramètres!$A$1:$I$89,3,0)*VLOOKUP('Données projet'!$B$15,Paramètres!$A$1:$I$89,5,0)</f>
        <v>195.87360000000001</v>
      </c>
      <c r="EL73" s="13">
        <f t="shared" si="99"/>
        <v>48.836212506996127</v>
      </c>
      <c r="EM73" s="20">
        <f t="shared" si="73"/>
        <v>426.20292344968493</v>
      </c>
      <c r="EN73" s="59">
        <f t="shared" si="74"/>
        <v>713.88142105179031</v>
      </c>
      <c r="EO73" s="59">
        <f ca="1">AVERAGE(OFFSET($EN$3,0,0,'Données projet'!$E$15+1,1))-AVERAGE(OFFSET($H$3,0,0,'Données projet'!$E$15+1,1))</f>
        <v>337.57272347525873</v>
      </c>
      <c r="EP73" s="59">
        <f t="shared" si="100"/>
        <v>171.78614231095435</v>
      </c>
      <c r="EQ73" s="15">
        <f>IF(ISNA(VLOOKUP(A73,'Données projet'!$A$191:$I$211,3,0)),0,VLOOKUP(A73,'Données projet'!$A$191:$I$211,3,0))</f>
        <v>10</v>
      </c>
      <c r="ER73" s="15">
        <f>IF(ISNA(VLOOKUP(A73,'Données projet'!$A$191:$I$211,4,0)),0,VLOOKUP(A73,'Données projet'!$A$191:$I$211,4,0))</f>
        <v>14</v>
      </c>
      <c r="ES73" s="16">
        <f>IF(ISNA(VLOOKUP(A73,'Données projet'!$A$191:$I$211,5,0)),0%,VLOOKUP(A73,'Données projet'!$A$191:$I$211,5,0)*VLOOKUP('Données projet'!$B$15,Paramètres!$A$1:$I$89,7,0))</f>
        <v>0.17200000000000001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12.112097196928787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12.112097196928787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172</v>
      </c>
      <c r="FC73" s="12">
        <f>VLOOKUP(A73,'Données projet'!$A$217:$I$237,9,0)</f>
        <v>5</v>
      </c>
      <c r="FD73" s="12">
        <f t="array" ref="FD73">INDEX(FC:FC,MIN(IF(ISNUMBER(FC73:FC269),ROW(FC73:FC269),"")))</f>
        <v>5</v>
      </c>
      <c r="FE73" s="12">
        <f>IF('Données projet'!$A$218&gt;35,FE72+FD73-FM72,IF(A73&lt;'Données projet'!$A$218,$FB$205^A73,IF(A73='Données projet'!$A$218,'Données projet'!$B$218,FE72+FD73-FM72)))</f>
        <v>172</v>
      </c>
      <c r="FF73" s="17">
        <f>FE73*VLOOKUP('Données projet'!$B$16,Paramètres!$A$1:$I$89,3,0)*VLOOKUP('Données projet'!$B$16,Paramètres!$A$1:$I$89,5,0)</f>
        <v>187.82399999999998</v>
      </c>
      <c r="FG73" s="13">
        <f t="shared" si="101"/>
        <v>47.05854810918273</v>
      </c>
      <c r="FH73" s="20">
        <f t="shared" si="76"/>
        <v>409.08710462349319</v>
      </c>
      <c r="FI73" s="59">
        <f t="shared" si="77"/>
        <v>696.76560222559851</v>
      </c>
      <c r="FJ73" s="59">
        <f ca="1">AVERAGE(OFFSET($FI$3,0,0,'Données projet'!$E$16+1,1))-AVERAGE(OFFSET($H$3,0,0,'Données projet'!$E$16+1,1))</f>
        <v>325.08483803530646</v>
      </c>
      <c r="FK73" s="59">
        <f t="shared" si="102"/>
        <v>166.27224322841556</v>
      </c>
      <c r="FL73" s="15">
        <f>IF(ISNA(VLOOKUP(A73,'Données projet'!$A$217:$I$237,3,0)),0,VLOOKUP(A73,'Données projet'!$A$217:$I$237,3,0))</f>
        <v>10</v>
      </c>
      <c r="FM73" s="15">
        <f>IF(ISNA(VLOOKUP(A73,'Données projet'!$A$217:$I$237,4,0)),0,VLOOKUP(A73,'Données projet'!$A$217:$I$237,4,0))</f>
        <v>14</v>
      </c>
      <c r="FN73" s="16">
        <f>IF(ISNA(VLOOKUP(A73,'Données projet'!$A$217:$I$237,5,0)),0%,VLOOKUP(A73,'Données projet'!$A$217:$I$237,5,0)*VLOOKUP('Données projet'!$B$16,Paramètres!$A$1:$I$89,7,0))</f>
        <v>0.17200000000000001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11.61433977787692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11.61433977787692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302</v>
      </c>
      <c r="FX73" s="12">
        <f>VLOOKUP(A73,'Données projet'!$A$243:$I$263,9,0)</f>
        <v>8.1999999999999993</v>
      </c>
      <c r="FY73" s="12">
        <f t="array" ref="FY73">INDEX(FX:FX,MIN(IF(ISNUMBER(FX73:FX269),ROW(FX73:FX269),"")))</f>
        <v>8.1999999999999993</v>
      </c>
      <c r="FZ73" s="12">
        <f>IF('Données projet'!$A$244&gt;35,FZ72+FY73-GH72,IF(A73&lt;'Données projet'!$A$244,$FW$205^A73,IF(A73='Données projet'!$A$244,'Données projet'!$B$244,FZ72+FY73-GH72)))</f>
        <v>301.99999999999989</v>
      </c>
      <c r="GA73" s="17">
        <f>FZ73*VLOOKUP('Données projet'!$B$17,Paramètres!$A$1:$I$89,3,0)*VLOOKUP('Données projet'!$B$17,Paramètres!$A$1:$I$89,5,0)</f>
        <v>306.22799999999989</v>
      </c>
      <c r="GB73" s="13">
        <f t="shared" si="103"/>
        <v>72.480526049067294</v>
      </c>
      <c r="GC73" s="20">
        <f t="shared" si="79"/>
        <v>659.58401620212533</v>
      </c>
      <c r="GD73" s="59">
        <f t="shared" si="80"/>
        <v>947.26251380423059</v>
      </c>
      <c r="GE73" s="59">
        <f ca="1">AVERAGE(OFFSET($GD$3,0,0,'Données projet'!$E$17+1,1))-AVERAGE(OFFSET($H$3,0,0,'Données projet'!$E$17+1,1))</f>
        <v>491.88527366779715</v>
      </c>
      <c r="GF73" s="59">
        <f t="shared" si="104"/>
        <v>304.07540432345746</v>
      </c>
      <c r="GG73" s="15">
        <f>IF(ISNA(VLOOKUP(A73,'Données projet'!$A$243:$I$263,3,0)),0,VLOOKUP(A73,'Données projet'!$A$243:$I$263,3,0))</f>
        <v>11</v>
      </c>
      <c r="GH73" s="15">
        <f>IF(ISNA(VLOOKUP(A73,'Données projet'!$A$243:$I$263,4,0)),0,VLOOKUP(A73,'Données projet'!$A$243:$I$263,4,0))</f>
        <v>28</v>
      </c>
      <c r="GI73" s="16">
        <f>IF(ISNA(VLOOKUP(A73,'Données projet'!$A$243:$I$263,5,0)),0%,VLOOKUP(A73,'Données projet'!$A$243:$I$263,5,0)*VLOOKUP('Données projet'!$B$17,Paramètres!$A$1:$I$89,7,0))</f>
        <v>0.215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24.934476434289103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24.934476434289103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242</v>
      </c>
      <c r="GS73" s="12">
        <f>VLOOKUP(A73,'Données projet'!$A$269:$I$289,9,0)</f>
        <v>6.8</v>
      </c>
      <c r="GT73" s="12">
        <f t="array" ref="GT73">INDEX(GS:GS,MIN(IF(ISNUMBER(GS73:GS269),ROW(GS73:GS269),"")))</f>
        <v>6.8</v>
      </c>
      <c r="GU73" s="12">
        <f>IF('Données projet'!$A$270&gt;35,GU72+GT73-HC72,IF(A73&lt;'Données projet'!$A$270,$GR$205^A73,IF(A73='Données projet'!$A$270,'Données projet'!$B$270,GU72+GT73-HC72)))</f>
        <v>241.99999999999997</v>
      </c>
      <c r="GV73" s="17">
        <f>GU73*VLOOKUP('Données projet'!$B$18,Paramètres!$A$1:$I$89,3,0)*VLOOKUP('Données projet'!$B$18,Paramètres!$A$1:$I$89,5,0)</f>
        <v>230.28719999999998</v>
      </c>
      <c r="GW73" s="13">
        <f t="shared" si="105"/>
        <v>56.344776374959956</v>
      </c>
      <c r="GX73" s="20">
        <f t="shared" si="82"/>
        <v>499.2173588530552</v>
      </c>
      <c r="GY73" s="59">
        <f t="shared" si="83"/>
        <v>786.89585645516058</v>
      </c>
      <c r="GZ73" s="59">
        <f ca="1">AVERAGE(OFFSET($GY$3,0,0,'Données projet'!$E$18+1,1))-AVERAGE(OFFSET($H$3,0,0,'Données projet'!$E$18+1,1))</f>
        <v>388.19269910553851</v>
      </c>
      <c r="HA73" s="59">
        <f t="shared" si="106"/>
        <v>255.07177499966724</v>
      </c>
      <c r="HB73" s="15">
        <f>IF(ISNA(VLOOKUP(A73,'Données projet'!$A$269:$I$289,3,0)),0,VLOOKUP(A73,'Données projet'!$A$269:$I$289,3,0))</f>
        <v>11</v>
      </c>
      <c r="HC73" s="15">
        <f>IF(ISNA(VLOOKUP(A73,'Données projet'!$A$269:$I$289,4,0)),0,VLOOKUP(A73,'Données projet'!$A$269:$I$289,4,0))</f>
        <v>21</v>
      </c>
      <c r="HD73" s="16">
        <f>IF(ISNA(VLOOKUP(A73,'Données projet'!$A$269:$I$289,5,0)),0%,VLOOKUP(A73,'Données projet'!$A$269:$I$289,5,0)*VLOOKUP('Données projet'!$B$18,Paramètres!$A$1:$I$89,7,0))</f>
        <v>0.215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17.550035336441944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17.550035336441944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1.05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6.3133199999999938</v>
      </c>
      <c r="D74" s="11">
        <f t="shared" si="86"/>
        <v>2.3477933024593378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10.150771672073871</v>
      </c>
      <c r="H74" s="67">
        <f t="shared" si="56"/>
        <v>256.35143900178332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281.59999999999991</v>
      </c>
      <c r="O74" s="13">
        <f>N74*VLOOKUP('Données projet'!$B$9,Paramètres!$A$1:$I$89,3,0)*VLOOKUP('Données projet'!$B$9,Paramètres!$A$1:$I$89,5,0)</f>
        <v>254.79167999999993</v>
      </c>
      <c r="P74" s="13">
        <f t="shared" si="87"/>
        <v>61.610870508448471</v>
      </c>
      <c r="Q74" s="20">
        <f t="shared" si="54"/>
        <v>551.06777546888088</v>
      </c>
      <c r="R74" s="59">
        <f t="shared" si="55"/>
        <v>838.84437182860438</v>
      </c>
      <c r="S74" s="59">
        <f ca="1">AVERAGE(OFFSET($R$3,0,0,'Données projet'!$E$9+1,1))-AVERAGE(OFFSET($H$3,0,0,'Données projet'!$E$9+1,1))</f>
        <v>442.85077007208679</v>
      </c>
      <c r="T74" s="59">
        <f t="shared" si="88"/>
        <v>275.67388397899009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21.812931391947885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21.812931391947885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152.40575999999999</v>
      </c>
      <c r="AK74" s="13">
        <f t="shared" si="89"/>
        <v>39.124795908571521</v>
      </c>
      <c r="AL74" s="20">
        <f t="shared" si="58"/>
        <v>333.58238487409534</v>
      </c>
      <c r="AM74" s="59">
        <f t="shared" si="59"/>
        <v>621.35898123381878</v>
      </c>
      <c r="AN74" s="59">
        <f ca="1">AVERAGE(OFFSET($AM$3,0,0,'Données projet'!$E$10+1,1))-AVERAGE(OFFSET($H$3,0,0,'Données projet'!$E$10+1,1))</f>
        <v>283.58623187123555</v>
      </c>
      <c r="AO74" s="59">
        <f t="shared" si="90"/>
        <v>191.24793849275176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14.949379703964286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14.949379703964286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207.99167999999992</v>
      </c>
      <c r="BF74" s="13">
        <f t="shared" si="91"/>
        <v>51.496472105486831</v>
      </c>
      <c r="BG74" s="20">
        <f t="shared" si="61"/>
        <v>451.94186491705608</v>
      </c>
      <c r="BH74" s="59">
        <f t="shared" si="62"/>
        <v>739.71846127677952</v>
      </c>
      <c r="BI74" s="59">
        <f ca="1">AVERAGE(OFFSET($BH$3,0,0,'Données projet'!$E$11+1,1))-AVERAGE(OFFSET($H$3,0,0,'Données projet'!$E$11+1,1))</f>
        <v>300.677256227165</v>
      </c>
      <c r="BJ74" s="59">
        <f t="shared" si="92"/>
        <v>294.92893853504148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15.686568181829138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15.686568181829138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</v>
      </c>
      <c r="BY74" s="12">
        <f>IF('Données projet'!$A$114&gt;35,BY73+BX74-CG73,IF(A74&lt;'Données projet'!$A$114,$BV$205^A74,IF(A74='Données projet'!$A$114,'Données projet'!$B$114,BY73+BX74-CG73)))</f>
        <v>163</v>
      </c>
      <c r="BZ74" s="13">
        <f>BY74*VLOOKUP('Données projet'!$B$12,Paramètres!$A$1:$I$89,3,0)*VLOOKUP('Données projet'!$B$12,Paramètres!$A$1:$I$89,5,0)</f>
        <v>175.45319999999998</v>
      </c>
      <c r="CA74" s="13">
        <f t="shared" si="93"/>
        <v>44.309105612169866</v>
      </c>
      <c r="CB74" s="20">
        <f t="shared" si="64"/>
        <v>382.75268227452915</v>
      </c>
      <c r="CC74" s="59">
        <f t="shared" si="65"/>
        <v>670.52927863425259</v>
      </c>
      <c r="CD74" s="59">
        <f ca="1">AVERAGE(OFFSET($CC$3,0,0,'Données projet'!$E$12+1,1))-AVERAGE(OFFSET($H$3,0,0,'Données projet'!$E$12+1,1))</f>
        <v>320.91970765367535</v>
      </c>
      <c r="CE74" s="59">
        <f t="shared" si="94"/>
        <v>164.43305350706868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11.22392409232509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11.22392409232509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4.2</v>
      </c>
      <c r="CT74" s="12">
        <f>IF('Données projet'!$A$140&gt;35,CT73+CS74-DB73,IF(A74&lt;'Données projet'!$A$140,$CQ$205^A74,IF(A74='Données projet'!$A$140,'Données projet'!$B$140,CT73+CS74-DB73)))</f>
        <v>307.19999999999993</v>
      </c>
      <c r="CU74" s="17">
        <f>CT74*VLOOKUP('Données projet'!$B$13,Paramètres!$A$1:$I$89,3,0)*VLOOKUP('Données projet'!$B$13,Paramètres!$A$1:$I$89,5,0)</f>
        <v>268.36991999999998</v>
      </c>
      <c r="CV74" s="13">
        <f t="shared" si="95"/>
        <v>64.503203342054107</v>
      </c>
      <c r="CW74" s="20">
        <f t="shared" si="67"/>
        <v>579.75402315407757</v>
      </c>
      <c r="CX74" s="59">
        <f t="shared" si="68"/>
        <v>867.53061951380096</v>
      </c>
      <c r="CY74" s="59">
        <f ca="1">AVERAGE(OFFSET($CX$3,0,0,'Données projet'!$E$13+1,1))-AVERAGE(OFFSET($H$3,0,0,'Données projet'!$E$13+1,1))</f>
        <v>380.75053157062723</v>
      </c>
      <c r="CZ74" s="59">
        <f t="shared" si="96"/>
        <v>372.45140975908799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23.160348422641022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23.160348422641022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6.2</v>
      </c>
      <c r="DO74" s="12">
        <f>IF('Données projet'!$A$166&gt;35,DO73+DN74-DW73,IF(A74&lt;'Données projet'!$A$166,$DL$205^A74,IF(A74='Données projet'!$A$166,'Données projet'!$B$166,DO73+DN74-DW73)))</f>
        <v>227.2</v>
      </c>
      <c r="DP74" s="17">
        <f>DO74*VLOOKUP('Données projet'!$B$14,Paramètres!$A$1:$I$89,3,0)*VLOOKUP('Données projet'!$B$14,Paramètres!$A$1:$I$89,5,0)</f>
        <v>219.74784000000002</v>
      </c>
      <c r="DQ74" s="13">
        <f t="shared" si="97"/>
        <v>54.060076332940611</v>
      </c>
      <c r="DR74" s="20">
        <f t="shared" si="70"/>
        <v>476.88212094653824</v>
      </c>
      <c r="DS74" s="59">
        <f t="shared" si="71"/>
        <v>764.65871730626168</v>
      </c>
      <c r="DT74" s="59">
        <f ca="1">AVERAGE(OFFSET($DS$3,0,0,'Données projet'!$E$14+1,1))-AVERAGE(OFFSET($H$3,0,0,'Données projet'!$E$14+1,1))</f>
        <v>391.03687197632871</v>
      </c>
      <c r="DU74" s="59">
        <f t="shared" si="98"/>
        <v>241.90796410645191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17.487953615958222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17.487953615958222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5</v>
      </c>
      <c r="EJ74" s="12">
        <f>IF('Données projet'!$A$192&gt;35,EJ73+EI74-ER73,IF(A74&lt;'Données projet'!$A$192,$EG$205^A74,IF(A74='Données projet'!$A$192,'Données projet'!$B$192,EJ73+EI74-ER73)))</f>
        <v>163</v>
      </c>
      <c r="EK74" s="17">
        <f>EJ74*VLOOKUP('Données projet'!$B$15,Paramètres!$A$1:$I$89,3,0)*VLOOKUP('Données projet'!$B$15,Paramètres!$A$1:$I$89,5,0)</f>
        <v>185.62440000000001</v>
      </c>
      <c r="EL74" s="13">
        <f t="shared" si="99"/>
        <v>46.571261969320169</v>
      </c>
      <c r="EM74" s="20">
        <f t="shared" si="73"/>
        <v>404.40744459656599</v>
      </c>
      <c r="EN74" s="59">
        <f t="shared" si="74"/>
        <v>692.18404095628944</v>
      </c>
      <c r="EO74" s="59">
        <f ca="1">AVERAGE(OFFSET($EN$3,0,0,'Données projet'!$E$15+1,1))-AVERAGE(OFFSET($H$3,0,0,'Données projet'!$E$15+1,1))</f>
        <v>337.57272347525873</v>
      </c>
      <c r="EP74" s="59">
        <f t="shared" si="100"/>
        <v>171.78614231095435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11.874586358546834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11.874586358546834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5</v>
      </c>
      <c r="FE74" s="12">
        <f>IF('Données projet'!$A$218&gt;35,FE73+FD74-FM73,IF(A74&lt;'Données projet'!$A$218,$FB$205^A74,IF(A74='Données projet'!$A$218,'Données projet'!$B$218,FE73+FD74-FM73)))</f>
        <v>163</v>
      </c>
      <c r="FF74" s="17">
        <f>FE74*VLOOKUP('Données projet'!$B$16,Paramètres!$A$1:$I$89,3,0)*VLOOKUP('Données projet'!$B$16,Paramètres!$A$1:$I$89,5,0)</f>
        <v>177.99600000000001</v>
      </c>
      <c r="FG74" s="13">
        <f t="shared" si="101"/>
        <v>44.876042989096391</v>
      </c>
      <c r="FH74" s="20">
        <f t="shared" si="76"/>
        <v>388.16880820600954</v>
      </c>
      <c r="FI74" s="59">
        <f t="shared" si="77"/>
        <v>675.94540456573304</v>
      </c>
      <c r="FJ74" s="59">
        <f ca="1">AVERAGE(OFFSET($FI$3,0,0,'Données projet'!$E$16+1,1))-AVERAGE(OFFSET($H$3,0,0,'Données projet'!$E$16+1,1))</f>
        <v>325.08483803530646</v>
      </c>
      <c r="FK74" s="59">
        <f t="shared" si="102"/>
        <v>166.27224322841556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11.386589658880526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11.386589658880526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7.6</v>
      </c>
      <c r="FZ74" s="12">
        <f>IF('Données projet'!$A$244&gt;35,FZ73+FY74-GH73,IF(A74&lt;'Données projet'!$A$244,$FW$205^A74,IF(A74='Données projet'!$A$244,'Données projet'!$B$244,FZ73+FY74-GH73)))</f>
        <v>281.59999999999991</v>
      </c>
      <c r="GA74" s="17">
        <f>FZ74*VLOOKUP('Données projet'!$B$17,Paramètres!$A$1:$I$89,3,0)*VLOOKUP('Données projet'!$B$17,Paramètres!$A$1:$I$89,5,0)</f>
        <v>285.54239999999993</v>
      </c>
      <c r="GB74" s="13">
        <f t="shared" si="103"/>
        <v>68.136937829389467</v>
      </c>
      <c r="GC74" s="20">
        <f t="shared" si="79"/>
        <v>615.99151338618651</v>
      </c>
      <c r="GD74" s="59">
        <f t="shared" si="80"/>
        <v>903.7681097459099</v>
      </c>
      <c r="GE74" s="59">
        <f ca="1">AVERAGE(OFFSET($GD$3,0,0,'Données projet'!$E$17+1,1))-AVERAGE(OFFSET($H$3,0,0,'Données projet'!$E$17+1,1))</f>
        <v>491.88527366779715</v>
      </c>
      <c r="GF74" s="59">
        <f t="shared" si="104"/>
        <v>304.07540432345746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24.445526559941602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24.445526559941602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6.2</v>
      </c>
      <c r="GU74" s="12">
        <f>IF('Données projet'!$A$270&gt;35,GU73+GT74-HC73,IF(A74&lt;'Données projet'!$A$270,$GR$205^A74,IF(A74='Données projet'!$A$270,'Données projet'!$B$270,GU73+GT74-HC73)))</f>
        <v>227.19999999999996</v>
      </c>
      <c r="GV74" s="17">
        <f>GU74*VLOOKUP('Données projet'!$B$18,Paramètres!$A$1:$I$89,3,0)*VLOOKUP('Données projet'!$B$18,Paramètres!$A$1:$I$89,5,0)</f>
        <v>216.20351999999997</v>
      </c>
      <c r="GW74" s="13">
        <f t="shared" si="105"/>
        <v>53.288905450648613</v>
      </c>
      <c r="GX74" s="20">
        <f t="shared" si="82"/>
        <v>469.36597432654622</v>
      </c>
      <c r="GY74" s="59">
        <f t="shared" si="83"/>
        <v>757.14257068626966</v>
      </c>
      <c r="GZ74" s="59">
        <f ca="1">AVERAGE(OFFSET($GY$3,0,0,'Données projet'!$E$18+1,1))-AVERAGE(OFFSET($H$3,0,0,'Données projet'!$E$18+1,1))</f>
        <v>388.19269910553851</v>
      </c>
      <c r="HA74" s="59">
        <f t="shared" si="106"/>
        <v>255.07177499966724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17.205889847958893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17.205889847958893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1.05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6.4022399999999937</v>
      </c>
      <c r="D75" s="11">
        <f t="shared" si="86"/>
        <v>2.3769879291519458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10.241947875134832</v>
      </c>
      <c r="H75" s="67">
        <f t="shared" si="56"/>
        <v>256.55715530993962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289.19999999999993</v>
      </c>
      <c r="O75" s="13">
        <f>N75*VLOOKUP('Données projet'!$B$9,Paramètres!$A$1:$I$89,3,0)*VLOOKUP('Données projet'!$B$9,Paramètres!$A$1:$I$89,5,0)</f>
        <v>261.66815999999994</v>
      </c>
      <c r="P75" s="13">
        <f t="shared" si="87"/>
        <v>63.077829793082856</v>
      </c>
      <c r="Q75" s="20">
        <f t="shared" si="54"/>
        <v>565.59926555628579</v>
      </c>
      <c r="R75" s="59">
        <f t="shared" si="55"/>
        <v>853.47225887949855</v>
      </c>
      <c r="S75" s="59">
        <f ca="1">AVERAGE(OFFSET($R$3,0,0,'Données projet'!$E$9+1,1))-AVERAGE(OFFSET($H$3,0,0,'Données projet'!$E$9+1,1))</f>
        <v>442.85077007208679</v>
      </c>
      <c r="T75" s="59">
        <f t="shared" si="88"/>
        <v>275.67388397899009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21.385193111926217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21.385193111926217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156.56471999999997</v>
      </c>
      <c r="AK75" s="13">
        <f t="shared" si="89"/>
        <v>40.066702365401426</v>
      </c>
      <c r="AL75" s="20">
        <f t="shared" si="58"/>
        <v>342.46639395307403</v>
      </c>
      <c r="AM75" s="59">
        <f t="shared" si="59"/>
        <v>630.33938727628674</v>
      </c>
      <c r="AN75" s="59">
        <f ca="1">AVERAGE(OFFSET($AM$3,0,0,'Données projet'!$E$10+1,1))-AVERAGE(OFFSET($H$3,0,0,'Données projet'!$E$10+1,1))</f>
        <v>283.58623187123555</v>
      </c>
      <c r="AO75" s="59">
        <f t="shared" si="90"/>
        <v>191.24793849275176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14.656231486190817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14.656231486190817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210.74975999999987</v>
      </c>
      <c r="BF75" s="13">
        <f t="shared" si="91"/>
        <v>52.099393122422597</v>
      </c>
      <c r="BG75" s="20">
        <f t="shared" si="61"/>
        <v>457.79560835488581</v>
      </c>
      <c r="BH75" s="59">
        <f t="shared" si="62"/>
        <v>745.66860167809864</v>
      </c>
      <c r="BI75" s="59">
        <f ca="1">AVERAGE(OFFSET($BH$3,0,0,'Données projet'!$E$11+1,1))-AVERAGE(OFFSET($H$3,0,0,'Données projet'!$E$11+1,1))</f>
        <v>300.677256227165</v>
      </c>
      <c r="BJ75" s="59">
        <f t="shared" si="92"/>
        <v>294.92893853504148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15.378964147645311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15.378964147645311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</v>
      </c>
      <c r="BY75" s="12">
        <f>IF('Données projet'!$A$114&gt;35,BY74+BX75-CG74,IF(A75&lt;'Données projet'!$A$114,$BV$205^A75,IF(A75='Données projet'!$A$114,'Données projet'!$B$114,BY74+BX75-CG74)))</f>
        <v>168</v>
      </c>
      <c r="BZ75" s="13">
        <f>BY75*VLOOKUP('Données projet'!$B$12,Paramètres!$A$1:$I$89,3,0)*VLOOKUP('Données projet'!$B$12,Paramètres!$A$1:$I$89,5,0)</f>
        <v>180.83519999999999</v>
      </c>
      <c r="CA75" s="13">
        <f t="shared" si="93"/>
        <v>45.507952685945142</v>
      </c>
      <c r="CB75" s="20">
        <f t="shared" si="64"/>
        <v>394.21432426135442</v>
      </c>
      <c r="CC75" s="59">
        <f t="shared" si="65"/>
        <v>682.08731758456724</v>
      </c>
      <c r="CD75" s="59">
        <f ca="1">AVERAGE(OFFSET($CC$3,0,0,'Données projet'!$E$12+1,1))-AVERAGE(OFFSET($H$3,0,0,'Données projet'!$E$12+1,1))</f>
        <v>320.91970765367535</v>
      </c>
      <c r="CE75" s="59">
        <f t="shared" si="94"/>
        <v>164.43305350706868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11.003829786792313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11.003829786792313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4.2</v>
      </c>
      <c r="CT75" s="12">
        <f>IF('Données projet'!$A$140&gt;35,CT74+CS75-DB74,IF(A75&lt;'Données projet'!$A$140,$CQ$205^A75,IF(A75='Données projet'!$A$140,'Données projet'!$B$140,CT74+CS75-DB74)))</f>
        <v>311.39999999999992</v>
      </c>
      <c r="CU75" s="17">
        <f>CT75*VLOOKUP('Données projet'!$B$13,Paramètres!$A$1:$I$89,3,0)*VLOOKUP('Données projet'!$B$13,Paramètres!$A$1:$I$89,5,0)</f>
        <v>272.03904</v>
      </c>
      <c r="CV75" s="13">
        <f t="shared" si="95"/>
        <v>65.281815371368268</v>
      </c>
      <c r="CW75" s="20">
        <f t="shared" si="67"/>
        <v>587.50048977179972</v>
      </c>
      <c r="CX75" s="59">
        <f t="shared" si="68"/>
        <v>875.37348309501249</v>
      </c>
      <c r="CY75" s="59">
        <f ca="1">AVERAGE(OFFSET($CX$3,0,0,'Données projet'!$E$13+1,1))-AVERAGE(OFFSET($H$3,0,0,'Données projet'!$E$13+1,1))</f>
        <v>380.75053157062723</v>
      </c>
      <c r="CZ75" s="59">
        <f t="shared" si="96"/>
        <v>372.45140975908799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22.706188116490701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22.706188116490701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6.2</v>
      </c>
      <c r="DO75" s="12">
        <f>IF('Données projet'!$A$166&gt;35,DO74+DN75-DW74,IF(A75&lt;'Données projet'!$A$166,$DL$205^A75,IF(A75='Données projet'!$A$166,'Données projet'!$B$166,DO74+DN75-DW74)))</f>
        <v>233.39999999999998</v>
      </c>
      <c r="DP75" s="17">
        <f>DO75*VLOOKUP('Données projet'!$B$14,Paramètres!$A$1:$I$89,3,0)*VLOOKUP('Données projet'!$B$14,Paramètres!$A$1:$I$89,5,0)</f>
        <v>225.74448000000001</v>
      </c>
      <c r="DQ75" s="13">
        <f t="shared" si="97"/>
        <v>55.36154088431374</v>
      </c>
      <c r="DR75" s="20">
        <f t="shared" si="70"/>
        <v>489.59298637351304</v>
      </c>
      <c r="DS75" s="59">
        <f t="shared" si="71"/>
        <v>777.46597969672575</v>
      </c>
      <c r="DT75" s="59">
        <f ca="1">AVERAGE(OFFSET($DS$3,0,0,'Données projet'!$E$14+1,1))-AVERAGE(OFFSET($H$3,0,0,'Données projet'!$E$14+1,1))</f>
        <v>391.03687197632871</v>
      </c>
      <c r="DU75" s="59">
        <f t="shared" si="98"/>
        <v>241.90796410645191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17.145025512147747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17.145025512147747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5</v>
      </c>
      <c r="EJ75" s="12">
        <f>IF('Données projet'!$A$192&gt;35,EJ74+EI75-ER74,IF(A75&lt;'Données projet'!$A$192,$EG$205^A75,IF(A75='Données projet'!$A$192,'Données projet'!$B$192,EJ74+EI75-ER74)))</f>
        <v>168</v>
      </c>
      <c r="EK75" s="17">
        <f>EJ75*VLOOKUP('Données projet'!$B$15,Paramètres!$A$1:$I$89,3,0)*VLOOKUP('Données projet'!$B$15,Paramètres!$A$1:$I$89,5,0)</f>
        <v>191.3184</v>
      </c>
      <c r="EL75" s="13">
        <f t="shared" si="99"/>
        <v>47.831314962098354</v>
      </c>
      <c r="EM75" s="20">
        <f t="shared" si="73"/>
        <v>416.51908689232135</v>
      </c>
      <c r="EN75" s="59">
        <f t="shared" si="74"/>
        <v>704.39208021553418</v>
      </c>
      <c r="EO75" s="59">
        <f ca="1">AVERAGE(OFFSET($EN$3,0,0,'Données projet'!$E$15+1,1))-AVERAGE(OFFSET($H$3,0,0,'Données projet'!$E$15+1,1))</f>
        <v>337.57272347525873</v>
      </c>
      <c r="EP75" s="59">
        <f t="shared" si="100"/>
        <v>171.78614231095435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11.641732962838244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11.641732962838244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5</v>
      </c>
      <c r="FE75" s="12">
        <f>IF('Données projet'!$A$218&gt;35,FE74+FD75-FM74,IF(A75&lt;'Données projet'!$A$218,$FB$205^A75,IF(A75='Données projet'!$A$218,'Données projet'!$B$218,FE74+FD75-FM74)))</f>
        <v>168</v>
      </c>
      <c r="FF75" s="17">
        <f>FE75*VLOOKUP('Données projet'!$B$16,Paramètres!$A$1:$I$89,3,0)*VLOOKUP('Données projet'!$B$16,Paramètres!$A$1:$I$89,5,0)</f>
        <v>183.45599999999999</v>
      </c>
      <c r="FG75" s="13">
        <f t="shared" si="101"/>
        <v>46.090229375321144</v>
      </c>
      <c r="FH75" s="20">
        <f t="shared" si="76"/>
        <v>399.79301616201764</v>
      </c>
      <c r="FI75" s="59">
        <f t="shared" si="77"/>
        <v>687.66600948523046</v>
      </c>
      <c r="FJ75" s="59">
        <f ca="1">AVERAGE(OFFSET($FI$3,0,0,'Données projet'!$E$16+1,1))-AVERAGE(OFFSET($H$3,0,0,'Données projet'!$E$16+1,1))</f>
        <v>325.08483803530646</v>
      </c>
      <c r="FK75" s="59">
        <f t="shared" si="102"/>
        <v>166.27224322841556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11.163305580803796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11.163305580803796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7.6</v>
      </c>
      <c r="FZ75" s="12">
        <f>IF('Données projet'!$A$244&gt;35,FZ74+FY75-GH74,IF(A75&lt;'Données projet'!$A$244,$FW$205^A75,IF(A75='Données projet'!$A$244,'Données projet'!$B$244,FZ74+FY75-GH74)))</f>
        <v>289.19999999999993</v>
      </c>
      <c r="GA75" s="17">
        <f>FZ75*VLOOKUP('Données projet'!$B$17,Paramètres!$A$1:$I$89,3,0)*VLOOKUP('Données projet'!$B$17,Paramètres!$A$1:$I$89,5,0)</f>
        <v>293.24879999999996</v>
      </c>
      <c r="GB75" s="13">
        <f t="shared" si="103"/>
        <v>69.759283249126327</v>
      </c>
      <c r="GC75" s="20">
        <f t="shared" si="79"/>
        <v>632.23907832556165</v>
      </c>
      <c r="GD75" s="59">
        <f t="shared" si="80"/>
        <v>920.11207164877442</v>
      </c>
      <c r="GE75" s="59">
        <f ca="1">AVERAGE(OFFSET($GD$3,0,0,'Données projet'!$E$17+1,1))-AVERAGE(OFFSET($H$3,0,0,'Données projet'!$E$17+1,1))</f>
        <v>491.88527366779715</v>
      </c>
      <c r="GF75" s="59">
        <f t="shared" si="104"/>
        <v>304.07540432345746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23.966164694400078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23.966164694400078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6.2</v>
      </c>
      <c r="GU75" s="12">
        <f>IF('Données projet'!$A$270&gt;35,GU74+GT75-HC74,IF(A75&lt;'Données projet'!$A$270,$GR$205^A75,IF(A75='Données projet'!$A$270,'Données projet'!$B$270,GU74+GT75-HC74)))</f>
        <v>233.39999999999995</v>
      </c>
      <c r="GV75" s="17">
        <f>GU75*VLOOKUP('Données projet'!$B$18,Paramètres!$A$1:$I$89,3,0)*VLOOKUP('Données projet'!$B$18,Paramètres!$A$1:$I$89,5,0)</f>
        <v>222.10343999999995</v>
      </c>
      <c r="GW75" s="13">
        <f t="shared" si="105"/>
        <v>54.571804516465022</v>
      </c>
      <c r="GX75" s="20">
        <f t="shared" si="82"/>
        <v>481.87605086617651</v>
      </c>
      <c r="GY75" s="59">
        <f t="shared" si="83"/>
        <v>769.74904418938922</v>
      </c>
      <c r="GZ75" s="59">
        <f ca="1">AVERAGE(OFFSET($GY$3,0,0,'Données projet'!$E$18+1,1))-AVERAGE(OFFSET($H$3,0,0,'Données projet'!$E$18+1,1))</f>
        <v>388.19269910553851</v>
      </c>
      <c r="HA75" s="59">
        <f t="shared" si="106"/>
        <v>255.07177499966724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16.868492842596975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16.868492842596975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1.05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6.4911599999999936</v>
      </c>
      <c r="D76" s="11">
        <f t="shared" si="86"/>
        <v>2.4061353943926092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10.333087672864467</v>
      </c>
      <c r="H76" s="67">
        <f t="shared" si="56"/>
        <v>256.76278947856713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296.79999999999995</v>
      </c>
      <c r="O76" s="13">
        <f>N76*VLOOKUP('Données projet'!$B$9,Paramètres!$A$1:$I$89,3,0)*VLOOKUP('Données projet'!$B$9,Paramètres!$A$1:$I$89,5,0)</f>
        <v>268.5446399999999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868.09066924735157</v>
      </c>
      <c r="S76" s="59">
        <f ca="1">AVERAGE(OFFSET($R$3,0,0,'Données projet'!$E$9+1,1))-AVERAGE(OFFSET($H$3,0,0,'Données projet'!$E$9+1,1))</f>
        <v>442.85077007208679</v>
      </c>
      <c r="T76" s="59">
        <f t="shared" si="88"/>
        <v>275.67388397899009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20.965842518681185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20.965842518681185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160.72367999999997</v>
      </c>
      <c r="AK76" s="13">
        <f t="shared" si="89"/>
        <v>41.005700554955503</v>
      </c>
      <c r="AL76" s="20">
        <f t="shared" si="58"/>
        <v>351.34533779988072</v>
      </c>
      <c r="AM76" s="59">
        <f t="shared" si="59"/>
        <v>639.31305581477761</v>
      </c>
      <c r="AN76" s="59">
        <f ca="1">AVERAGE(OFFSET($AM$3,0,0,'Données projet'!$E$10+1,1))-AVERAGE(OFFSET($H$3,0,0,'Données projet'!$E$10+1,1))</f>
        <v>283.58623187123555</v>
      </c>
      <c r="AO76" s="59">
        <f t="shared" si="90"/>
        <v>191.24793849275176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14.368831726165128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14.368831726165128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213.50783999999987</v>
      </c>
      <c r="BF76" s="13">
        <f t="shared" si="91"/>
        <v>52.701396365805124</v>
      </c>
      <c r="BG76" s="20">
        <f t="shared" si="61"/>
        <v>463.64775333711032</v>
      </c>
      <c r="BH76" s="59">
        <f t="shared" si="62"/>
        <v>751.61547135200726</v>
      </c>
      <c r="BI76" s="59">
        <f ca="1">AVERAGE(OFFSET($BH$3,0,0,'Données projet'!$E$11+1,1))-AVERAGE(OFFSET($H$3,0,0,'Données projet'!$E$11+1,1))</f>
        <v>300.677256227165</v>
      </c>
      <c r="BJ76" s="59">
        <f t="shared" si="92"/>
        <v>294.92893853504148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15.077392040951894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15.077392040951894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</v>
      </c>
      <c r="BY76" s="12">
        <f>IF('Données projet'!$A$114&gt;35,BY75+BX76-CG75,IF(A76&lt;'Données projet'!$A$114,$BV$205^A76,IF(A76='Données projet'!$A$114,'Données projet'!$B$114,BY75+BX76-CG75)))</f>
        <v>173</v>
      </c>
      <c r="BZ76" s="13">
        <f>BY76*VLOOKUP('Données projet'!$B$12,Paramètres!$A$1:$I$89,3,0)*VLOOKUP('Données projet'!$B$12,Paramètres!$A$1:$I$89,5,0)</f>
        <v>186.21719999999999</v>
      </c>
      <c r="CA76" s="13">
        <f t="shared" si="93"/>
        <v>46.702653149673253</v>
      </c>
      <c r="CB76" s="20">
        <f t="shared" si="64"/>
        <v>405.66874423568089</v>
      </c>
      <c r="CC76" s="59">
        <f t="shared" si="65"/>
        <v>693.63646225057778</v>
      </c>
      <c r="CD76" s="59">
        <f ca="1">AVERAGE(OFFSET($CC$3,0,0,'Données projet'!$E$12+1,1))-AVERAGE(OFFSET($H$3,0,0,'Données projet'!$E$12+1,1))</f>
        <v>320.91970765367535</v>
      </c>
      <c r="CE76" s="59">
        <f t="shared" si="94"/>
        <v>164.43305350706868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10.788051396346763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10.788051396346763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4.2</v>
      </c>
      <c r="CT76" s="12">
        <f>IF('Données projet'!$A$140&gt;35,CT75+CS76-DB75,IF(A76&lt;'Données projet'!$A$140,$CQ$205^A76,IF(A76='Données projet'!$A$140,'Données projet'!$B$140,CT75+CS76-DB75)))</f>
        <v>315.59999999999991</v>
      </c>
      <c r="CU76" s="17">
        <f>CT76*VLOOKUP('Données projet'!$B$13,Paramètres!$A$1:$I$89,3,0)*VLOOKUP('Données projet'!$B$13,Paramètres!$A$1:$I$89,5,0)</f>
        <v>275.70815999999996</v>
      </c>
      <c r="CV76" s="13">
        <f t="shared" si="95"/>
        <v>66.05920594467139</v>
      </c>
      <c r="CW76" s="20">
        <f t="shared" si="67"/>
        <v>595.24482902030275</v>
      </c>
      <c r="CX76" s="59">
        <f t="shared" si="68"/>
        <v>883.21254703519958</v>
      </c>
      <c r="CY76" s="59">
        <f ca="1">AVERAGE(OFFSET($CX$3,0,0,'Données projet'!$E$13+1,1))-AVERAGE(OFFSET($H$3,0,0,'Données projet'!$E$13+1,1))</f>
        <v>380.75053157062723</v>
      </c>
      <c r="CZ76" s="59">
        <f t="shared" si="96"/>
        <v>372.45140975908799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22.260933616933553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22.260933616933553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6.2</v>
      </c>
      <c r="DO76" s="12">
        <f>IF('Données projet'!$A$166&gt;35,DO75+DN76-DW75,IF(A76&lt;'Données projet'!$A$166,$DL$205^A76,IF(A76='Données projet'!$A$166,'Données projet'!$B$166,DO75+DN76-DW75)))</f>
        <v>239.59999999999997</v>
      </c>
      <c r="DP76" s="17">
        <f>DO76*VLOOKUP('Données projet'!$B$14,Paramètres!$A$1:$I$89,3,0)*VLOOKUP('Données projet'!$B$14,Paramètres!$A$1:$I$89,5,0)</f>
        <v>231.74111999999994</v>
      </c>
      <c r="DQ76" s="13">
        <f t="shared" si="97"/>
        <v>56.658986982752438</v>
      </c>
      <c r="DR76" s="20">
        <f t="shared" si="70"/>
        <v>502.29685299496037</v>
      </c>
      <c r="DS76" s="59">
        <f t="shared" si="71"/>
        <v>790.26457100985726</v>
      </c>
      <c r="DT76" s="59">
        <f ca="1">AVERAGE(OFFSET($DS$3,0,0,'Données projet'!$E$14+1,1))-AVERAGE(OFFSET($H$3,0,0,'Données projet'!$E$14+1,1))</f>
        <v>391.03687197632871</v>
      </c>
      <c r="DU76" s="59">
        <f t="shared" si="98"/>
        <v>241.90796410645191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16.808822019287508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16.808822019287508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5</v>
      </c>
      <c r="EJ76" s="12">
        <f>IF('Données projet'!$A$192&gt;35,EJ75+EI76-ER75,IF(A76&lt;'Données projet'!$A$192,$EG$205^A76,IF(A76='Données projet'!$A$192,'Données projet'!$B$192,EJ75+EI76-ER75)))</f>
        <v>173</v>
      </c>
      <c r="EK76" s="17">
        <f>EJ76*VLOOKUP('Données projet'!$B$15,Paramètres!$A$1:$I$89,3,0)*VLOOKUP('Données projet'!$B$15,Paramètres!$A$1:$I$89,5,0)</f>
        <v>197.01239999999999</v>
      </c>
      <c r="EL76" s="13">
        <f t="shared" si="99"/>
        <v>49.087009643867567</v>
      </c>
      <c r="EM76" s="20">
        <f t="shared" si="73"/>
        <v>428.62313846306932</v>
      </c>
      <c r="EN76" s="59">
        <f t="shared" si="74"/>
        <v>716.59085647796621</v>
      </c>
      <c r="EO76" s="59">
        <f ca="1">AVERAGE(OFFSET($EN$3,0,0,'Données projet'!$E$15+1,1))-AVERAGE(OFFSET($H$3,0,0,'Données projet'!$E$15+1,1))</f>
        <v>337.57272347525873</v>
      </c>
      <c r="EP76" s="59">
        <f t="shared" si="100"/>
        <v>171.78614231095435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11.413445680192952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11.413445680192952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5</v>
      </c>
      <c r="FE76" s="12">
        <f>IF('Données projet'!$A$218&gt;35,FE75+FD76-FM75,IF(A76&lt;'Données projet'!$A$218,$FB$205^A76,IF(A76='Données projet'!$A$218,'Données projet'!$B$218,FE75+FD76-FM75)))</f>
        <v>173</v>
      </c>
      <c r="FF76" s="17">
        <f>FE76*VLOOKUP('Données projet'!$B$16,Paramètres!$A$1:$I$89,3,0)*VLOOKUP('Données projet'!$B$16,Paramètres!$A$1:$I$89,5,0)</f>
        <v>188.916</v>
      </c>
      <c r="FG76" s="13">
        <f t="shared" si="101"/>
        <v>47.300216095401339</v>
      </c>
      <c r="FH76" s="20">
        <f t="shared" si="76"/>
        <v>411.40990969949058</v>
      </c>
      <c r="FI76" s="59">
        <f t="shared" si="77"/>
        <v>699.37762771438747</v>
      </c>
      <c r="FJ76" s="59">
        <f ca="1">AVERAGE(OFFSET($FI$3,0,0,'Données projet'!$E$16+1,1))-AVERAGE(OFFSET($H$3,0,0,'Données projet'!$E$16+1,1))</f>
        <v>325.08483803530646</v>
      </c>
      <c r="FK76" s="59">
        <f t="shared" si="102"/>
        <v>166.27224322841556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10.944399967308311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10.944399967308311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7.6</v>
      </c>
      <c r="FZ76" s="12">
        <f>IF('Données projet'!$A$244&gt;35,FZ75+FY76-GH75,IF(A76&lt;'Données projet'!$A$244,$FW$205^A76,IF(A76='Données projet'!$A$244,'Données projet'!$B$244,FZ75+FY76-GH75)))</f>
        <v>296.79999999999995</v>
      </c>
      <c r="GA76" s="17">
        <f>FZ76*VLOOKUP('Données projet'!$B$17,Paramètres!$A$1:$I$89,3,0)*VLOOKUP('Données projet'!$B$17,Paramètres!$A$1:$I$89,5,0)</f>
        <v>300.95519999999999</v>
      </c>
      <c r="GB76" s="13">
        <f t="shared" si="103"/>
        <v>71.376673021759785</v>
      </c>
      <c r="GC76" s="20">
        <f t="shared" si="79"/>
        <v>648.47801217956487</v>
      </c>
      <c r="GD76" s="59">
        <f t="shared" si="80"/>
        <v>936.4457301944617</v>
      </c>
      <c r="GE76" s="59">
        <f ca="1">AVERAGE(OFFSET($GD$3,0,0,'Données projet'!$E$17+1,1))-AVERAGE(OFFSET($H$3,0,0,'Données projet'!$E$17+1,1))</f>
        <v>491.88527366779715</v>
      </c>
      <c r="GF76" s="59">
        <f t="shared" si="104"/>
        <v>304.07540432345746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23.496202822659956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23.496202822659956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6.2</v>
      </c>
      <c r="GU76" s="12">
        <f>IF('Données projet'!$A$270&gt;35,GU75+GT76-HC75,IF(A76&lt;'Données projet'!$A$270,$GR$205^A76,IF(A76='Données projet'!$A$270,'Données projet'!$B$270,GU75+GT76-HC75)))</f>
        <v>239.59999999999994</v>
      </c>
      <c r="GV76" s="17">
        <f>GU76*VLOOKUP('Données projet'!$B$18,Paramètres!$A$1:$I$89,3,0)*VLOOKUP('Données projet'!$B$18,Paramètres!$A$1:$I$89,5,0)</f>
        <v>228.00335999999993</v>
      </c>
      <c r="GW76" s="13">
        <f t="shared" si="105"/>
        <v>55.850742452867522</v>
      </c>
      <c r="GX76" s="20">
        <f t="shared" si="82"/>
        <v>494.37922843874412</v>
      </c>
      <c r="GY76" s="59">
        <f t="shared" si="83"/>
        <v>782.34694645364107</v>
      </c>
      <c r="GZ76" s="59">
        <f ca="1">AVERAGE(OFFSET($GY$3,0,0,'Données projet'!$E$18+1,1))-AVERAGE(OFFSET($H$3,0,0,'Données projet'!$E$18+1,1))</f>
        <v>388.19269910553851</v>
      </c>
      <c r="HA76" s="59">
        <f t="shared" si="106"/>
        <v>255.07177499966724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16.53771198671835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16.53771198671835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1.05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6.5800799999999935</v>
      </c>
      <c r="D77" s="11">
        <f t="shared" si="86"/>
        <v>2.4352364188991622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10.424191621606367</v>
      </c>
      <c r="H77" s="67">
        <f t="shared" si="56"/>
        <v>256.968342762916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304.39999999999998</v>
      </c>
      <c r="O77" s="13">
        <f>N77*VLOOKUP('Données projet'!$B$9,Paramètres!$A$1:$I$89,3,0)*VLOOKUP('Données projet'!$B$9,Paramètres!$A$1:$I$89,5,0)</f>
        <v>275.42111999999997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882.69985476464149</v>
      </c>
      <c r="S77" s="59">
        <f ca="1">AVERAGE(OFFSET($R$3,0,0,'Données projet'!$E$9+1,1))-AVERAGE(OFFSET($H$3,0,0,'Données projet'!$E$9+1,1))</f>
        <v>442.85077007208679</v>
      </c>
      <c r="T77" s="59">
        <f t="shared" si="88"/>
        <v>275.67388397899009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20.554715134791085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20.554715134791085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164.88263999999995</v>
      </c>
      <c r="AK77" s="13">
        <f t="shared" si="89"/>
        <v>41.941874385207427</v>
      </c>
      <c r="AL77" s="20">
        <f t="shared" si="58"/>
        <v>360.21936255423617</v>
      </c>
      <c r="AM77" s="59">
        <f t="shared" si="59"/>
        <v>648.2801619991892</v>
      </c>
      <c r="AN77" s="59">
        <f ca="1">AVERAGE(OFFSET($AM$3,0,0,'Données projet'!$E$10+1,1))-AVERAGE(OFFSET($H$3,0,0,'Données projet'!$E$10+1,1))</f>
        <v>283.58623187123555</v>
      </c>
      <c r="AO77" s="59">
        <f t="shared" si="90"/>
        <v>191.24793849275176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14.087067700136998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14.087067700136998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216.26591999999982</v>
      </c>
      <c r="BF77" s="13">
        <f t="shared" si="91"/>
        <v>53.302495062173776</v>
      </c>
      <c r="BG77" s="20">
        <f t="shared" si="61"/>
        <v>469.49832289995226</v>
      </c>
      <c r="BH77" s="59">
        <f t="shared" si="62"/>
        <v>757.55912234490529</v>
      </c>
      <c r="BI77" s="59">
        <f ca="1">AVERAGE(OFFSET($BH$3,0,0,'Données projet'!$E$11+1,1))-AVERAGE(OFFSET($H$3,0,0,'Données projet'!$E$11+1,1))</f>
        <v>300.677256227165</v>
      </c>
      <c r="BJ77" s="59">
        <f t="shared" si="92"/>
        <v>294.92893853504148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14.781733579329913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14.781733579329913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</v>
      </c>
      <c r="BY77" s="12">
        <f>IF('Données projet'!$A$114&gt;35,BY76+BX77-CG76,IF(A77&lt;'Données projet'!$A$114,$BV$205^A77,IF(A77='Données projet'!$A$114,'Données projet'!$B$114,BY76+BX77-CG76)))</f>
        <v>178</v>
      </c>
      <c r="BZ77" s="13">
        <f>BY77*VLOOKUP('Données projet'!$B$12,Paramètres!$A$1:$I$89,3,0)*VLOOKUP('Données projet'!$B$12,Paramètres!$A$1:$I$89,5,0)</f>
        <v>191.5992</v>
      </c>
      <c r="CA77" s="13">
        <f t="shared" si="93"/>
        <v>47.893340610341859</v>
      </c>
      <c r="CB77" s="20">
        <f t="shared" si="64"/>
        <v>417.1161748963454</v>
      </c>
      <c r="CC77" s="59">
        <f t="shared" si="65"/>
        <v>705.17697434129843</v>
      </c>
      <c r="CD77" s="59">
        <f ca="1">AVERAGE(OFFSET($CC$3,0,0,'Données projet'!$E$12+1,1))-AVERAGE(OFFSET($H$3,0,0,'Données projet'!$E$12+1,1))</f>
        <v>320.91970765367535</v>
      </c>
      <c r="CE77" s="59">
        <f t="shared" si="94"/>
        <v>164.43305350706868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10.576504288526028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10.576504288526028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4.2</v>
      </c>
      <c r="CT77" s="12">
        <f>IF('Données projet'!$A$140&gt;35,CT76+CS77-DB76,IF(A77&lt;'Données projet'!$A$140,$CQ$205^A77,IF(A77='Données projet'!$A$140,'Données projet'!$B$140,CT76+CS77-DB76)))</f>
        <v>319.7999999999999</v>
      </c>
      <c r="CU77" s="17">
        <f>CT77*VLOOKUP('Données projet'!$B$13,Paramètres!$A$1:$I$89,3,0)*VLOOKUP('Données projet'!$B$13,Paramètres!$A$1:$I$89,5,0)</f>
        <v>279.37727999999993</v>
      </c>
      <c r="CV77" s="13">
        <f t="shared" si="95"/>
        <v>66.835393196206056</v>
      </c>
      <c r="CW77" s="20">
        <f t="shared" si="67"/>
        <v>602.98707248339201</v>
      </c>
      <c r="CX77" s="59">
        <f t="shared" si="68"/>
        <v>891.0478719283451</v>
      </c>
      <c r="CY77" s="59">
        <f ca="1">AVERAGE(OFFSET($CX$3,0,0,'Données projet'!$E$13+1,1))-AVERAGE(OFFSET($H$3,0,0,'Données projet'!$E$13+1,1))</f>
        <v>380.75053157062723</v>
      </c>
      <c r="CZ77" s="59">
        <f t="shared" si="96"/>
        <v>372.45140975908799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21.824410286534292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21.824410286534292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6.2</v>
      </c>
      <c r="DO77" s="12">
        <f>IF('Données projet'!$A$166&gt;35,DO76+DN77-DW76,IF(A77&lt;'Données projet'!$A$166,$DL$205^A77,IF(A77='Données projet'!$A$166,'Données projet'!$B$166,DO76+DN77-DW76)))</f>
        <v>245.79999999999995</v>
      </c>
      <c r="DP77" s="17">
        <f>DO77*VLOOKUP('Données projet'!$B$14,Paramètres!$A$1:$I$89,3,0)*VLOOKUP('Données projet'!$B$14,Paramètres!$A$1:$I$89,5,0)</f>
        <v>237.73775999999995</v>
      </c>
      <c r="DQ77" s="13">
        <f t="shared" si="97"/>
        <v>57.952530566790166</v>
      </c>
      <c r="DR77" s="20">
        <f t="shared" si="70"/>
        <v>514.99392273715944</v>
      </c>
      <c r="DS77" s="59">
        <f t="shared" si="71"/>
        <v>803.05472218211253</v>
      </c>
      <c r="DT77" s="59">
        <f ca="1">AVERAGE(OFFSET($DS$3,0,0,'Données projet'!$E$14+1,1))-AVERAGE(OFFSET($H$3,0,0,'Données projet'!$E$14+1,1))</f>
        <v>391.03687197632871</v>
      </c>
      <c r="DU77" s="59">
        <f t="shared" si="98"/>
        <v>241.90796410645191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16.479211271858375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16.479211271858375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5</v>
      </c>
      <c r="EJ77" s="12">
        <f>IF('Données projet'!$A$192&gt;35,EJ76+EI77-ER76,IF(A77&lt;'Données projet'!$A$192,$EG$205^A77,IF(A77='Données projet'!$A$192,'Données projet'!$B$192,EJ76+EI77-ER76)))</f>
        <v>178</v>
      </c>
      <c r="EK77" s="17">
        <f>EJ77*VLOOKUP('Données projet'!$B$15,Paramètres!$A$1:$I$89,3,0)*VLOOKUP('Données projet'!$B$15,Paramètres!$A$1:$I$89,5,0)</f>
        <v>202.7064</v>
      </c>
      <c r="EL77" s="13">
        <f t="shared" si="99"/>
        <v>50.338486442784266</v>
      </c>
      <c r="EM77" s="20">
        <f t="shared" si="73"/>
        <v>440.71984388784927</v>
      </c>
      <c r="EN77" s="59">
        <f t="shared" si="74"/>
        <v>728.78064333280236</v>
      </c>
      <c r="EO77" s="59">
        <f ca="1">AVERAGE(OFFSET($EN$3,0,0,'Données projet'!$E$15+1,1))-AVERAGE(OFFSET($H$3,0,0,'Données projet'!$E$15+1,1))</f>
        <v>337.57272347525873</v>
      </c>
      <c r="EP77" s="59">
        <f t="shared" si="100"/>
        <v>171.78614231095435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11.18963497191884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11.18963497191884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5</v>
      </c>
      <c r="FE77" s="12">
        <f>IF('Données projet'!$A$218&gt;35,FE76+FD77-FM76,IF(A77&lt;'Données projet'!$A$218,$FB$205^A77,IF(A77='Données projet'!$A$218,'Données projet'!$B$218,FE76+FD77-FM76)))</f>
        <v>178</v>
      </c>
      <c r="FF77" s="17">
        <f>FE77*VLOOKUP('Données projet'!$B$16,Paramètres!$A$1:$I$89,3,0)*VLOOKUP('Données projet'!$B$16,Paramètres!$A$1:$I$89,5,0)</f>
        <v>194.376</v>
      </c>
      <c r="FG77" s="13">
        <f t="shared" si="101"/>
        <v>48.506138465833132</v>
      </c>
      <c r="FH77" s="20">
        <f t="shared" si="76"/>
        <v>423.01972449465933</v>
      </c>
      <c r="FI77" s="59">
        <f t="shared" si="77"/>
        <v>711.08052393961236</v>
      </c>
      <c r="FJ77" s="59">
        <f ca="1">AVERAGE(OFFSET($FI$3,0,0,'Données projet'!$E$16+1,1))-AVERAGE(OFFSET($H$3,0,0,'Données projet'!$E$16+1,1))</f>
        <v>325.08483803530646</v>
      </c>
      <c r="FK77" s="59">
        <f t="shared" si="102"/>
        <v>166.27224322841556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10.729786959374231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10.729786959374231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7.6</v>
      </c>
      <c r="FZ77" s="12">
        <f>IF('Données projet'!$A$244&gt;35,FZ76+FY77-GH76,IF(A77&lt;'Données projet'!$A$244,$FW$205^A77,IF(A77='Données projet'!$A$244,'Données projet'!$B$244,FZ76+FY77-GH76)))</f>
        <v>304.39999999999998</v>
      </c>
      <c r="GA77" s="17">
        <f>FZ77*VLOOKUP('Données projet'!$B$17,Paramètres!$A$1:$I$89,3,0)*VLOOKUP('Données projet'!$B$17,Paramètres!$A$1:$I$89,5,0)</f>
        <v>308.66159999999996</v>
      </c>
      <c r="GB77" s="13">
        <f t="shared" si="103"/>
        <v>72.98924863505313</v>
      </c>
      <c r="GC77" s="20">
        <f t="shared" si="79"/>
        <v>664.70856137271744</v>
      </c>
      <c r="GD77" s="59">
        <f t="shared" si="80"/>
        <v>952.76936081767053</v>
      </c>
      <c r="GE77" s="59">
        <f ca="1">AVERAGE(OFFSET($GD$3,0,0,'Données projet'!$E$17+1,1))-AVERAGE(OFFSET($H$3,0,0,'Données projet'!$E$17+1,1))</f>
        <v>491.88527366779715</v>
      </c>
      <c r="GF77" s="59">
        <f t="shared" si="104"/>
        <v>304.07540432345746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23.035456616576223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23.035456616576223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6.2</v>
      </c>
      <c r="GU77" s="12">
        <f>IF('Données projet'!$A$270&gt;35,GU76+GT77-HC76,IF(A77&lt;'Données projet'!$A$270,$GR$205^A77,IF(A77='Données projet'!$A$270,'Données projet'!$B$270,GU76+GT77-HC76)))</f>
        <v>245.79999999999993</v>
      </c>
      <c r="GV77" s="17">
        <f>GU77*VLOOKUP('Données projet'!$B$18,Paramètres!$A$1:$I$89,3,0)*VLOOKUP('Données projet'!$B$18,Paramètres!$A$1:$I$89,5,0)</f>
        <v>233.90327999999994</v>
      </c>
      <c r="GW77" s="13">
        <f t="shared" si="105"/>
        <v>57.125833544518095</v>
      </c>
      <c r="GX77" s="20">
        <f t="shared" si="82"/>
        <v>506.87570609003552</v>
      </c>
      <c r="GY77" s="59">
        <f t="shared" si="83"/>
        <v>794.93650553498856</v>
      </c>
      <c r="GZ77" s="59">
        <f ca="1">AVERAGE(OFFSET($GY$3,0,0,'Données projet'!$E$18+1,1))-AVERAGE(OFFSET($H$3,0,0,'Données projet'!$E$18+1,1))</f>
        <v>388.19269910553851</v>
      </c>
      <c r="HA77" s="59">
        <f t="shared" si="106"/>
        <v>255.07177499966724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16.213417541667106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16.213417541667106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1.05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6.6689999999999934</v>
      </c>
      <c r="D78" s="11">
        <f t="shared" si="86"/>
        <v>2.4642917027912441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10.515260261803764</v>
      </c>
      <c r="H78" s="67">
        <f t="shared" si="56"/>
        <v>257.17381638236139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68.586981669171777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</v>
      </c>
      <c r="O78" s="13">
        <f>N78*VLOOKUP('Données projet'!$B$9,Paramètres!$A$1:$I$89,3,0)*VLOOKUP('Données projet'!$B$9,Paramètres!$A$1:$I$89,5,0)</f>
        <v>282.29759999999999</v>
      </c>
      <c r="P78" s="13">
        <f t="shared" si="87"/>
        <v>67.452326629470178</v>
      </c>
      <c r="Q78" s="20">
        <f t="shared" si="54"/>
        <v>609.14778887966042</v>
      </c>
      <c r="R78" s="59">
        <f t="shared" si="55"/>
        <v>897.30005499995696</v>
      </c>
      <c r="S78" s="59">
        <f ca="1">AVERAGE(OFFSET($R$3,0,0,'Données projet'!$E$9+1,1))-AVERAGE(OFFSET($H$3,0,0,'Données projet'!$E$9+1,1))</f>
        <v>442.85077007208679</v>
      </c>
      <c r="T78" s="59">
        <f t="shared" si="88"/>
        <v>275.67388397899009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26.173031896532631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26.173031896532631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68.586981669171777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169.04159999999993</v>
      </c>
      <c r="AK78" s="13">
        <f t="shared" si="89"/>
        <v>42.875303289962908</v>
      </c>
      <c r="AL78" s="20">
        <f t="shared" si="58"/>
        <v>369.08860656335196</v>
      </c>
      <c r="AM78" s="59">
        <f t="shared" si="59"/>
        <v>657.24087268364849</v>
      </c>
      <c r="AN78" s="59">
        <f ca="1">AVERAGE(OFFSET($AM$3,0,0,'Données projet'!$E$10+1,1))-AVERAGE(OFFSET($H$3,0,0,'Données projet'!$E$10+1,1))</f>
        <v>283.58623187123555</v>
      </c>
      <c r="AO78" s="59">
        <f t="shared" si="90"/>
        <v>191.24793849275176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0.26500000000000001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17.937552032537457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17.937552032537457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68.586981669171777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219.02399999999983</v>
      </c>
      <c r="BF78" s="13">
        <f t="shared" si="91"/>
        <v>53.902702081308306</v>
      </c>
      <c r="BG78" s="20">
        <f t="shared" si="61"/>
        <v>475.34733945827821</v>
      </c>
      <c r="BH78" s="59">
        <f t="shared" si="62"/>
        <v>763.4996055785748</v>
      </c>
      <c r="BI78" s="59">
        <f ca="1">AVERAGE(OFFSET($BH$3,0,0,'Données projet'!$E$11+1,1))-AVERAGE(OFFSET($H$3,0,0,'Données projet'!$E$11+1,1))</f>
        <v>300.677256227165</v>
      </c>
      <c r="BJ78" s="59">
        <f t="shared" si="92"/>
        <v>294.92893853504148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0.318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17.058392970518828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17.058392970518828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68.586981669171777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183</v>
      </c>
      <c r="BW78" s="12">
        <f>VLOOKUP(A78,'Données projet'!$A$113:$I$133,9,0)</f>
        <v>5</v>
      </c>
      <c r="BX78" s="12">
        <f t="array" ref="BX78">INDEX(BW:BW,MIN(IF(ISNUMBER(BW78:BW274),ROW(BW78:BW274),"")))</f>
        <v>5</v>
      </c>
      <c r="BY78" s="12">
        <f>IF('Données projet'!$A$114&gt;35,BY77+BX78-CG77,IF(A78&lt;'Données projet'!$A$114,$BV$205^A78,IF(A78='Données projet'!$A$114,'Données projet'!$B$114,BY77+BX78-CG77)))</f>
        <v>183</v>
      </c>
      <c r="BZ78" s="13">
        <f>BY78*VLOOKUP('Données projet'!$B$12,Paramètres!$A$1:$I$89,3,0)*VLOOKUP('Données projet'!$B$12,Paramètres!$A$1:$I$89,5,0)</f>
        <v>196.9812</v>
      </c>
      <c r="CA78" s="13">
        <f t="shared" si="93"/>
        <v>49.080140741894134</v>
      </c>
      <c r="CB78" s="20">
        <f t="shared" si="64"/>
        <v>428.55683512546557</v>
      </c>
      <c r="CC78" s="59">
        <f t="shared" si="65"/>
        <v>716.7091012457621</v>
      </c>
      <c r="CD78" s="59">
        <f ca="1">AVERAGE(OFFSET($CC$3,0,0,'Données projet'!$E$12+1,1))-AVERAGE(OFFSET($H$3,0,0,'Données projet'!$E$12+1,1))</f>
        <v>320.91970765367535</v>
      </c>
      <c r="CE78" s="59">
        <f t="shared" si="94"/>
        <v>164.43305350706868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0.215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13.950789723211756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13.950789723211756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68.586981669171777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324</v>
      </c>
      <c r="CR78" s="12">
        <f>VLOOKUP(A78,'Données projet'!$A$139:$I$159,9,0)</f>
        <v>4.2</v>
      </c>
      <c r="CS78" s="12">
        <f t="array" ref="CS78">INDEX(CR:CR,MIN(IF(ISNUMBER(CR78:CR274),ROW(CR78:CR274),"")))</f>
        <v>4.2</v>
      </c>
      <c r="CT78" s="12">
        <f>IF('Données projet'!$A$140&gt;35,CT77+CS78-DB77,IF(A78&lt;'Données projet'!$A$140,$CQ$205^A78,IF(A78='Données projet'!$A$140,'Données projet'!$B$140,CT77+CS78-DB77)))</f>
        <v>323.99999999999989</v>
      </c>
      <c r="CU78" s="17">
        <f>CT78*VLOOKUP('Données projet'!$B$13,Paramètres!$A$1:$I$89,3,0)*VLOOKUP('Données projet'!$B$13,Paramètres!$A$1:$I$89,5,0)</f>
        <v>283.04639999999989</v>
      </c>
      <c r="CV78" s="13">
        <f t="shared" si="95"/>
        <v>67.610394756513259</v>
      </c>
      <c r="CW78" s="20">
        <f t="shared" si="67"/>
        <v>610.72725086759363</v>
      </c>
      <c r="CX78" s="59">
        <f t="shared" si="68"/>
        <v>898.87951698789016</v>
      </c>
      <c r="CY78" s="59">
        <f ca="1">AVERAGE(OFFSET($CX$3,0,0,'Données projet'!$E$13+1,1))-AVERAGE(OFFSET($H$3,0,0,'Données projet'!$E$13+1,1))</f>
        <v>380.75053157062723</v>
      </c>
      <c r="CZ78" s="59">
        <f t="shared" si="96"/>
        <v>372.45140975908799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12</v>
      </c>
      <c r="DC78" s="16">
        <f>IF(ISNA(VLOOKUP(A78,'Données projet'!$A$139:$I$159,5,0)),0%,VLOOKUP(A78,'Données projet'!$A$139:$I$159,5,0)*VLOOKUP('Données projet'!$B$13,Paramètres!$A$1:$I$89,7,0))</f>
        <v>0.371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25.695916600080274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25.695916600080274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68.586981669171777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252</v>
      </c>
      <c r="DM78" s="12">
        <f>VLOOKUP(A78,'Données projet'!$A$165:$I$185,9,0)</f>
        <v>6.2</v>
      </c>
      <c r="DN78" s="12">
        <f t="array" ref="DN78">INDEX(DM:DM,MIN(IF(ISNUMBER(DM78:DM274),ROW(DM78:DM274),"")))</f>
        <v>6.2</v>
      </c>
      <c r="DO78" s="12">
        <f>IF('Données projet'!$A$166&gt;35,DO77+DN78-DW77,IF(A78&lt;'Données projet'!$A$166,$DL$205^A78,IF(A78='Données projet'!$A$166,'Données projet'!$B$166,DO77+DN78-DW77)))</f>
        <v>251.99999999999994</v>
      </c>
      <c r="DP78" s="17">
        <f>DO78*VLOOKUP('Données projet'!$B$14,Paramètres!$A$1:$I$89,3,0)*VLOOKUP('Données projet'!$B$14,Paramètres!$A$1:$I$89,5,0)</f>
        <v>243.73439999999994</v>
      </c>
      <c r="DQ78" s="13">
        <f t="shared" si="97"/>
        <v>59.242281392848767</v>
      </c>
      <c r="DR78" s="20">
        <f t="shared" si="70"/>
        <v>527.68438675921141</v>
      </c>
      <c r="DS78" s="59">
        <f t="shared" si="71"/>
        <v>815.83665287950794</v>
      </c>
      <c r="DT78" s="59">
        <f ca="1">AVERAGE(OFFSET($DS$3,0,0,'Données projet'!$E$14+1,1))-AVERAGE(OFFSET($H$3,0,0,'Données projet'!$E$14+1,1))</f>
        <v>391.03687197632871</v>
      </c>
      <c r="DU78" s="59">
        <f t="shared" si="98"/>
        <v>241.90796410645191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21</v>
      </c>
      <c r="DX78" s="16">
        <f>IF(ISNA(VLOOKUP(A78,'Données projet'!$A$165:$I$185,5,0)),0%,VLOOKUP(A78,'Données projet'!$A$165:$I$185,5,0)*VLOOKUP('Données projet'!$B$14,Paramètres!$A$1:$I$89,7,0))</f>
        <v>0.215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20.983551434289097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20.983551434289097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68.586981669171777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183</v>
      </c>
      <c r="EH78" s="12">
        <f>VLOOKUP(A78,'Données projet'!$A$191:$I$211,9,0)</f>
        <v>5</v>
      </c>
      <c r="EI78" s="12">
        <f t="array" ref="EI78">INDEX(EH:EH,MIN(IF(ISNUMBER(EH78:EH274),ROW(EH78:EH274),"")))</f>
        <v>5</v>
      </c>
      <c r="EJ78" s="12">
        <f>IF('Données projet'!$A$192&gt;35,EJ77+EI78-ER77,IF(A78&lt;'Données projet'!$A$192,$EG$205^A78,IF(A78='Données projet'!$A$192,'Données projet'!$B$192,EJ77+EI78-ER77)))</f>
        <v>183</v>
      </c>
      <c r="EK78" s="17">
        <f>EJ78*VLOOKUP('Données projet'!$B$15,Paramètres!$A$1:$I$89,3,0)*VLOOKUP('Données projet'!$B$15,Paramètres!$A$1:$I$89,5,0)</f>
        <v>208.40040000000002</v>
      </c>
      <c r="EL78" s="13">
        <f t="shared" si="99"/>
        <v>51.585877448947251</v>
      </c>
      <c r="EM78" s="20">
        <f t="shared" si="73"/>
        <v>452.80943322358308</v>
      </c>
      <c r="EN78" s="59">
        <f t="shared" si="74"/>
        <v>740.96169934387967</v>
      </c>
      <c r="EO78" s="59">
        <f ca="1">AVERAGE(OFFSET($EN$3,0,0,'Données projet'!$E$15+1,1))-AVERAGE(OFFSET($H$3,0,0,'Données projet'!$E$15+1,1))</f>
        <v>337.57272347525873</v>
      </c>
      <c r="EP78" s="59">
        <f t="shared" si="100"/>
        <v>171.78614231095435</v>
      </c>
      <c r="EQ78" s="15">
        <f>IF(ISNA(VLOOKUP(A78,'Données projet'!$A$191:$I$211,3,0)),0,VLOOKUP(A78,'Données projet'!$A$191:$I$211,3,0))</f>
        <v>11</v>
      </c>
      <c r="ER78" s="15">
        <f>IF(ISNA(VLOOKUP(A78,'Données projet'!$A$191:$I$211,4,0)),0,VLOOKUP(A78,'Données projet'!$A$191:$I$211,4,0))</f>
        <v>14</v>
      </c>
      <c r="ES78" s="16">
        <f>IF(ISNA(VLOOKUP(A78,'Données projet'!$A$191:$I$211,5,0)),0%,VLOOKUP(A78,'Données projet'!$A$191:$I$211,5,0)*VLOOKUP('Données projet'!$B$15,Paramètres!$A$1:$I$89,7,0))</f>
        <v>0.215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14.759531156441424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14.759531156441424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68.586981669171777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183</v>
      </c>
      <c r="FC78" s="12">
        <f>VLOOKUP(A78,'Données projet'!$A$217:$I$237,9,0)</f>
        <v>5</v>
      </c>
      <c r="FD78" s="12">
        <f t="array" ref="FD78">INDEX(FC:FC,MIN(IF(ISNUMBER(FC78:FC274),ROW(FC78:FC274),"")))</f>
        <v>5</v>
      </c>
      <c r="FE78" s="12">
        <f>IF('Données projet'!$A$218&gt;35,FE77+FD78-FM77,IF(A78&lt;'Données projet'!$A$218,$FB$205^A78,IF(A78='Données projet'!$A$218,'Données projet'!$B$218,FE77+FD78-FM77)))</f>
        <v>183</v>
      </c>
      <c r="FF78" s="17">
        <f>FE78*VLOOKUP('Données projet'!$B$16,Paramètres!$A$1:$I$89,3,0)*VLOOKUP('Données projet'!$B$16,Paramètres!$A$1:$I$89,5,0)</f>
        <v>199.83599999999998</v>
      </c>
      <c r="FG78" s="13">
        <f t="shared" si="101"/>
        <v>49.708123768564604</v>
      </c>
      <c r="FH78" s="20">
        <f t="shared" si="76"/>
        <v>434.62268223024995</v>
      </c>
      <c r="FI78" s="59">
        <f t="shared" si="77"/>
        <v>722.77494835054654</v>
      </c>
      <c r="FJ78" s="59">
        <f ca="1">AVERAGE(OFFSET($FI$3,0,0,'Données projet'!$E$16+1,1))-AVERAGE(OFFSET($H$3,0,0,'Données projet'!$E$16+1,1))</f>
        <v>325.08483803530646</v>
      </c>
      <c r="FK78" s="59">
        <f t="shared" si="102"/>
        <v>166.27224322841556</v>
      </c>
      <c r="FL78" s="15">
        <f>IF(ISNA(VLOOKUP(A78,'Données projet'!$A$217:$I$237,3,0)),0,VLOOKUP(A78,'Données projet'!$A$217:$I$237,3,0))</f>
        <v>11</v>
      </c>
      <c r="FM78" s="15">
        <f>IF(ISNA(VLOOKUP(A78,'Données projet'!$A$217:$I$237,4,0)),0,VLOOKUP(A78,'Données projet'!$A$217:$I$237,4,0))</f>
        <v>14</v>
      </c>
      <c r="FN78" s="16">
        <f>IF(ISNA(VLOOKUP(A78,'Données projet'!$A$217:$I$237,5,0)),0%,VLOOKUP(A78,'Données projet'!$A$217:$I$237,5,0)*VLOOKUP('Données projet'!$B$16,Paramètres!$A$1:$I$89,7,0))</f>
        <v>0.215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14.152975081519173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14.152975081519173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68.586981669171777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312</v>
      </c>
      <c r="FX78" s="12">
        <f>VLOOKUP(A78,'Données projet'!$A$243:$I$263,9,0)</f>
        <v>7.6</v>
      </c>
      <c r="FY78" s="12">
        <f t="array" ref="FY78">INDEX(FX:FX,MIN(IF(ISNUMBER(FX78:FX274),ROW(FX78:FX274),"")))</f>
        <v>7.6</v>
      </c>
      <c r="FZ78" s="12">
        <f>IF('Données projet'!$A$244&gt;35,FZ77+FY78-GH77,IF(A78&lt;'Données projet'!$A$244,$FW$205^A78,IF(A78='Données projet'!$A$244,'Données projet'!$B$244,FZ77+FY78-GH77)))</f>
        <v>312</v>
      </c>
      <c r="GA78" s="17">
        <f>FZ78*VLOOKUP('Données projet'!$B$17,Paramètres!$A$1:$I$89,3,0)*VLOOKUP('Données projet'!$B$17,Paramètres!$A$1:$I$89,5,0)</f>
        <v>316.36800000000005</v>
      </c>
      <c r="GB78" s="13">
        <f t="shared" si="103"/>
        <v>74.597144109003438</v>
      </c>
      <c r="GC78" s="20">
        <f t="shared" si="79"/>
        <v>680.93095932318113</v>
      </c>
      <c r="GD78" s="59">
        <f t="shared" si="80"/>
        <v>969.08322544347766</v>
      </c>
      <c r="GE78" s="59">
        <f ca="1">AVERAGE(OFFSET($GD$3,0,0,'Données projet'!$E$17+1,1))-AVERAGE(OFFSET($H$3,0,0,'Données projet'!$E$17+1,1))</f>
        <v>491.88527366779715</v>
      </c>
      <c r="GF78" s="59">
        <f t="shared" si="104"/>
        <v>304.07540432345746</v>
      </c>
      <c r="GG78" s="15">
        <f>IF(ISNA(VLOOKUP(A78,'Données projet'!$A$243:$I$263,3,0)),0,VLOOKUP(A78,'Données projet'!$A$243:$I$263,3,0))</f>
        <v>12</v>
      </c>
      <c r="GH78" s="15">
        <f>IF(ISNA(VLOOKUP(A78,'Données projet'!$A$243:$I$263,4,0)),0,VLOOKUP(A78,'Données projet'!$A$243:$I$263,4,0))</f>
        <v>28</v>
      </c>
      <c r="GI78" s="16">
        <f>IF(ISNA(VLOOKUP(A78,'Données projet'!$A$243:$I$263,5,0)),0%,VLOOKUP(A78,'Données projet'!$A$243:$I$263,5,0)*VLOOKUP('Données projet'!$B$17,Paramètres!$A$1:$I$89,7,0))</f>
        <v>0.215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29.331846090941752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29.331846090941752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68.586981669171777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252</v>
      </c>
      <c r="GS78" s="12">
        <f>VLOOKUP(A78,'Données projet'!$A$269:$I$289,9,0)</f>
        <v>6.2</v>
      </c>
      <c r="GT78" s="12">
        <f t="array" ref="GT78">INDEX(GS:GS,MIN(IF(ISNUMBER(GS78:GS274),ROW(GS78:GS274),"")))</f>
        <v>6.2</v>
      </c>
      <c r="GU78" s="12">
        <f>IF('Données projet'!$A$270&gt;35,GU77+GT78-HC77,IF(A78&lt;'Données projet'!$A$270,$GR$205^A78,IF(A78='Données projet'!$A$270,'Données projet'!$B$270,GU77+GT78-HC77)))</f>
        <v>251.99999999999991</v>
      </c>
      <c r="GV78" s="17">
        <f>GU78*VLOOKUP('Données projet'!$B$18,Paramètres!$A$1:$I$89,3,0)*VLOOKUP('Données projet'!$B$18,Paramètres!$A$1:$I$89,5,0)</f>
        <v>239.80319999999992</v>
      </c>
      <c r="GW78" s="13">
        <f t="shared" si="105"/>
        <v>58.397185982155214</v>
      </c>
      <c r="GX78" s="20">
        <f t="shared" si="82"/>
        <v>519.36567225225349</v>
      </c>
      <c r="GY78" s="59">
        <f t="shared" si="83"/>
        <v>807.51793837255002</v>
      </c>
      <c r="GZ78" s="59">
        <f ca="1">AVERAGE(OFFSET($GY$3,0,0,'Données projet'!$E$18+1,1))-AVERAGE(OFFSET($H$3,0,0,'Données projet'!$E$18+1,1))</f>
        <v>388.19269910553851</v>
      </c>
      <c r="HA78" s="59">
        <f t="shared" si="106"/>
        <v>255.07177499966724</v>
      </c>
      <c r="HB78" s="15">
        <f>IF(ISNA(VLOOKUP(A78,'Données projet'!$A$269:$I$289,3,0)),0,VLOOKUP(A78,'Données projet'!$A$269:$I$289,3,0))</f>
        <v>12</v>
      </c>
      <c r="HC78" s="15">
        <f>IF(ISNA(VLOOKUP(A78,'Données projet'!$A$269:$I$289,4,0)),0,VLOOKUP(A78,'Données projet'!$A$269:$I$289,4,0))</f>
        <v>21</v>
      </c>
      <c r="HD78" s="16">
        <f>IF(ISNA(VLOOKUP(A78,'Données projet'!$A$269:$I$289,5,0)),0%,VLOOKUP(A78,'Données projet'!$A$269:$I$289,5,0)*VLOOKUP('Données projet'!$B$18,Paramètres!$A$1:$I$89,7,0))</f>
        <v>0.215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20.645107056316686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20.645107056316686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1.05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6.7579199999999933</v>
      </c>
      <c r="D79" s="11">
        <f t="shared" si="86"/>
        <v>2.4933019264456329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10.606294118659784</v>
      </c>
      <c r="H79" s="67">
        <f t="shared" si="56"/>
        <v>257.37921152189278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68.611494378175919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</v>
      </c>
      <c r="O79" s="13">
        <f>N79*VLOOKUP('Données projet'!$B$9,Paramètres!$A$1:$I$89,3,0)*VLOOKUP('Données projet'!$B$9,Paramètres!$A$1:$I$89,5,0)</f>
        <v>263.47775999999999</v>
      </c>
      <c r="P79" s="13">
        <f t="shared" si="87"/>
        <v>63.46312159763346</v>
      </c>
      <c r="Q79" s="20">
        <f t="shared" si="54"/>
        <v>569.42203544921153</v>
      </c>
      <c r="R79" s="59">
        <f t="shared" si="55"/>
        <v>857.66418150252321</v>
      </c>
      <c r="S79" s="59">
        <f ca="1">AVERAGE(OFFSET($R$3,0,0,'Données projet'!$E$9+1,1))-AVERAGE(OFFSET($H$3,0,0,'Données projet'!$E$9+1,1))</f>
        <v>442.85077007208679</v>
      </c>
      <c r="T79" s="59">
        <f t="shared" si="88"/>
        <v>275.67388397899009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25.659794705014772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25.659794705014772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68.611494378175919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158.97959999999992</v>
      </c>
      <c r="AK79" s="13">
        <f t="shared" si="89"/>
        <v>40.6122757085909</v>
      </c>
      <c r="AL79" s="20">
        <f t="shared" si="58"/>
        <v>347.62251685912901</v>
      </c>
      <c r="AM79" s="59">
        <f t="shared" si="59"/>
        <v>635.86466291244074</v>
      </c>
      <c r="AN79" s="59">
        <f ca="1">AVERAGE(OFFSET($AM$3,0,0,'Données projet'!$E$10+1,1))-AVERAGE(OFFSET($H$3,0,0,'Données projet'!$E$10+1,1))</f>
        <v>283.58623187123555</v>
      </c>
      <c r="AO79" s="59">
        <f t="shared" si="90"/>
        <v>191.24793849275176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17.58580757800582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17.58580757800582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68.611494378175919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213.99455999999986</v>
      </c>
      <c r="BF79" s="13">
        <f t="shared" si="91"/>
        <v>52.807537963382018</v>
      </c>
      <c r="BG79" s="20">
        <f t="shared" si="61"/>
        <v>464.68032061955677</v>
      </c>
      <c r="BH79" s="59">
        <f t="shared" si="62"/>
        <v>752.9224666728685</v>
      </c>
      <c r="BI79" s="59">
        <f ca="1">AVERAGE(OFFSET($BH$3,0,0,'Données projet'!$E$11+1,1))-AVERAGE(OFFSET($H$3,0,0,'Données projet'!$E$11+1,1))</f>
        <v>300.677256227165</v>
      </c>
      <c r="BJ79" s="59">
        <f t="shared" si="92"/>
        <v>294.92893853504148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16.723888288959298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16.723888288959298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68.611494378175919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4.5999999999999996</v>
      </c>
      <c r="BY79" s="12">
        <f>IF('Données projet'!$A$114&gt;35,BY78+BX79-CG78,IF(A79&lt;'Données projet'!$A$114,$BV$205^A79,IF(A79='Données projet'!$A$114,'Données projet'!$B$114,BY78+BX79-CG78)))</f>
        <v>173.6</v>
      </c>
      <c r="BZ79" s="13">
        <f>BY79*VLOOKUP('Données projet'!$B$12,Paramètres!$A$1:$I$89,3,0)*VLOOKUP('Données projet'!$B$12,Paramètres!$A$1:$I$89,5,0)</f>
        <v>186.86303999999998</v>
      </c>
      <c r="CA79" s="13">
        <f t="shared" si="93"/>
        <v>46.845744983534466</v>
      </c>
      <c r="CB79" s="20">
        <f t="shared" si="64"/>
        <v>407.04280051298912</v>
      </c>
      <c r="CC79" s="59">
        <f t="shared" si="65"/>
        <v>695.28494656630085</v>
      </c>
      <c r="CD79" s="59">
        <f ca="1">AVERAGE(OFFSET($CC$3,0,0,'Données projet'!$E$12+1,1))-AVERAGE(OFFSET($H$3,0,0,'Données projet'!$E$12+1,1))</f>
        <v>320.91970765367535</v>
      </c>
      <c r="CE79" s="59">
        <f t="shared" si="94"/>
        <v>164.43305350706868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13.677223245881097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13.677223245881097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68.611494378175919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3.6</v>
      </c>
      <c r="CT79" s="12">
        <f>IF('Données projet'!$A$140&gt;35,CT78+CS79-DB78,IF(A79&lt;'Données projet'!$A$140,$CQ$205^A79,IF(A79='Données projet'!$A$140,'Données projet'!$B$140,CT78+CS79-DB78)))</f>
        <v>315.59999999999991</v>
      </c>
      <c r="CU79" s="17">
        <f>CT79*VLOOKUP('Données projet'!$B$13,Paramètres!$A$1:$I$89,3,0)*VLOOKUP('Données projet'!$B$13,Paramètres!$A$1:$I$89,5,0)</f>
        <v>275.70815999999996</v>
      </c>
      <c r="CV79" s="13">
        <f t="shared" si="95"/>
        <v>66.05920594467139</v>
      </c>
      <c r="CW79" s="20">
        <f t="shared" si="67"/>
        <v>595.24482902030275</v>
      </c>
      <c r="CX79" s="59">
        <f t="shared" si="68"/>
        <v>883.48697507361453</v>
      </c>
      <c r="CY79" s="59">
        <f ca="1">AVERAGE(OFFSET($CX$3,0,0,'Données projet'!$E$13+1,1))-AVERAGE(OFFSET($H$3,0,0,'Données projet'!$E$13+1,1))</f>
        <v>380.75053157062723</v>
      </c>
      <c r="CZ79" s="59">
        <f t="shared" si="96"/>
        <v>372.45140975908799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25.192035348514249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25.192035348514249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68.611494378175919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</v>
      </c>
      <c r="DO79" s="12">
        <f>IF('Données projet'!$A$166&gt;35,DO78+DN79-DW78,IF(A79&lt;'Données projet'!$A$166,$DL$205^A79,IF(A79='Données projet'!$A$166,'Données projet'!$B$166,DO78+DN79-DW78)))</f>
        <v>236.99999999999994</v>
      </c>
      <c r="DP79" s="17">
        <f>DO79*VLOOKUP('Données projet'!$B$14,Paramètres!$A$1:$I$89,3,0)*VLOOKUP('Données projet'!$B$14,Paramètres!$A$1:$I$89,5,0)</f>
        <v>229.22639999999996</v>
      </c>
      <c r="DQ79" s="13">
        <f t="shared" si="97"/>
        <v>56.115378339388542</v>
      </c>
      <c r="DR79" s="20">
        <f t="shared" si="70"/>
        <v>496.97026394110162</v>
      </c>
      <c r="DS79" s="59">
        <f t="shared" si="71"/>
        <v>785.21240999441329</v>
      </c>
      <c r="DT79" s="59">
        <f ca="1">AVERAGE(OFFSET($DS$3,0,0,'Données projet'!$E$14+1,1))-AVERAGE(OFFSET($H$3,0,0,'Données projet'!$E$14+1,1))</f>
        <v>391.03687197632871</v>
      </c>
      <c r="DU79" s="59">
        <f t="shared" si="98"/>
        <v>241.90796410645191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20.572076789365298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20.572076789365298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68.611494378175919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4.5999999999999996</v>
      </c>
      <c r="EJ79" s="12">
        <f>IF('Données projet'!$A$192&gt;35,EJ78+EI79-ER78,IF(A79&lt;'Données projet'!$A$192,$EG$205^A79,IF(A79='Données projet'!$A$192,'Données projet'!$B$192,EJ78+EI79-ER78)))</f>
        <v>173.6</v>
      </c>
      <c r="EK79" s="17">
        <f>EJ79*VLOOKUP('Données projet'!$B$15,Paramètres!$A$1:$I$89,3,0)*VLOOKUP('Données projet'!$B$15,Paramètres!$A$1:$I$89,5,0)</f>
        <v>197.69568000000001</v>
      </c>
      <c r="EL79" s="13">
        <f t="shared" si="99"/>
        <v>49.237406885887061</v>
      </c>
      <c r="EM79" s="20">
        <f t="shared" si="73"/>
        <v>430.07512632625327</v>
      </c>
      <c r="EN79" s="59">
        <f t="shared" si="74"/>
        <v>718.317272379565</v>
      </c>
      <c r="EO79" s="59">
        <f ca="1">AVERAGE(OFFSET($EN$3,0,0,'Données projet'!$E$15+1,1))-AVERAGE(OFFSET($H$3,0,0,'Données projet'!$E$15+1,1))</f>
        <v>337.57272347525873</v>
      </c>
      <c r="EP79" s="59">
        <f t="shared" si="100"/>
        <v>171.78614231095435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14.470105752888697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14.470105752888697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68.611494378175919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4.5999999999999996</v>
      </c>
      <c r="FE79" s="12">
        <f>IF('Données projet'!$A$218&gt;35,FE78+FD79-FM78,IF(A79&lt;'Données projet'!$A$218,$FB$205^A79,IF(A79='Données projet'!$A$218,'Données projet'!$B$218,FE78+FD79-FM78)))</f>
        <v>173.6</v>
      </c>
      <c r="FF79" s="17">
        <f>FE79*VLOOKUP('Données projet'!$B$16,Paramètres!$A$1:$I$89,3,0)*VLOOKUP('Données projet'!$B$16,Paramètres!$A$1:$I$89,5,0)</f>
        <v>189.57119999999998</v>
      </c>
      <c r="FG79" s="13">
        <f t="shared" si="101"/>
        <v>47.44513879693244</v>
      </c>
      <c r="FH79" s="20">
        <f t="shared" si="76"/>
        <v>412.80345673799064</v>
      </c>
      <c r="FI79" s="59">
        <f t="shared" si="77"/>
        <v>701.04560279130237</v>
      </c>
      <c r="FJ79" s="59">
        <f ca="1">AVERAGE(OFFSET($FI$3,0,0,'Données projet'!$E$16+1,1))-AVERAGE(OFFSET($H$3,0,0,'Données projet'!$E$16+1,1))</f>
        <v>325.08483803530646</v>
      </c>
      <c r="FK79" s="59">
        <f t="shared" si="102"/>
        <v>166.27224322841556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13.875443872632998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13.875443872632998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68.611494378175919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7.2</v>
      </c>
      <c r="FZ79" s="12">
        <f>IF('Données projet'!$A$244&gt;35,FZ78+FY79-GH78,IF(A79&lt;'Données projet'!$A$244,$FW$205^A79,IF(A79='Données projet'!$A$244,'Données projet'!$B$244,FZ78+FY79-GH78)))</f>
        <v>291.2</v>
      </c>
      <c r="GA79" s="17">
        <f>FZ79*VLOOKUP('Données projet'!$B$17,Paramètres!$A$1:$I$89,3,0)*VLOOKUP('Données projet'!$B$17,Paramètres!$A$1:$I$89,5,0)</f>
        <v>295.27680000000004</v>
      </c>
      <c r="GB79" s="13">
        <f t="shared" si="103"/>
        <v>70.185386686980493</v>
      </c>
      <c r="GC79" s="20">
        <f t="shared" si="79"/>
        <v>636.51330847982445</v>
      </c>
      <c r="GD79" s="59">
        <f t="shared" si="80"/>
        <v>924.75545453313612</v>
      </c>
      <c r="GE79" s="59">
        <f ca="1">AVERAGE(OFFSET($GD$3,0,0,'Données projet'!$E$17+1,1))-AVERAGE(OFFSET($H$3,0,0,'Données projet'!$E$17+1,1))</f>
        <v>491.88527366779715</v>
      </c>
      <c r="GF79" s="59">
        <f t="shared" si="104"/>
        <v>304.07540432345746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28.756666479757943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28.756666479757943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68.611494378175919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6</v>
      </c>
      <c r="GU79" s="12">
        <f>IF('Données projet'!$A$270&gt;35,GU78+GT79-HC78,IF(A79&lt;'Données projet'!$A$270,$GR$205^A79,IF(A79='Données projet'!$A$270,'Données projet'!$B$270,GU78+GT79-HC78)))</f>
        <v>236.99999999999989</v>
      </c>
      <c r="GV79" s="17">
        <f>GU79*VLOOKUP('Données projet'!$B$18,Paramètres!$A$1:$I$89,3,0)*VLOOKUP('Données projet'!$B$18,Paramètres!$A$1:$I$89,5,0)</f>
        <v>225.52919999999992</v>
      </c>
      <c r="GW79" s="13">
        <f t="shared" si="105"/>
        <v>55.314888425951921</v>
      </c>
      <c r="GX79" s="20">
        <f t="shared" si="82"/>
        <v>489.13678734186618</v>
      </c>
      <c r="GY79" s="59">
        <f t="shared" si="83"/>
        <v>777.37893339517791</v>
      </c>
      <c r="GZ79" s="59">
        <f ca="1">AVERAGE(OFFSET($GY$3,0,0,'Données projet'!$E$18+1,1))-AVERAGE(OFFSET($H$3,0,0,'Données projet'!$E$18+1,1))</f>
        <v>388.19269910553851</v>
      </c>
      <c r="HA79" s="59">
        <f t="shared" si="106"/>
        <v>255.07177499966724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20.240269099214235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20.240269099214235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1.05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6.8468399999999932</v>
      </c>
      <c r="D80" s="11">
        <f t="shared" si="86"/>
        <v>2.5222677513052751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10.697293702761963</v>
      </c>
      <c r="H80" s="67">
        <f t="shared" si="56"/>
        <v>257.58452933352334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68.635581846481045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298.39999999999998</v>
      </c>
      <c r="O80" s="13">
        <f>N80*VLOOKUP('Données projet'!$B$9,Paramètres!$A$1:$I$89,3,0)*VLOOKUP('Données projet'!$B$9,Paramètres!$A$1:$I$89,5,0)</f>
        <v>269.99231999999995</v>
      </c>
      <c r="P80" s="13">
        <f t="shared" si="87"/>
        <v>64.847639395310239</v>
      </c>
      <c r="Q80" s="20">
        <f t="shared" si="54"/>
        <v>583.17959594683191</v>
      </c>
      <c r="R80" s="59">
        <f t="shared" si="55"/>
        <v>871.51006271726237</v>
      </c>
      <c r="S80" s="59">
        <f ca="1">AVERAGE(OFFSET($R$3,0,0,'Données projet'!$E$9+1,1))-AVERAGE(OFFSET($H$3,0,0,'Données projet'!$E$9+1,1))</f>
        <v>442.85077007208679</v>
      </c>
      <c r="T80" s="59">
        <f t="shared" si="88"/>
        <v>275.67388397899009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25.156621781778799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25.156621781778799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68.635581846481045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163.00439999999992</v>
      </c>
      <c r="AK80" s="13">
        <f t="shared" si="89"/>
        <v>41.519430766049126</v>
      </c>
      <c r="AL80" s="20">
        <f t="shared" si="58"/>
        <v>356.21233858420209</v>
      </c>
      <c r="AM80" s="59">
        <f t="shared" si="59"/>
        <v>644.54280535463261</v>
      </c>
      <c r="AN80" s="59">
        <f ca="1">AVERAGE(OFFSET($AM$3,0,0,'Données projet'!$E$10+1,1))-AVERAGE(OFFSET($H$3,0,0,'Données projet'!$E$10+1,1))</f>
        <v>283.58623187123555</v>
      </c>
      <c r="AO80" s="59">
        <f t="shared" si="90"/>
        <v>191.24793849275176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17.240960617684618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17.240960617684618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68.635581846481045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216.26591999999982</v>
      </c>
      <c r="BF80" s="13">
        <f t="shared" si="91"/>
        <v>53.302495062173776</v>
      </c>
      <c r="BG80" s="20">
        <f t="shared" si="61"/>
        <v>469.49832289995226</v>
      </c>
      <c r="BH80" s="59">
        <f t="shared" si="62"/>
        <v>757.82878967038278</v>
      </c>
      <c r="BI80" s="59">
        <f ca="1">AVERAGE(OFFSET($BH$3,0,0,'Données projet'!$E$11+1,1))-AVERAGE(OFFSET($H$3,0,0,'Données projet'!$E$11+1,1))</f>
        <v>300.677256227165</v>
      </c>
      <c r="BJ80" s="59">
        <f t="shared" si="92"/>
        <v>294.92893853504148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16.395943040177439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16.395943040177439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68.635581846481045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4.5999999999999996</v>
      </c>
      <c r="BY80" s="12">
        <f>IF('Données projet'!$A$114&gt;35,BY79+BX80-CG79,IF(A80&lt;'Données projet'!$A$114,$BV$205^A80,IF(A80='Données projet'!$A$114,'Données projet'!$B$114,BY79+BX80-CG79)))</f>
        <v>178.2</v>
      </c>
      <c r="BZ80" s="13">
        <f>BY80*VLOOKUP('Données projet'!$B$12,Paramètres!$A$1:$I$89,3,0)*VLOOKUP('Données projet'!$B$12,Paramètres!$A$1:$I$89,5,0)</f>
        <v>191.81447999999997</v>
      </c>
      <c r="CA80" s="13">
        <f t="shared" si="93"/>
        <v>47.940886441320977</v>
      </c>
      <c r="CB80" s="20">
        <f t="shared" si="64"/>
        <v>417.57392988530063</v>
      </c>
      <c r="CC80" s="59">
        <f t="shared" si="65"/>
        <v>705.90439665573115</v>
      </c>
      <c r="CD80" s="59">
        <f ca="1">AVERAGE(OFFSET($CC$3,0,0,'Données projet'!$E$12+1,1))-AVERAGE(OFFSET($H$3,0,0,'Données projet'!$E$12+1,1))</f>
        <v>320.91970765367535</v>
      </c>
      <c r="CE80" s="59">
        <f t="shared" si="94"/>
        <v>164.43305350706868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13.409021240311816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13.409021240311816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68.635581846481045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3.6</v>
      </c>
      <c r="CT80" s="12">
        <f>IF('Données projet'!$A$140&gt;35,CT79+CS80-DB79,IF(A80&lt;'Données projet'!$A$140,$CQ$205^A80,IF(A80='Données projet'!$A$140,'Données projet'!$B$140,CT79+CS80-DB79)))</f>
        <v>319.19999999999993</v>
      </c>
      <c r="CU80" s="17">
        <f>CT80*VLOOKUP('Données projet'!$B$13,Paramètres!$A$1:$I$89,3,0)*VLOOKUP('Données projet'!$B$13,Paramètres!$A$1:$I$89,5,0)</f>
        <v>278.85311999999999</v>
      </c>
      <c r="CV80" s="13">
        <f t="shared" si="95"/>
        <v>66.724582302351905</v>
      </c>
      <c r="CW80" s="20">
        <f t="shared" si="67"/>
        <v>601.88116484326292</v>
      </c>
      <c r="CX80" s="59">
        <f t="shared" si="68"/>
        <v>890.2116316136935</v>
      </c>
      <c r="CY80" s="59">
        <f ca="1">AVERAGE(OFFSET($CX$3,0,0,'Données projet'!$E$13+1,1))-AVERAGE(OFFSET($H$3,0,0,'Données projet'!$E$13+1,1))</f>
        <v>380.75053157062723</v>
      </c>
      <c r="CZ80" s="59">
        <f t="shared" si="96"/>
        <v>372.45140975908799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24.698034900954219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24.698034900954219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68.635581846481045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</v>
      </c>
      <c r="DO80" s="12">
        <f>IF('Données projet'!$A$166&gt;35,DO79+DN80-DW79,IF(A80&lt;'Données projet'!$A$166,$DL$205^A80,IF(A80='Données projet'!$A$166,'Données projet'!$B$166,DO79+DN80-DW79)))</f>
        <v>242.99999999999994</v>
      </c>
      <c r="DP80" s="17">
        <f>DO80*VLOOKUP('Données projet'!$B$14,Paramètres!$A$1:$I$89,3,0)*VLOOKUP('Données projet'!$B$14,Paramètres!$A$1:$I$89,5,0)</f>
        <v>235.02959999999996</v>
      </c>
      <c r="DQ80" s="13">
        <f t="shared" si="97"/>
        <v>57.368825686861157</v>
      </c>
      <c r="DR80" s="20">
        <f t="shared" si="70"/>
        <v>509.26059140461638</v>
      </c>
      <c r="DS80" s="59">
        <f t="shared" si="71"/>
        <v>797.5910581750469</v>
      </c>
      <c r="DT80" s="59">
        <f ca="1">AVERAGE(OFFSET($DS$3,0,0,'Données projet'!$E$14+1,1))-AVERAGE(OFFSET($H$3,0,0,'Données projet'!$E$14+1,1))</f>
        <v>391.03687197632871</v>
      </c>
      <c r="DU80" s="59">
        <f t="shared" si="98"/>
        <v>241.90796410645191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20.168670911253699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20.168670911253699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68.635581846481045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4.5999999999999996</v>
      </c>
      <c r="EJ80" s="12">
        <f>IF('Données projet'!$A$192&gt;35,EJ79+EI80-ER79,IF(A80&lt;'Données projet'!$A$192,$EG$205^A80,IF(A80='Données projet'!$A$192,'Données projet'!$B$192,EJ79+EI80-ER79)))</f>
        <v>178.2</v>
      </c>
      <c r="EK80" s="17">
        <f>EJ80*VLOOKUP('Données projet'!$B$15,Paramètres!$A$1:$I$89,3,0)*VLOOKUP('Données projet'!$B$15,Paramètres!$A$1:$I$89,5,0)</f>
        <v>202.93415999999999</v>
      </c>
      <c r="EL80" s="13">
        <f t="shared" si="99"/>
        <v>50.388459677844857</v>
      </c>
      <c r="EM80" s="20">
        <f t="shared" si="73"/>
        <v>441.20356260557975</v>
      </c>
      <c r="EN80" s="59">
        <f t="shared" si="74"/>
        <v>729.53402937601027</v>
      </c>
      <c r="EO80" s="59">
        <f ca="1">AVERAGE(OFFSET($EN$3,0,0,'Données projet'!$E$15+1,1))-AVERAGE(OFFSET($H$3,0,0,'Données projet'!$E$15+1,1))</f>
        <v>337.57272347525873</v>
      </c>
      <c r="EP80" s="59">
        <f t="shared" si="100"/>
        <v>171.78614231095435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14.186355804967574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14.186355804967574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68.635581846481045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4.5999999999999996</v>
      </c>
      <c r="FE80" s="12">
        <f>IF('Données projet'!$A$218&gt;35,FE79+FD80-FM79,IF(A80&lt;'Données projet'!$A$218,$FB$205^A80,IF(A80='Données projet'!$A$218,'Données projet'!$B$218,FE79+FD80-FM79)))</f>
        <v>178.2</v>
      </c>
      <c r="FF80" s="17">
        <f>FE80*VLOOKUP('Données projet'!$B$16,Paramètres!$A$1:$I$89,3,0)*VLOOKUP('Données projet'!$B$16,Paramètres!$A$1:$I$89,5,0)</f>
        <v>194.59439999999998</v>
      </c>
      <c r="FG80" s="13">
        <f t="shared" si="101"/>
        <v>48.554292648263456</v>
      </c>
      <c r="FH80" s="20">
        <f t="shared" si="76"/>
        <v>423.48397302905875</v>
      </c>
      <c r="FI80" s="59">
        <f t="shared" si="77"/>
        <v>711.81443979948926</v>
      </c>
      <c r="FJ80" s="59">
        <f ca="1">AVERAGE(OFFSET($FI$3,0,0,'Données projet'!$E$16+1,1))-AVERAGE(OFFSET($H$3,0,0,'Données projet'!$E$16+1,1))</f>
        <v>325.08483803530646</v>
      </c>
      <c r="FK80" s="59">
        <f t="shared" si="102"/>
        <v>166.27224322841556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13.603354881475756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13.603354881475756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68.635581846481045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7.2</v>
      </c>
      <c r="FZ80" s="12">
        <f>IF('Données projet'!$A$244&gt;35,FZ79+FY80-GH79,IF(A80&lt;'Données projet'!$A$244,$FW$205^A80,IF(A80='Données projet'!$A$244,'Données projet'!$B$244,FZ79+FY80-GH79)))</f>
        <v>298.39999999999998</v>
      </c>
      <c r="GA80" s="17">
        <f>FZ80*VLOOKUP('Données projet'!$B$17,Paramètres!$A$1:$I$89,3,0)*VLOOKUP('Données projet'!$B$17,Paramètres!$A$1:$I$89,5,0)</f>
        <v>302.57759999999996</v>
      </c>
      <c r="GB80" s="13">
        <f t="shared" si="103"/>
        <v>71.716558091076294</v>
      </c>
      <c r="GC80" s="20">
        <f t="shared" si="79"/>
        <v>651.89565867529109</v>
      </c>
      <c r="GD80" s="59">
        <f t="shared" si="80"/>
        <v>940.22612544572166</v>
      </c>
      <c r="GE80" s="59">
        <f ca="1">AVERAGE(OFFSET($GD$3,0,0,'Données projet'!$E$17+1,1))-AVERAGE(OFFSET($H$3,0,0,'Données projet'!$E$17+1,1))</f>
        <v>491.88527366779715</v>
      </c>
      <c r="GF80" s="59">
        <f t="shared" si="104"/>
        <v>304.07540432345746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28.192765789924529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28.192765789924529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68.635581846481045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6</v>
      </c>
      <c r="GU80" s="12">
        <f>IF('Données projet'!$A$270&gt;35,GU79+GT80-HC79,IF(A80&lt;'Données projet'!$A$270,$GR$205^A80,IF(A80='Données projet'!$A$270,'Données projet'!$B$270,GU79+GT80-HC79)))</f>
        <v>242.99999999999989</v>
      </c>
      <c r="GV80" s="17">
        <f>GU80*VLOOKUP('Données projet'!$B$18,Paramètres!$A$1:$I$89,3,0)*VLOOKUP('Données projet'!$B$18,Paramètres!$A$1:$I$89,5,0)</f>
        <v>231.23879999999991</v>
      </c>
      <c r="GW80" s="13">
        <f t="shared" si="105"/>
        <v>56.55045525673966</v>
      </c>
      <c r="GX80" s="20">
        <f t="shared" si="82"/>
        <v>501.23295290548805</v>
      </c>
      <c r="GY80" s="59">
        <f t="shared" si="83"/>
        <v>789.56341967591857</v>
      </c>
      <c r="GZ80" s="59">
        <f ca="1">AVERAGE(OFFSET($GY$3,0,0,'Données projet'!$E$18+1,1))-AVERAGE(OFFSET($H$3,0,0,'Données projet'!$E$18+1,1))</f>
        <v>388.19269910553851</v>
      </c>
      <c r="HA80" s="59">
        <f t="shared" si="106"/>
        <v>255.07177499966724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19.843369767523793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19.843369767523793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1.05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6.935759999999993</v>
      </c>
      <c r="D81" s="11">
        <f t="shared" si="86"/>
        <v>2.5511898206451011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10.788259510673406</v>
      </c>
      <c r="H81" s="67">
        <f t="shared" si="56"/>
        <v>257.78977093762353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68.659251451062588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305.59999999999997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885.3476480539407</v>
      </c>
      <c r="S81" s="59">
        <f ca="1">AVERAGE(OFFSET($R$3,0,0,'Données projet'!$E$9+1,1))-AVERAGE(OFFSET($H$3,0,0,'Données projet'!$E$9+1,1))</f>
        <v>442.85077007208679</v>
      </c>
      <c r="T81" s="59">
        <f t="shared" si="88"/>
        <v>275.67388397899009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24.663315772662308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24.663315772662308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68.659251451062588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167.02919999999992</v>
      </c>
      <c r="AK81" s="13">
        <f t="shared" si="89"/>
        <v>42.423982056168619</v>
      </c>
      <c r="AL81" s="20">
        <f t="shared" si="58"/>
        <v>364.7976254144935</v>
      </c>
      <c r="AM81" s="59">
        <f t="shared" si="59"/>
        <v>653.21488073505634</v>
      </c>
      <c r="AN81" s="59">
        <f ca="1">AVERAGE(OFFSET($AM$3,0,0,'Données projet'!$E$10+1,1))-AVERAGE(OFFSET($H$3,0,0,'Données projet'!$E$10+1,1))</f>
        <v>283.58623187123555</v>
      </c>
      <c r="AO81" s="59">
        <f t="shared" si="90"/>
        <v>191.24793849275176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16.902875895919436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16.902875895919436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68.659251451062588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218.53727999999987</v>
      </c>
      <c r="BF81" s="13">
        <f t="shared" si="91"/>
        <v>53.796847431080771</v>
      </c>
      <c r="BG81" s="20">
        <f t="shared" si="61"/>
        <v>474.31527194246542</v>
      </c>
      <c r="BH81" s="59">
        <f t="shared" si="62"/>
        <v>762.73252726302826</v>
      </c>
      <c r="BI81" s="59">
        <f ca="1">AVERAGE(OFFSET($BH$3,0,0,'Données projet'!$E$11+1,1))-AVERAGE(OFFSET($H$3,0,0,'Données projet'!$E$11+1,1))</f>
        <v>300.677256227165</v>
      </c>
      <c r="BJ81" s="59">
        <f t="shared" si="92"/>
        <v>294.92893853504148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16.074428597697342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16.074428597697342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68.659251451062588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4.5999999999999996</v>
      </c>
      <c r="BY81" s="12">
        <f>IF('Données projet'!$A$114&gt;35,BY80+BX81-CG80,IF(A81&lt;'Données projet'!$A$114,$BV$205^A81,IF(A81='Données projet'!$A$114,'Données projet'!$B$114,BY80+BX81-CG80)))</f>
        <v>182.79999999999998</v>
      </c>
      <c r="BZ81" s="13">
        <f>BY81*VLOOKUP('Données projet'!$B$12,Paramètres!$A$1:$I$89,3,0)*VLOOKUP('Données projet'!$B$12,Paramètres!$A$1:$I$89,5,0)</f>
        <v>196.76591999999997</v>
      </c>
      <c r="CA81" s="13">
        <f t="shared" si="93"/>
        <v>49.03274186547759</v>
      </c>
      <c r="CB81" s="20">
        <f t="shared" si="64"/>
        <v>428.09933608237338</v>
      </c>
      <c r="CC81" s="59">
        <f t="shared" si="65"/>
        <v>716.51659140293623</v>
      </c>
      <c r="CD81" s="59">
        <f ca="1">AVERAGE(OFFSET($CC$3,0,0,'Données projet'!$E$12+1,1))-AVERAGE(OFFSET($H$3,0,0,'Données projet'!$E$12+1,1))</f>
        <v>320.91970765367535</v>
      </c>
      <c r="CE81" s="59">
        <f t="shared" si="94"/>
        <v>164.43305350706868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13.146078512484678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13.146078512484678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68.659251451062588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3.6</v>
      </c>
      <c r="CT81" s="12">
        <f>IF('Données projet'!$A$140&gt;35,CT80+CS81-DB80,IF(A81&lt;'Données projet'!$A$140,$CQ$205^A81,IF(A81='Données projet'!$A$140,'Données projet'!$B$140,CT80+CS81-DB80)))</f>
        <v>322.79999999999995</v>
      </c>
      <c r="CU81" s="17">
        <f>CT81*VLOOKUP('Données projet'!$B$13,Paramètres!$A$1:$I$89,3,0)*VLOOKUP('Données projet'!$B$13,Paramètres!$A$1:$I$89,5,0)</f>
        <v>281.99808000000002</v>
      </c>
      <c r="CV81" s="13">
        <f t="shared" si="95"/>
        <v>67.389085719488818</v>
      </c>
      <c r="CW81" s="20">
        <f t="shared" si="67"/>
        <v>608.51598029477634</v>
      </c>
      <c r="CX81" s="59">
        <f t="shared" si="68"/>
        <v>896.93323561533907</v>
      </c>
      <c r="CY81" s="59">
        <f ca="1">AVERAGE(OFFSET($CX$3,0,0,'Données projet'!$E$13+1,1))-AVERAGE(OFFSET($H$3,0,0,'Données projet'!$E$13+1,1))</f>
        <v>380.75053157062723</v>
      </c>
      <c r="CZ81" s="59">
        <f t="shared" si="96"/>
        <v>372.45140975908799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24.21372150086032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24.21372150086032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68.659251451062588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</v>
      </c>
      <c r="DO81" s="12">
        <f>IF('Données projet'!$A$166&gt;35,DO80+DN81-DW80,IF(A81&lt;'Données projet'!$A$166,$DL$205^A81,IF(A81='Données projet'!$A$166,'Données projet'!$B$166,DO80+DN81-DW80)))</f>
        <v>248.99999999999994</v>
      </c>
      <c r="DP81" s="17">
        <f>DO81*VLOOKUP('Données projet'!$B$14,Paramètres!$A$1:$I$89,3,0)*VLOOKUP('Données projet'!$B$14,Paramètres!$A$1:$I$89,5,0)</f>
        <v>240.83279999999996</v>
      </c>
      <c r="DQ81" s="13">
        <f t="shared" si="97"/>
        <v>58.618675319436669</v>
      </c>
      <c r="DR81" s="20">
        <f t="shared" si="70"/>
        <v>521.5446528480187</v>
      </c>
      <c r="DS81" s="59">
        <f t="shared" si="71"/>
        <v>809.96190816858143</v>
      </c>
      <c r="DT81" s="59">
        <f ca="1">AVERAGE(OFFSET($DS$3,0,0,'Données projet'!$E$14+1,1))-AVERAGE(OFFSET($H$3,0,0,'Données projet'!$E$14+1,1))</f>
        <v>391.03687197632871</v>
      </c>
      <c r="DU81" s="59">
        <f t="shared" si="98"/>
        <v>241.90796410645191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19.773175576358579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19.773175576358579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68.659251451062588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4.5999999999999996</v>
      </c>
      <c r="EJ81" s="12">
        <f>IF('Données projet'!$A$192&gt;35,EJ80+EI81-ER80,IF(A81&lt;'Données projet'!$A$192,$EG$205^A81,IF(A81='Données projet'!$A$192,'Données projet'!$B$192,EJ80+EI81-ER80)))</f>
        <v>182.79999999999998</v>
      </c>
      <c r="EK81" s="17">
        <f>EJ81*VLOOKUP('Données projet'!$B$15,Paramètres!$A$1:$I$89,3,0)*VLOOKUP('Données projet'!$B$15,Paramètres!$A$1:$I$89,5,0)</f>
        <v>208.17264</v>
      </c>
      <c r="EL81" s="13">
        <f t="shared" si="99"/>
        <v>51.53605867106517</v>
      </c>
      <c r="EM81" s="20">
        <f t="shared" si="73"/>
        <v>452.32598351877181</v>
      </c>
      <c r="EN81" s="59">
        <f t="shared" si="74"/>
        <v>740.74323883933459</v>
      </c>
      <c r="EO81" s="59">
        <f ca="1">AVERAGE(OFFSET($EN$3,0,0,'Données projet'!$E$15+1,1))-AVERAGE(OFFSET($H$3,0,0,'Données projet'!$E$15+1,1))</f>
        <v>337.57272347525873</v>
      </c>
      <c r="EP81" s="59">
        <f t="shared" si="100"/>
        <v>171.78614231095435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13.908170020454806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13.908170020454806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68.659251451062588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4.5999999999999996</v>
      </c>
      <c r="FE81" s="12">
        <f>IF('Données projet'!$A$218&gt;35,FE80+FD81-FM80,IF(A81&lt;'Données projet'!$A$218,$FB$205^A81,IF(A81='Données projet'!$A$218,'Données projet'!$B$218,FE80+FD81-FM80)))</f>
        <v>182.79999999999998</v>
      </c>
      <c r="FF81" s="17">
        <f>FE81*VLOOKUP('Données projet'!$B$16,Paramètres!$A$1:$I$89,3,0)*VLOOKUP('Données projet'!$B$16,Paramètres!$A$1:$I$89,5,0)</f>
        <v>199.61759999999998</v>
      </c>
      <c r="FG81" s="13">
        <f t="shared" si="101"/>
        <v>49.66011842098839</v>
      </c>
      <c r="FH81" s="20">
        <f t="shared" si="76"/>
        <v>434.15869291655468</v>
      </c>
      <c r="FI81" s="59">
        <f t="shared" si="77"/>
        <v>722.57594823711747</v>
      </c>
      <c r="FJ81" s="59">
        <f ca="1">AVERAGE(OFFSET($FI$3,0,0,'Données projet'!$E$16+1,1))-AVERAGE(OFFSET($H$3,0,0,'Données projet'!$E$16+1,1))</f>
        <v>325.08483803530646</v>
      </c>
      <c r="FK81" s="59">
        <f t="shared" si="102"/>
        <v>166.27224322841556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13.336601389477211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13.336601389477211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68.659251451062588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7.2</v>
      </c>
      <c r="FZ81" s="12">
        <f>IF('Données projet'!$A$244&gt;35,FZ80+FY81-GH80,IF(A81&lt;'Données projet'!$A$244,$FW$205^A81,IF(A81='Données projet'!$A$244,'Données projet'!$B$244,FZ80+FY81-GH80)))</f>
        <v>305.59999999999997</v>
      </c>
      <c r="GA81" s="17">
        <f>FZ81*VLOOKUP('Données projet'!$B$17,Paramètres!$A$1:$I$89,3,0)*VLOOKUP('Données projet'!$B$17,Paramètres!$A$1:$I$89,5,0)</f>
        <v>309.8784</v>
      </c>
      <c r="GB81" s="13">
        <f t="shared" si="103"/>
        <v>73.243434672131556</v>
      </c>
      <c r="GC81" s="20">
        <f t="shared" si="79"/>
        <v>667.27052872062904</v>
      </c>
      <c r="GD81" s="59">
        <f t="shared" si="80"/>
        <v>955.68778404119189</v>
      </c>
      <c r="GE81" s="59">
        <f ca="1">AVERAGE(OFFSET($GD$3,0,0,'Données projet'!$E$17+1,1))-AVERAGE(OFFSET($H$3,0,0,'Données projet'!$E$17+1,1))</f>
        <v>491.88527366779715</v>
      </c>
      <c r="GF81" s="59">
        <f t="shared" si="104"/>
        <v>304.07540432345746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27.639922848673287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27.639922848673287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68.659251451062588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6</v>
      </c>
      <c r="GU81" s="12">
        <f>IF('Données projet'!$A$270&gt;35,GU80+GT81-HC80,IF(A81&lt;'Données projet'!$A$270,$GR$205^A81,IF(A81='Données projet'!$A$270,'Données projet'!$B$270,GU80+GT81-HC80)))</f>
        <v>248.99999999999989</v>
      </c>
      <c r="GV81" s="17">
        <f>GU81*VLOOKUP('Données projet'!$B$18,Paramètres!$A$1:$I$89,3,0)*VLOOKUP('Données projet'!$B$18,Paramètres!$A$1:$I$89,5,0)</f>
        <v>236.94839999999991</v>
      </c>
      <c r="GW81" s="13">
        <f t="shared" si="105"/>
        <v>57.782475694292401</v>
      </c>
      <c r="GX81" s="20">
        <f t="shared" si="82"/>
        <v>513.32294183422573</v>
      </c>
      <c r="GY81" s="59">
        <f t="shared" si="83"/>
        <v>801.74019715478858</v>
      </c>
      <c r="GZ81" s="59">
        <f ca="1">AVERAGE(OFFSET($GY$3,0,0,'Données projet'!$E$18+1,1))-AVERAGE(OFFSET($H$3,0,0,'Données projet'!$E$18+1,1))</f>
        <v>388.19269910553851</v>
      </c>
      <c r="HA81" s="59">
        <f t="shared" si="106"/>
        <v>255.07177499966724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19.45425338964311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19.45425338964311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1.05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7.0246799999999929</v>
      </c>
      <c r="D82" s="11">
        <f t="shared" si="86"/>
        <v>2.5800687602974417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10.879192025492758</v>
      </c>
      <c r="H82" s="67">
        <f t="shared" si="56"/>
        <v>257.99493742418468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68.682510440921945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312.79999999999995</v>
      </c>
      <c r="O82" s="13">
        <f>N82*VLOOKUP('Données projet'!$B$9,Paramètres!$A$1:$I$89,3,0)*VLOOKUP('Données projet'!$B$9,Paramètres!$A$1:$I$89,5,0)</f>
        <v>283.02143999999993</v>
      </c>
      <c r="P82" s="13">
        <f t="shared" si="87"/>
        <v>67.605126603830598</v>
      </c>
      <c r="Q82" s="20">
        <f t="shared" si="54"/>
        <v>610.67460350167141</v>
      </c>
      <c r="R82" s="59">
        <f t="shared" si="55"/>
        <v>899.17714178505184</v>
      </c>
      <c r="S82" s="59">
        <f ca="1">AVERAGE(OFFSET($R$3,0,0,'Données projet'!$E$9+1,1))-AVERAGE(OFFSET($H$3,0,0,'Données projet'!$E$9+1,1))</f>
        <v>442.85077007208679</v>
      </c>
      <c r="T82" s="59">
        <f t="shared" si="88"/>
        <v>275.67388397899009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24.179683193497635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24.179683193497635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68.682510440921945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171.05399999999992</v>
      </c>
      <c r="AK82" s="13">
        <f t="shared" si="89"/>
        <v>43.325999538979005</v>
      </c>
      <c r="AL82" s="20">
        <f t="shared" si="58"/>
        <v>373.37849919705491</v>
      </c>
      <c r="AM82" s="59">
        <f t="shared" si="59"/>
        <v>661.88103748043545</v>
      </c>
      <c r="AN82" s="59">
        <f ca="1">AVERAGE(OFFSET($AM$3,0,0,'Données projet'!$E$10+1,1))-AVERAGE(OFFSET($H$3,0,0,'Données projet'!$E$10+1,1))</f>
        <v>283.58623187123555</v>
      </c>
      <c r="AO82" s="59">
        <f t="shared" si="90"/>
        <v>191.24793849275176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16.57142080933675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16.57142080933675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68.682510440921945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220.80863999999985</v>
      </c>
      <c r="BF82" s="13">
        <f t="shared" si="91"/>
        <v>54.290602082955985</v>
      </c>
      <c r="BG82" s="20">
        <f t="shared" si="61"/>
        <v>479.13117996114801</v>
      </c>
      <c r="BH82" s="59">
        <f t="shared" si="62"/>
        <v>767.6337182445285</v>
      </c>
      <c r="BI82" s="59">
        <f ca="1">AVERAGE(OFFSET($BH$3,0,0,'Données projet'!$E$11+1,1))-AVERAGE(OFFSET($H$3,0,0,'Données projet'!$E$11+1,1))</f>
        <v>300.677256227165</v>
      </c>
      <c r="BJ82" s="59">
        <f t="shared" si="92"/>
        <v>294.92893853504148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15.759218857329834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15.759218857329834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68.682510440921945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4.5999999999999996</v>
      </c>
      <c r="BY82" s="12">
        <f>IF('Données projet'!$A$114&gt;35,BY81+BX82-CG81,IF(A82&lt;'Données projet'!$A$114,$BV$205^A82,IF(A82='Données projet'!$A$114,'Données projet'!$B$114,BY81+BX82-CG81)))</f>
        <v>187.39999999999998</v>
      </c>
      <c r="BZ82" s="13">
        <f>BY82*VLOOKUP('Données projet'!$B$12,Paramètres!$A$1:$I$89,3,0)*VLOOKUP('Données projet'!$B$12,Paramètres!$A$1:$I$89,5,0)</f>
        <v>201.71735999999999</v>
      </c>
      <c r="CA82" s="13">
        <f t="shared" si="93"/>
        <v>50.121403455877136</v>
      </c>
      <c r="CB82" s="20">
        <f t="shared" si="64"/>
        <v>438.61917968565263</v>
      </c>
      <c r="CC82" s="59">
        <f t="shared" si="65"/>
        <v>727.12171796903317</v>
      </c>
      <c r="CD82" s="59">
        <f ca="1">AVERAGE(OFFSET($CC$3,0,0,'Données projet'!$E$12+1,1))-AVERAGE(OFFSET($H$3,0,0,'Données projet'!$E$12+1,1))</f>
        <v>320.91970765367535</v>
      </c>
      <c r="CE82" s="59">
        <f t="shared" si="94"/>
        <v>164.43305350706868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12.888291931171002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12.888291931171002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68.682510440921945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3.6</v>
      </c>
      <c r="CT82" s="12">
        <f>IF('Données projet'!$A$140&gt;35,CT81+CS82-DB81,IF(A82&lt;'Données projet'!$A$140,$CQ$205^A82,IF(A82='Données projet'!$A$140,'Données projet'!$B$140,CT81+CS82-DB81)))</f>
        <v>326.39999999999998</v>
      </c>
      <c r="CU82" s="17">
        <f>CT82*VLOOKUP('Données projet'!$B$13,Paramètres!$A$1:$I$89,3,0)*VLOOKUP('Données projet'!$B$13,Paramètres!$A$1:$I$89,5,0)</f>
        <v>285.14303999999998</v>
      </c>
      <c r="CV82" s="13">
        <f t="shared" si="95"/>
        <v>68.052727058079924</v>
      </c>
      <c r="CW82" s="20">
        <f t="shared" si="67"/>
        <v>615.14929429282256</v>
      </c>
      <c r="CX82" s="59">
        <f t="shared" si="68"/>
        <v>903.65183257620311</v>
      </c>
      <c r="CY82" s="59">
        <f ca="1">AVERAGE(OFFSET($CX$3,0,0,'Données projet'!$E$13+1,1))-AVERAGE(OFFSET($H$3,0,0,'Données projet'!$E$13+1,1))</f>
        <v>380.75053157062723</v>
      </c>
      <c r="CZ82" s="59">
        <f t="shared" si="96"/>
        <v>372.45140975908799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23.738905191140255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23.738905191140255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68.682510440921945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</v>
      </c>
      <c r="DO82" s="12">
        <f>IF('Données projet'!$A$166&gt;35,DO81+DN82-DW81,IF(A82&lt;'Données projet'!$A$166,$DL$205^A82,IF(A82='Données projet'!$A$166,'Données projet'!$B$166,DO81+DN82-DW81)))</f>
        <v>254.99999999999994</v>
      </c>
      <c r="DP82" s="17">
        <f>DO82*VLOOKUP('Données projet'!$B$14,Paramètres!$A$1:$I$89,3,0)*VLOOKUP('Données projet'!$B$14,Paramètres!$A$1:$I$89,5,0)</f>
        <v>246.63599999999997</v>
      </c>
      <c r="DQ82" s="13">
        <f t="shared" si="97"/>
        <v>59.865023903294535</v>
      </c>
      <c r="DR82" s="20">
        <f t="shared" si="70"/>
        <v>533.82261663157112</v>
      </c>
      <c r="DS82" s="59">
        <f t="shared" si="71"/>
        <v>822.32515491495155</v>
      </c>
      <c r="DT82" s="59">
        <f ca="1">AVERAGE(OFFSET($DS$3,0,0,'Données projet'!$E$14+1,1))-AVERAGE(OFFSET($H$3,0,0,'Données projet'!$E$14+1,1))</f>
        <v>391.03687197632871</v>
      </c>
      <c r="DU82" s="59">
        <f t="shared" si="98"/>
        <v>241.90796410645191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19.385435663752418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19.385435663752418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68.682510440921945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4.5999999999999996</v>
      </c>
      <c r="EJ82" s="12">
        <f>IF('Données projet'!$A$192&gt;35,EJ81+EI82-ER81,IF(A82&lt;'Données projet'!$A$192,$EG$205^A82,IF(A82='Données projet'!$A$192,'Données projet'!$B$192,EJ81+EI82-ER81)))</f>
        <v>187.39999999999998</v>
      </c>
      <c r="EK82" s="17">
        <f>EJ82*VLOOKUP('Données projet'!$B$15,Paramètres!$A$1:$I$89,3,0)*VLOOKUP('Données projet'!$B$15,Paramètres!$A$1:$I$89,5,0)</f>
        <v>213.41111999999998</v>
      </c>
      <c r="EL82" s="13">
        <f t="shared" si="99"/>
        <v>52.680300772591785</v>
      </c>
      <c r="EM82" s="20">
        <f t="shared" si="73"/>
        <v>463.44255784559732</v>
      </c>
      <c r="EN82" s="59">
        <f t="shared" si="74"/>
        <v>751.94509612897787</v>
      </c>
      <c r="EO82" s="59">
        <f ca="1">AVERAGE(OFFSET($EN$3,0,0,'Données projet'!$E$15+1,1))-AVERAGE(OFFSET($H$3,0,0,'Données projet'!$E$15+1,1))</f>
        <v>337.57272347525873</v>
      </c>
      <c r="EP82" s="59">
        <f t="shared" si="100"/>
        <v>171.78614231095435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13.635439289499759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13.635439289499759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68.682510440921945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4.5999999999999996</v>
      </c>
      <c r="FE82" s="12">
        <f>IF('Données projet'!$A$218&gt;35,FE81+FD82-FM81,IF(A82&lt;'Données projet'!$A$218,$FB$205^A82,IF(A82='Données projet'!$A$218,'Données projet'!$B$218,FE81+FD82-FM81)))</f>
        <v>187.39999999999998</v>
      </c>
      <c r="FF82" s="17">
        <f>FE82*VLOOKUP('Données projet'!$B$16,Paramètres!$A$1:$I$89,3,0)*VLOOKUP('Données projet'!$B$16,Paramètres!$A$1:$I$89,5,0)</f>
        <v>204.64079999999998</v>
      </c>
      <c r="FG82" s="13">
        <f t="shared" si="101"/>
        <v>50.762709494682539</v>
      </c>
      <c r="FH82" s="20">
        <f t="shared" si="76"/>
        <v>444.82777903657205</v>
      </c>
      <c r="FI82" s="59">
        <f t="shared" si="77"/>
        <v>733.33031731995254</v>
      </c>
      <c r="FJ82" s="59">
        <f ca="1">AVERAGE(OFFSET($FI$3,0,0,'Données projet'!$E$16+1,1))-AVERAGE(OFFSET($H$3,0,0,'Données projet'!$E$16+1,1))</f>
        <v>325.08483803530646</v>
      </c>
      <c r="FK82" s="59">
        <f t="shared" si="102"/>
        <v>166.27224322841556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13.075078770753194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13.075078770753194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68.682510440921945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7.2</v>
      </c>
      <c r="FZ82" s="12">
        <f>IF('Données projet'!$A$244&gt;35,FZ81+FY82-GH81,IF(A82&lt;'Données projet'!$A$244,$FW$205^A82,IF(A82='Données projet'!$A$244,'Données projet'!$B$244,FZ81+FY82-GH81)))</f>
        <v>312.79999999999995</v>
      </c>
      <c r="GA82" s="17">
        <f>FZ82*VLOOKUP('Données projet'!$B$17,Paramètres!$A$1:$I$89,3,0)*VLOOKUP('Données projet'!$B$17,Paramètres!$A$1:$I$89,5,0)</f>
        <v>317.17919999999998</v>
      </c>
      <c r="GB82" s="13">
        <f t="shared" si="103"/>
        <v>74.766129261581426</v>
      </c>
      <c r="GC82" s="20">
        <f t="shared" si="79"/>
        <v>682.63811513058749</v>
      </c>
      <c r="GD82" s="59">
        <f t="shared" si="80"/>
        <v>971.14065341396804</v>
      </c>
      <c r="GE82" s="59">
        <f ca="1">AVERAGE(OFFSET($GD$3,0,0,'Données projet'!$E$17+1,1))-AVERAGE(OFFSET($H$3,0,0,'Données projet'!$E$17+1,1))</f>
        <v>491.88527366779715</v>
      </c>
      <c r="GF82" s="59">
        <f t="shared" si="104"/>
        <v>304.07540432345746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27.097920820299084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27.097920820299084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68.682510440921945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6</v>
      </c>
      <c r="GU82" s="12">
        <f>IF('Données projet'!$A$270&gt;35,GU81+GT82-HC81,IF(A82&lt;'Données projet'!$A$270,$GR$205^A82,IF(A82='Données projet'!$A$270,'Données projet'!$B$270,GU81+GT82-HC81)))</f>
        <v>254.99999999999989</v>
      </c>
      <c r="GV82" s="17">
        <f>GU82*VLOOKUP('Données projet'!$B$18,Paramètres!$A$1:$I$89,3,0)*VLOOKUP('Données projet'!$B$18,Paramètres!$A$1:$I$89,5,0)</f>
        <v>242.6579999999999</v>
      </c>
      <c r="GW82" s="13">
        <f t="shared" si="105"/>
        <v>59.011045025839607</v>
      </c>
      <c r="GX82" s="20">
        <f t="shared" si="82"/>
        <v>525.40692008667054</v>
      </c>
      <c r="GY82" s="59">
        <f t="shared" si="83"/>
        <v>813.90945837005097</v>
      </c>
      <c r="GZ82" s="59">
        <f ca="1">AVERAGE(OFFSET($GY$3,0,0,'Données projet'!$E$18+1,1))-AVERAGE(OFFSET($H$3,0,0,'Données projet'!$E$18+1,1))</f>
        <v>388.19269910553851</v>
      </c>
      <c r="HA82" s="59">
        <f t="shared" si="106"/>
        <v>255.07177499966724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19.072767346595114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19.072767346595114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1.05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7.1135999999999928</v>
      </c>
      <c r="D83" s="11">
        <f t="shared" si="86"/>
        <v>2.6089051793396698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10.970091717385003</v>
      </c>
      <c r="H83" s="67">
        <f t="shared" si="56"/>
        <v>258.20002985401658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68.70536593930656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319.99999999999994</v>
      </c>
      <c r="O83" s="13">
        <f>N83*VLOOKUP('Données projet'!$B$9,Paramètres!$A$1:$I$89,3,0)*VLOOKUP('Données projet'!$B$9,Paramètres!$A$1:$I$89,5,0)</f>
        <v>289.53599999999994</v>
      </c>
      <c r="P83" s="13">
        <f t="shared" si="87"/>
        <v>68.97829509904436</v>
      </c>
      <c r="Q83" s="20">
        <f t="shared" si="54"/>
        <v>624.41239729750214</v>
      </c>
      <c r="R83" s="59">
        <f t="shared" si="55"/>
        <v>912.99873907495953</v>
      </c>
      <c r="S83" s="59">
        <f ca="1">AVERAGE(OFFSET($R$3,0,0,'Données projet'!$E$9+1,1))-AVERAGE(OFFSET($H$3,0,0,'Données projet'!$E$9+1,1))</f>
        <v>442.85077007208679</v>
      </c>
      <c r="T83" s="59">
        <f t="shared" si="88"/>
        <v>275.67388397899009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30.931192980299443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30.931192980299443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68.70536593930656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175.07879999999992</v>
      </c>
      <c r="AK83" s="13">
        <f t="shared" si="89"/>
        <v>44.225549694464867</v>
      </c>
      <c r="AL83" s="20">
        <f t="shared" si="58"/>
        <v>381.95507571785947</v>
      </c>
      <c r="AM83" s="59">
        <f t="shared" si="59"/>
        <v>670.54141749531686</v>
      </c>
      <c r="AN83" s="59">
        <f ca="1">AVERAGE(OFFSET($AM$3,0,0,'Données projet'!$E$10+1,1))-AVERAGE(OFFSET($H$3,0,0,'Données projet'!$E$10+1,1))</f>
        <v>283.58623187123555</v>
      </c>
      <c r="AO83" s="59">
        <f t="shared" si="90"/>
        <v>191.24793849275176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0.318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21.198533120119023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21.198533120119023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68.70536593930656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223.07999999999987</v>
      </c>
      <c r="BF83" s="13">
        <f t="shared" si="91"/>
        <v>54.783765878062617</v>
      </c>
      <c r="BG83" s="20">
        <f t="shared" si="61"/>
        <v>483.94605890429216</v>
      </c>
      <c r="BH83" s="59">
        <f t="shared" si="62"/>
        <v>772.53240068174955</v>
      </c>
      <c r="BI83" s="59">
        <f ca="1">AVERAGE(OFFSET($BH$3,0,0,'Données projet'!$E$11+1,1))-AVERAGE(OFFSET($H$3,0,0,'Données projet'!$E$11+1,1))</f>
        <v>300.677256227165</v>
      </c>
      <c r="BJ83" s="59">
        <f t="shared" si="92"/>
        <v>294.92893853504148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275</v>
      </c>
      <c r="BM83" s="16">
        <f>IF(ISNA(VLOOKUP(A83,'Données projet'!$A$87:$I$107,5,0)),0%,VLOOKUP(A83,'Données projet'!$A$87:$I$107,5,0)*VLOOKUP('Données projet'!$B$11,Paramètres!$A$1:$I$89,7,0))</f>
        <v>0.318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93.871639848366925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93.871639848366925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68.70536593930656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192</v>
      </c>
      <c r="BW83" s="12">
        <f>VLOOKUP(A83,'Données projet'!$A$113:$I$133,9,0)</f>
        <v>4.5999999999999996</v>
      </c>
      <c r="BX83" s="12">
        <f t="array" ref="BX83">INDEX(BW:BW,MIN(IF(ISNUMBER(BW83:BW279),ROW(BW83:BW279),"")))</f>
        <v>4.5999999999999996</v>
      </c>
      <c r="BY83" s="12">
        <f>IF('Données projet'!$A$114&gt;35,BY82+BX83-CG82,IF(A83&lt;'Données projet'!$A$114,$BV$205^A83,IF(A83='Données projet'!$A$114,'Données projet'!$B$114,BY82+BX83-CG82)))</f>
        <v>191.99999999999997</v>
      </c>
      <c r="BZ83" s="13">
        <f>BY83*VLOOKUP('Données projet'!$B$12,Paramètres!$A$1:$I$89,3,0)*VLOOKUP('Données projet'!$B$12,Paramètres!$A$1:$I$89,5,0)</f>
        <v>206.66879999999995</v>
      </c>
      <c r="CA83" s="13">
        <f t="shared" si="93"/>
        <v>51.206958627992705</v>
      </c>
      <c r="CB83" s="20">
        <f t="shared" si="64"/>
        <v>449.1336129437538</v>
      </c>
      <c r="CC83" s="59">
        <f t="shared" si="65"/>
        <v>737.71995472121125</v>
      </c>
      <c r="CD83" s="59">
        <f ca="1">AVERAGE(OFFSET($CC$3,0,0,'Données projet'!$E$12+1,1))-AVERAGE(OFFSET($H$3,0,0,'Données projet'!$E$12+1,1))</f>
        <v>320.91970765367535</v>
      </c>
      <c r="CE83" s="59">
        <f t="shared" si="94"/>
        <v>164.43305350706868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14</v>
      </c>
      <c r="CH83" s="16">
        <f>IF(ISNA(VLOOKUP(A83,'Données projet'!$A$113:$I$133,5,0)),0%,VLOOKUP(A83,'Données projet'!$A$113:$I$133,5,0)*VLOOKUP('Données projet'!$B$12,Paramètres!$A$1:$I$89,7,0))</f>
        <v>0.215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16.217244620235693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16.217244620235693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68.70536593930656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330</v>
      </c>
      <c r="CR83" s="12">
        <f>VLOOKUP(A83,'Données projet'!$A$139:$I$159,9,0)</f>
        <v>3.6</v>
      </c>
      <c r="CS83" s="12">
        <f t="array" ref="CS83">INDEX(CR:CR,MIN(IF(ISNUMBER(CR83:CR279),ROW(CR83:CR279),"")))</f>
        <v>3.6</v>
      </c>
      <c r="CT83" s="12">
        <f>IF('Données projet'!$A$140&gt;35,CT82+CS83-DB82,IF(A83&lt;'Données projet'!$A$140,$CQ$205^A83,IF(A83='Données projet'!$A$140,'Données projet'!$B$140,CT82+CS83-DB82)))</f>
        <v>330</v>
      </c>
      <c r="CU83" s="17">
        <f>CT83*VLOOKUP('Données projet'!$B$13,Paramètres!$A$1:$I$89,3,0)*VLOOKUP('Données projet'!$B$13,Paramètres!$A$1:$I$89,5,0)</f>
        <v>288.28800000000001</v>
      </c>
      <c r="CV83" s="13">
        <f t="shared" si="95"/>
        <v>68.715516926722444</v>
      </c>
      <c r="CW83" s="20">
        <f t="shared" si="67"/>
        <v>621.78112531404156</v>
      </c>
      <c r="CX83" s="59">
        <f t="shared" si="68"/>
        <v>910.36746709149895</v>
      </c>
      <c r="CY83" s="59">
        <f ca="1">AVERAGE(OFFSET($CX$3,0,0,'Données projet'!$E$13+1,1))-AVERAGE(OFFSET($H$3,0,0,'Données projet'!$E$13+1,1))</f>
        <v>380.75053157062723</v>
      </c>
      <c r="CZ83" s="59">
        <f t="shared" si="96"/>
        <v>372.45140975908799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11</v>
      </c>
      <c r="DC83" s="16">
        <f>IF(ISNA(VLOOKUP(A83,'Données projet'!$A$139:$I$159,5,0)),0%,VLOOKUP(A83,'Données projet'!$A$139:$I$159,5,0)*VLOOKUP('Données projet'!$B$13,Paramètres!$A$1:$I$89,7,0))</f>
        <v>0.42400000000000004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27.777606079128223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27.777606079128223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68.70536593930656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261</v>
      </c>
      <c r="DM83" s="12">
        <f>VLOOKUP(A83,'Données projet'!$A$165:$I$185,9,0)</f>
        <v>6</v>
      </c>
      <c r="DN83" s="12">
        <f t="array" ref="DN83">INDEX(DM:DM,MIN(IF(ISNUMBER(DM83:DM279),ROW(DM83:DM279),"")))</f>
        <v>6</v>
      </c>
      <c r="DO83" s="12">
        <f>IF('Données projet'!$A$166&gt;35,DO82+DN83-DW82,IF(A83&lt;'Données projet'!$A$166,$DL$205^A83,IF(A83='Données projet'!$A$166,'Données projet'!$B$166,DO82+DN83-DW82)))</f>
        <v>260.99999999999994</v>
      </c>
      <c r="DP83" s="17">
        <f>DO83*VLOOKUP('Données projet'!$B$14,Paramètres!$A$1:$I$89,3,0)*VLOOKUP('Données projet'!$B$14,Paramètres!$A$1:$I$89,5,0)</f>
        <v>252.43919999999994</v>
      </c>
      <c r="DQ83" s="13">
        <f t="shared" si="97"/>
        <v>61.107963296116218</v>
      </c>
      <c r="DR83" s="20">
        <f t="shared" si="70"/>
        <v>546.09464274073559</v>
      </c>
      <c r="DS83" s="59">
        <f t="shared" si="71"/>
        <v>834.68098451819299</v>
      </c>
      <c r="DT83" s="59">
        <f ca="1">AVERAGE(OFFSET($DS$3,0,0,'Données projet'!$E$14+1,1))-AVERAGE(OFFSET($H$3,0,0,'Données projet'!$E$14+1,1))</f>
        <v>391.03687197632871</v>
      </c>
      <c r="DU83" s="59">
        <f t="shared" si="98"/>
        <v>241.90796410645191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21</v>
      </c>
      <c r="DX83" s="16">
        <f>IF(ISNA(VLOOKUP(A83,'Données projet'!$A$165:$I$185,5,0)),0%,VLOOKUP(A83,'Données projet'!$A$165:$I$185,5,0)*VLOOKUP('Données projet'!$B$14,Paramètres!$A$1:$I$89,7,0))</f>
        <v>0.25800000000000001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24.798284027309041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24.798284027309041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68.70536593930656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192</v>
      </c>
      <c r="EH83" s="12">
        <f>VLOOKUP(A83,'Données projet'!$A$191:$I$211,9,0)</f>
        <v>4.5999999999999996</v>
      </c>
      <c r="EI83" s="12">
        <f t="array" ref="EI83">INDEX(EH:EH,MIN(IF(ISNUMBER(EH83:EH279),ROW(EH83:EH279),"")))</f>
        <v>4.5999999999999996</v>
      </c>
      <c r="EJ83" s="12">
        <f>IF('Données projet'!$A$192&gt;35,EJ82+EI83-ER82,IF(A83&lt;'Données projet'!$A$192,$EG$205^A83,IF(A83='Données projet'!$A$192,'Données projet'!$B$192,EJ82+EI83-ER82)))</f>
        <v>191.99999999999997</v>
      </c>
      <c r="EK83" s="17">
        <f>EJ83*VLOOKUP('Données projet'!$B$15,Paramètres!$A$1:$I$89,3,0)*VLOOKUP('Données projet'!$B$15,Paramètres!$A$1:$I$89,5,0)</f>
        <v>218.64959999999996</v>
      </c>
      <c r="EL83" s="13">
        <f t="shared" si="99"/>
        <v>53.821277860805893</v>
      </c>
      <c r="EM83" s="20">
        <f t="shared" si="73"/>
        <v>474.55344560757021</v>
      </c>
      <c r="EN83" s="59">
        <f t="shared" si="74"/>
        <v>763.1397873850276</v>
      </c>
      <c r="EO83" s="59">
        <f ca="1">AVERAGE(OFFSET($EN$3,0,0,'Données projet'!$E$15+1,1))-AVERAGE(OFFSET($H$3,0,0,'Données projet'!$E$15+1,1))</f>
        <v>337.57272347525873</v>
      </c>
      <c r="EP83" s="59">
        <f t="shared" si="100"/>
        <v>171.78614231095435</v>
      </c>
      <c r="EQ83" s="15">
        <f>IF(ISNA(VLOOKUP(A83,'Données projet'!$A$191:$I$211,3,0)),0,VLOOKUP(A83,'Données projet'!$A$191:$I$211,3,0))</f>
        <v>12</v>
      </c>
      <c r="ER83" s="15">
        <f>IF(ISNA(VLOOKUP(A83,'Données projet'!$A$191:$I$211,4,0)),0,VLOOKUP(A83,'Données projet'!$A$191:$I$211,4,0))</f>
        <v>14</v>
      </c>
      <c r="ES83" s="16">
        <f>IF(ISNA(VLOOKUP(A83,'Données projet'!$A$191:$I$211,5,0)),0%,VLOOKUP(A83,'Données projet'!$A$191:$I$211,5,0)*VLOOKUP('Données projet'!$B$15,Paramètres!$A$1:$I$89,7,0))</f>
        <v>0.215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17.157374743147912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17.157374743147912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68.70536593930656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192</v>
      </c>
      <c r="FC83" s="12">
        <f>VLOOKUP(A83,'Données projet'!$A$217:$I$237,9,0)</f>
        <v>4.5999999999999996</v>
      </c>
      <c r="FD83" s="12">
        <f t="array" ref="FD83">INDEX(FC:FC,MIN(IF(ISNUMBER(FC83:FC279),ROW(FC83:FC279),"")))</f>
        <v>4.5999999999999996</v>
      </c>
      <c r="FE83" s="12">
        <f>IF('Données projet'!$A$218&gt;35,FE82+FD83-FM82,IF(A83&lt;'Données projet'!$A$218,$FB$205^A83,IF(A83='Données projet'!$A$218,'Données projet'!$B$218,FE82+FD83-FM82)))</f>
        <v>191.99999999999997</v>
      </c>
      <c r="FF83" s="17">
        <f>FE83*VLOOKUP('Données projet'!$B$16,Paramètres!$A$1:$I$89,3,0)*VLOOKUP('Données projet'!$B$16,Paramètres!$A$1:$I$89,5,0)</f>
        <v>209.66399999999996</v>
      </c>
      <c r="FG83" s="13">
        <f t="shared" si="101"/>
        <v>51.862154403304487</v>
      </c>
      <c r="FH83" s="20">
        <f t="shared" si="76"/>
        <v>455.49138558575515</v>
      </c>
      <c r="FI83" s="59">
        <f t="shared" si="77"/>
        <v>744.07772736321249</v>
      </c>
      <c r="FJ83" s="59">
        <f ca="1">AVERAGE(OFFSET($FI$3,0,0,'Données projet'!$E$16+1,1))-AVERAGE(OFFSET($H$3,0,0,'Données projet'!$E$16+1,1))</f>
        <v>325.08483803530646</v>
      </c>
      <c r="FK83" s="59">
        <f t="shared" si="102"/>
        <v>166.27224322841556</v>
      </c>
      <c r="FL83" s="15">
        <f>IF(ISNA(VLOOKUP(A83,'Données projet'!$A$217:$I$237,3,0)),0,VLOOKUP(A83,'Données projet'!$A$217:$I$237,3,0))</f>
        <v>12</v>
      </c>
      <c r="FM83" s="15">
        <f>IF(ISNA(VLOOKUP(A83,'Données projet'!$A$217:$I$237,4,0)),0,VLOOKUP(A83,'Données projet'!$A$217:$I$237,4,0))</f>
        <v>14</v>
      </c>
      <c r="FN83" s="16">
        <f>IF(ISNA(VLOOKUP(A83,'Données projet'!$A$217:$I$237,5,0)),0%,VLOOKUP(A83,'Données projet'!$A$217:$I$237,5,0)*VLOOKUP('Données projet'!$B$16,Paramètres!$A$1:$I$89,7,0))</f>
        <v>0.215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16.452277150963752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16.452277150963752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68.70536593930656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320</v>
      </c>
      <c r="FX83" s="12">
        <f>VLOOKUP(A83,'Données projet'!$A$243:$I$263,9,0)</f>
        <v>7.2</v>
      </c>
      <c r="FY83" s="12">
        <f t="array" ref="FY83">INDEX(FX:FX,MIN(IF(ISNUMBER(FX83:FX279),ROW(FX83:FX279),"")))</f>
        <v>7.2</v>
      </c>
      <c r="FZ83" s="12">
        <f>IF('Données projet'!$A$244&gt;35,FZ82+FY83-GH82,IF(A83&lt;'Données projet'!$A$244,$FW$205^A83,IF(A83='Données projet'!$A$244,'Données projet'!$B$244,FZ82+FY83-GH82)))</f>
        <v>319.99999999999994</v>
      </c>
      <c r="GA83" s="17">
        <f>FZ83*VLOOKUP('Données projet'!$B$17,Paramètres!$A$1:$I$89,3,0)*VLOOKUP('Données projet'!$B$17,Paramètres!$A$1:$I$89,5,0)</f>
        <v>324.47999999999996</v>
      </c>
      <c r="GB83" s="13">
        <f t="shared" si="103"/>
        <v>76.284749200165507</v>
      </c>
      <c r="GC83" s="20">
        <f t="shared" si="79"/>
        <v>697.99860485695478</v>
      </c>
      <c r="GD83" s="59">
        <f t="shared" si="80"/>
        <v>986.58494663441218</v>
      </c>
      <c r="GE83" s="59">
        <f ca="1">AVERAGE(OFFSET($GD$3,0,0,'Données projet'!$E$17+1,1))-AVERAGE(OFFSET($H$3,0,0,'Données projet'!$E$17+1,1))</f>
        <v>491.88527366779715</v>
      </c>
      <c r="GF83" s="59">
        <f t="shared" si="104"/>
        <v>304.07540432345746</v>
      </c>
      <c r="GG83" s="15">
        <f>IF(ISNA(VLOOKUP(A83,'Données projet'!$A$243:$I$263,3,0)),0,VLOOKUP(A83,'Données projet'!$A$243:$I$263,3,0))</f>
        <v>13</v>
      </c>
      <c r="GH83" s="15">
        <f>IF(ISNA(VLOOKUP(A83,'Données projet'!$A$243:$I$263,4,0)),0,VLOOKUP(A83,'Données projet'!$A$243:$I$263,4,0))</f>
        <v>28</v>
      </c>
      <c r="GI83" s="16">
        <f>IF(ISNA(VLOOKUP(A83,'Données projet'!$A$243:$I$263,5,0)),0%,VLOOKUP(A83,'Données projet'!$A$243:$I$263,5,0)*VLOOKUP('Données projet'!$B$17,Paramètres!$A$1:$I$89,7,0))</f>
        <v>0.25800000000000001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34.664267995163186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34.664267995163186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68.70536593930656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261</v>
      </c>
      <c r="GS83" s="12">
        <f>VLOOKUP(A83,'Données projet'!$A$269:$I$289,9,0)</f>
        <v>6</v>
      </c>
      <c r="GT83" s="12">
        <f t="array" ref="GT83">INDEX(GS:GS,MIN(IF(ISNUMBER(GS83:GS279),ROW(GS83:GS279),"")))</f>
        <v>6</v>
      </c>
      <c r="GU83" s="12">
        <f>IF('Données projet'!$A$270&gt;35,GU82+GT83-HC82,IF(A83&lt;'Données projet'!$A$270,$GR$205^A83,IF(A83='Données projet'!$A$270,'Données projet'!$B$270,GU82+GT83-HC82)))</f>
        <v>260.99999999999989</v>
      </c>
      <c r="GV83" s="17">
        <f>GU83*VLOOKUP('Données projet'!$B$18,Paramètres!$A$1:$I$89,3,0)*VLOOKUP('Données projet'!$B$18,Paramètres!$A$1:$I$89,5,0)</f>
        <v>248.3675999999999</v>
      </c>
      <c r="GW83" s="13">
        <f t="shared" si="105"/>
        <v>60.236253798706286</v>
      </c>
      <c r="GX83" s="20">
        <f t="shared" si="82"/>
        <v>537.48504536607982</v>
      </c>
      <c r="GY83" s="59">
        <f t="shared" si="83"/>
        <v>826.07138714353721</v>
      </c>
      <c r="GZ83" s="59">
        <f ca="1">AVERAGE(OFFSET($GY$3,0,0,'Données projet'!$E$18+1,1))-AVERAGE(OFFSET($H$3,0,0,'Données projet'!$E$18+1,1))</f>
        <v>388.19269910553851</v>
      </c>
      <c r="HA83" s="59">
        <f t="shared" si="106"/>
        <v>255.07177499966724</v>
      </c>
      <c r="HB83" s="15">
        <f>IF(ISNA(VLOOKUP(A83,'Données projet'!$A$269:$I$289,3,0)),0,VLOOKUP(A83,'Données projet'!$A$269:$I$289,3,0))</f>
        <v>13</v>
      </c>
      <c r="HC83" s="15">
        <f>IF(ISNA(VLOOKUP(A83,'Données projet'!$A$269:$I$289,4,0)),0,VLOOKUP(A83,'Données projet'!$A$269:$I$289,4,0))</f>
        <v>21</v>
      </c>
      <c r="HD83" s="16">
        <f>IF(ISNA(VLOOKUP(A83,'Données projet'!$A$269:$I$289,5,0)),0%,VLOOKUP(A83,'Données projet'!$A$269:$I$289,5,0)*VLOOKUP('Données projet'!$B$18,Paramètres!$A$1:$I$89,7,0))</f>
        <v>0.25800000000000001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24.398311704287924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24.398311704287924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1.05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7.2025199999999927</v>
      </c>
      <c r="D84" s="11">
        <f t="shared" si="86"/>
        <v>2.6376996707464886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11.060959044085005</v>
      </c>
      <c r="H84" s="67">
        <f t="shared" si="56"/>
        <v>258.40504925988341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68.727824945891442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298.79999999999995</v>
      </c>
      <c r="O84" s="13">
        <f>N84*VLOOKUP('Données projet'!$B$9,Paramètres!$A$1:$I$89,3,0)*VLOOKUP('Données projet'!$B$9,Paramètres!$A$1:$I$89,5,0)</f>
        <v>270.35423999999995</v>
      </c>
      <c r="P84" s="13">
        <f t="shared" si="87"/>
        <v>64.924442218534367</v>
      </c>
      <c r="Q84" s="20">
        <f t="shared" si="54"/>
        <v>583.94370486394712</v>
      </c>
      <c r="R84" s="59">
        <f t="shared" si="55"/>
        <v>872.61239633221567</v>
      </c>
      <c r="S84" s="59">
        <f ca="1">AVERAGE(OFFSET($R$3,0,0,'Données projet'!$E$9+1,1))-AVERAGE(OFFSET($H$3,0,0,'Données projet'!$E$9+1,1))</f>
        <v>442.85077007208679</v>
      </c>
      <c r="T84" s="59">
        <f t="shared" si="88"/>
        <v>275.67388397899009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30.324651152120609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30.324651152120609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68.727824945891442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164.88263999999995</v>
      </c>
      <c r="AK84" s="13">
        <f t="shared" si="89"/>
        <v>41.941874385207427</v>
      </c>
      <c r="AL84" s="20">
        <f t="shared" si="58"/>
        <v>360.21936255423617</v>
      </c>
      <c r="AM84" s="59">
        <f t="shared" si="59"/>
        <v>648.88805402250478</v>
      </c>
      <c r="AN84" s="59">
        <f ca="1">AVERAGE(OFFSET($AM$3,0,0,'Données projet'!$E$10+1,1))-AVERAGE(OFFSET($H$3,0,0,'Données projet'!$E$10+1,1))</f>
        <v>283.58623187123555</v>
      </c>
      <c r="AO84" s="59">
        <f t="shared" si="90"/>
        <v>191.24793849275176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20.782842815461979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20.782842815461979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68.727824945891442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-1.7053025658242404E-13</v>
      </c>
      <c r="BE84" s="13">
        <f>BD84*VLOOKUP('Données projet'!$B$11,Paramètres!$A$1:$I$89,3,0)*VLOOKUP('Données projet'!$B$11,Paramètres!$A$1:$I$89,5,0)</f>
        <v>-1.383341441396624E-13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300.677256227165</v>
      </c>
      <c r="BJ84" s="59">
        <f t="shared" si="92"/>
        <v>294.92893853504148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92.030874246987196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92.030874246987196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68.727824945891442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4.4000000000000004</v>
      </c>
      <c r="BY84" s="12">
        <f>IF('Données projet'!$A$114&gt;35,BY83+BX84-CG83,IF(A84&lt;'Données projet'!$A$114,$BV$205^A84,IF(A84='Données projet'!$A$114,'Données projet'!$B$114,BY83+BX84-CG83)))</f>
        <v>182.39999999999998</v>
      </c>
      <c r="BZ84" s="13">
        <f>BY84*VLOOKUP('Données projet'!$B$12,Paramètres!$A$1:$I$89,3,0)*VLOOKUP('Données projet'!$B$12,Paramètres!$A$1:$I$89,5,0)</f>
        <v>196.33535999999998</v>
      </c>
      <c r="CA84" s="13">
        <f t="shared" si="93"/>
        <v>48.937925995037986</v>
      </c>
      <c r="CB84" s="20">
        <f t="shared" si="64"/>
        <v>427.18430644135782</v>
      </c>
      <c r="CC84" s="59">
        <f t="shared" si="65"/>
        <v>715.85299790962642</v>
      </c>
      <c r="CD84" s="59">
        <f ca="1">AVERAGE(OFFSET($CC$3,0,0,'Données projet'!$E$12+1,1))-AVERAGE(OFFSET($H$3,0,0,'Données projet'!$E$12+1,1))</f>
        <v>320.91970765367535</v>
      </c>
      <c r="CE84" s="59">
        <f t="shared" si="94"/>
        <v>164.43305350706868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15.899234344775381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15.899234344775381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68.727824945891442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319</v>
      </c>
      <c r="CU84" s="17">
        <f>CT84*VLOOKUP('Données projet'!$B$13,Paramètres!$A$1:$I$89,3,0)*VLOOKUP('Données projet'!$B$13,Paramètres!$A$1:$I$89,5,0)</f>
        <v>278.67840000000001</v>
      </c>
      <c r="CV84" s="13">
        <f t="shared" si="95"/>
        <v>66.687639951856809</v>
      </c>
      <c r="CW84" s="20">
        <f t="shared" si="67"/>
        <v>601.51251958281728</v>
      </c>
      <c r="CX84" s="59">
        <f t="shared" si="68"/>
        <v>890.18121105108594</v>
      </c>
      <c r="CY84" s="59">
        <f ca="1">AVERAGE(OFFSET($CX$3,0,0,'Données projet'!$E$13+1,1))-AVERAGE(OFFSET($H$3,0,0,'Données projet'!$E$13+1,1))</f>
        <v>380.75053157062723</v>
      </c>
      <c r="CZ84" s="59">
        <f t="shared" si="96"/>
        <v>372.45140975908799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27.232904166583278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27.232904166583278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68.727824945891442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5.8</v>
      </c>
      <c r="DO84" s="12">
        <f>IF('Données projet'!$A$166&gt;35,DO83+DN84-DW83,IF(A84&lt;'Données projet'!$A$166,$DL$205^A84,IF(A84='Données projet'!$A$166,'Données projet'!$B$166,DO83+DN84-DW83)))</f>
        <v>245.79999999999995</v>
      </c>
      <c r="DP84" s="17">
        <f>DO84*VLOOKUP('Données projet'!$B$14,Paramètres!$A$1:$I$89,3,0)*VLOOKUP('Données projet'!$B$14,Paramètres!$A$1:$I$89,5,0)</f>
        <v>237.73775999999995</v>
      </c>
      <c r="DQ84" s="13">
        <f t="shared" si="97"/>
        <v>57.952530566790166</v>
      </c>
      <c r="DR84" s="20">
        <f t="shared" si="70"/>
        <v>514.99392273715944</v>
      </c>
      <c r="DS84" s="59">
        <f t="shared" si="71"/>
        <v>803.6626142054281</v>
      </c>
      <c r="DT84" s="59">
        <f ca="1">AVERAGE(OFFSET($DS$3,0,0,'Données projet'!$E$14+1,1))-AVERAGE(OFFSET($H$3,0,0,'Données projet'!$E$14+1,1))</f>
        <v>391.03687197632871</v>
      </c>
      <c r="DU84" s="59">
        <f t="shared" si="98"/>
        <v>241.90796410645191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24.312004802993254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24.312004802993254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68.727824945891442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4.4000000000000004</v>
      </c>
      <c r="EJ84" s="12">
        <f>IF('Données projet'!$A$192&gt;35,EJ83+EI84-ER83,IF(A84&lt;'Données projet'!$A$192,$EG$205^A84,IF(A84='Données projet'!$A$192,'Données projet'!$B$192,EJ83+EI84-ER83)))</f>
        <v>182.39999999999998</v>
      </c>
      <c r="EK84" s="17">
        <f>EJ84*VLOOKUP('Données projet'!$B$15,Paramètres!$A$1:$I$89,3,0)*VLOOKUP('Données projet'!$B$15,Paramètres!$A$1:$I$89,5,0)</f>
        <v>207.71711999999999</v>
      </c>
      <c r="EL84" s="13">
        <f t="shared" si="99"/>
        <v>51.436402072718508</v>
      </c>
      <c r="EM84" s="20">
        <f t="shared" si="73"/>
        <v>451.35905094331798</v>
      </c>
      <c r="EN84" s="59">
        <f t="shared" si="74"/>
        <v>740.02774241158659</v>
      </c>
      <c r="EO84" s="59">
        <f ca="1">AVERAGE(OFFSET($EN$3,0,0,'Données projet'!$E$15+1,1))-AVERAGE(OFFSET($H$3,0,0,'Données projet'!$E$15+1,1))</f>
        <v>337.57272347525873</v>
      </c>
      <c r="EP84" s="59">
        <f t="shared" si="100"/>
        <v>171.78614231095435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16.820929089400046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16.820929089400046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68.727824945891442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4.4000000000000004</v>
      </c>
      <c r="FE84" s="12">
        <f>IF('Données projet'!$A$218&gt;35,FE83+FD84-FM83,IF(A84&lt;'Données projet'!$A$218,$FB$205^A84,IF(A84='Données projet'!$A$218,'Données projet'!$B$218,FE83+FD84-FM83)))</f>
        <v>182.39999999999998</v>
      </c>
      <c r="FF84" s="17">
        <f>FE84*VLOOKUP('Données projet'!$B$16,Paramètres!$A$1:$I$89,3,0)*VLOOKUP('Données projet'!$B$16,Paramètres!$A$1:$I$89,5,0)</f>
        <v>199.18079999999998</v>
      </c>
      <c r="FG84" s="13">
        <f t="shared" si="101"/>
        <v>49.564089376413683</v>
      </c>
      <c r="FH84" s="20">
        <f t="shared" si="76"/>
        <v>433.23068233058711</v>
      </c>
      <c r="FI84" s="59">
        <f t="shared" si="77"/>
        <v>721.89937379885578</v>
      </c>
      <c r="FJ84" s="59">
        <f ca="1">AVERAGE(OFFSET($FI$3,0,0,'Données projet'!$E$16+1,1))-AVERAGE(OFFSET($H$3,0,0,'Données projet'!$E$16+1,1))</f>
        <v>325.08483803530646</v>
      </c>
      <c r="FK84" s="59">
        <f t="shared" si="102"/>
        <v>166.27224322841556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16.129658030931552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16.129658030931552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68.727824945891442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6.8</v>
      </c>
      <c r="FZ84" s="12">
        <f>IF('Données projet'!$A$244&gt;35,FZ83+FY84-GH83,IF(A84&lt;'Données projet'!$A$244,$FW$205^A84,IF(A84='Données projet'!$A$244,'Données projet'!$B$244,FZ83+FY84-GH83)))</f>
        <v>298.79999999999995</v>
      </c>
      <c r="GA84" s="17">
        <f>FZ84*VLOOKUP('Données projet'!$B$17,Paramètres!$A$1:$I$89,3,0)*VLOOKUP('Données projet'!$B$17,Paramètres!$A$1:$I$89,5,0)</f>
        <v>302.98319999999995</v>
      </c>
      <c r="GB84" s="13">
        <f t="shared" si="103"/>
        <v>71.801496173397709</v>
      </c>
      <c r="GC84" s="20">
        <f t="shared" si="79"/>
        <v>652.75001250200091</v>
      </c>
      <c r="GD84" s="59">
        <f t="shared" si="80"/>
        <v>941.41870397026946</v>
      </c>
      <c r="GE84" s="59">
        <f ca="1">AVERAGE(OFFSET($GD$3,0,0,'Données projet'!$E$17+1,1))-AVERAGE(OFFSET($H$3,0,0,'Données projet'!$E$17+1,1))</f>
        <v>491.88527366779715</v>
      </c>
      <c r="GF84" s="59">
        <f t="shared" si="104"/>
        <v>304.07540432345746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33.984522842893803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33.984522842893803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68.727824945891442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5.8</v>
      </c>
      <c r="GU84" s="12">
        <f>IF('Données projet'!$A$270&gt;35,GU83+GT84-HC83,IF(A84&lt;'Données projet'!$A$270,$GR$205^A84,IF(A84='Données projet'!$A$270,'Données projet'!$B$270,GU83+GT84-HC83)))</f>
        <v>245.7999999999999</v>
      </c>
      <c r="GV84" s="17">
        <f>GU84*VLOOKUP('Données projet'!$B$18,Paramètres!$A$1:$I$89,3,0)*VLOOKUP('Données projet'!$B$18,Paramètres!$A$1:$I$89,5,0)</f>
        <v>233.90327999999991</v>
      </c>
      <c r="GW84" s="13">
        <f t="shared" si="105"/>
        <v>57.125833544518095</v>
      </c>
      <c r="GX84" s="20">
        <f t="shared" si="82"/>
        <v>506.87570609003546</v>
      </c>
      <c r="GY84" s="59">
        <f t="shared" si="83"/>
        <v>795.54439755830413</v>
      </c>
      <c r="GZ84" s="59">
        <f ca="1">AVERAGE(OFFSET($GY$3,0,0,'Données projet'!$E$18+1,1))-AVERAGE(OFFSET($H$3,0,0,'Données projet'!$E$18+1,1))</f>
        <v>388.19269910553851</v>
      </c>
      <c r="HA84" s="59">
        <f t="shared" si="106"/>
        <v>255.07177499966724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23.919875693267549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23.919875693267549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1.05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7.2914399999999926</v>
      </c>
      <c r="D85" s="11">
        <f t="shared" si="86"/>
        <v>2.666452812009076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11.151794451375423</v>
      </c>
      <c r="H85" s="67">
        <f t="shared" si="56"/>
        <v>258.60999664758242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68.749894338922886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305.59999999999997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885.68000530942857</v>
      </c>
      <c r="S85" s="59">
        <f ca="1">AVERAGE(OFFSET($R$3,0,0,'Données projet'!$E$9+1,1))-AVERAGE(OFFSET($H$3,0,0,'Données projet'!$E$9+1,1))</f>
        <v>442.85077007208679</v>
      </c>
      <c r="T85" s="59">
        <f t="shared" si="88"/>
        <v>275.67388397899009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29.730003239238378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29.730003239238378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68.749894338922886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168.77327999999994</v>
      </c>
      <c r="AK85" s="13">
        <f t="shared" si="89"/>
        <v>42.815163417148412</v>
      </c>
      <c r="AL85" s="20">
        <f t="shared" si="58"/>
        <v>368.51653895153339</v>
      </c>
      <c r="AM85" s="59">
        <f t="shared" si="59"/>
        <v>657.26615152758404</v>
      </c>
      <c r="AN85" s="59">
        <f ca="1">AVERAGE(OFFSET($AM$3,0,0,'Données projet'!$E$10+1,1))-AVERAGE(OFFSET($H$3,0,0,'Données projet'!$E$10+1,1))</f>
        <v>283.58623187123555</v>
      </c>
      <c r="AO85" s="59">
        <f t="shared" si="90"/>
        <v>191.24793849275176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20.375303944133208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20.375303944133208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68.749894338922886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-1.7053025658242404E-13</v>
      </c>
      <c r="BE85" s="13">
        <f>BD85*VLOOKUP('Données projet'!$B$11,Paramètres!$A$1:$I$89,3,0)*VLOOKUP('Données projet'!$B$11,Paramètres!$A$1:$I$89,5,0)</f>
        <v>-1.383341441396624E-13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300.677256227165</v>
      </c>
      <c r="BJ85" s="59">
        <f t="shared" si="92"/>
        <v>294.92893853504148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90.226204936294366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90.226204936294366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68.749894338922886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4.4000000000000004</v>
      </c>
      <c r="BY85" s="12">
        <f>IF('Données projet'!$A$114&gt;35,BY84+BX85-CG84,IF(A85&lt;'Données projet'!$A$114,$BV$205^A85,IF(A85='Données projet'!$A$114,'Données projet'!$B$114,BY84+BX85-CG84)))</f>
        <v>186.79999999999998</v>
      </c>
      <c r="BZ85" s="13">
        <f>BY85*VLOOKUP('Données projet'!$B$12,Paramètres!$A$1:$I$89,3,0)*VLOOKUP('Données projet'!$B$12,Paramètres!$A$1:$I$89,5,0)</f>
        <v>201.07151999999996</v>
      </c>
      <c r="CA85" s="13">
        <f t="shared" si="93"/>
        <v>49.97958210772665</v>
      </c>
      <c r="CB85" s="20">
        <f t="shared" si="64"/>
        <v>437.24733617095717</v>
      </c>
      <c r="CC85" s="59">
        <f t="shared" si="65"/>
        <v>725.99694874700776</v>
      </c>
      <c r="CD85" s="59">
        <f ca="1">AVERAGE(OFFSET($CC$3,0,0,'Données projet'!$E$12+1,1))-AVERAGE(OFFSET($H$3,0,0,'Données projet'!$E$12+1,1))</f>
        <v>320.91970765367535</v>
      </c>
      <c r="CE85" s="59">
        <f t="shared" si="94"/>
        <v>164.43305350706868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15.58746005684973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15.58746005684973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68.749894338922886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319</v>
      </c>
      <c r="CU85" s="17">
        <f>CT85*VLOOKUP('Données projet'!$B$13,Paramètres!$A$1:$I$89,3,0)*VLOOKUP('Données projet'!$B$13,Paramètres!$A$1:$I$89,5,0)</f>
        <v>278.67840000000001</v>
      </c>
      <c r="CV85" s="13">
        <f t="shared" si="95"/>
        <v>66.687639951856809</v>
      </c>
      <c r="CW85" s="20">
        <f t="shared" si="67"/>
        <v>601.51251958281728</v>
      </c>
      <c r="CX85" s="59">
        <f t="shared" si="68"/>
        <v>890.26213215886787</v>
      </c>
      <c r="CY85" s="59">
        <f ca="1">AVERAGE(OFFSET($CX$3,0,0,'Données projet'!$E$13+1,1))-AVERAGE(OFFSET($H$3,0,0,'Données projet'!$E$13+1,1))</f>
        <v>380.75053157062723</v>
      </c>
      <c r="CZ85" s="59">
        <f t="shared" si="96"/>
        <v>372.45140975908799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26.698883526307977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26.698883526307977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68.749894338922886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5.8</v>
      </c>
      <c r="DO85" s="12">
        <f>IF('Données projet'!$A$166&gt;35,DO84+DN85-DW84,IF(A85&lt;'Données projet'!$A$166,$DL$205^A85,IF(A85='Données projet'!$A$166,'Données projet'!$B$166,DO84+DN85-DW84)))</f>
        <v>251.59999999999997</v>
      </c>
      <c r="DP85" s="17">
        <f>DO85*VLOOKUP('Données projet'!$B$14,Paramètres!$A$1:$I$89,3,0)*VLOOKUP('Données projet'!$B$14,Paramètres!$A$1:$I$89,5,0)</f>
        <v>243.34752</v>
      </c>
      <c r="DQ85" s="13">
        <f t="shared" si="97"/>
        <v>59.159184061872203</v>
      </c>
      <c r="DR85" s="20">
        <f t="shared" si="70"/>
        <v>526.86584290776068</v>
      </c>
      <c r="DS85" s="59">
        <f t="shared" si="71"/>
        <v>815.61545548381127</v>
      </c>
      <c r="DT85" s="59">
        <f ca="1">AVERAGE(OFFSET($DS$3,0,0,'Données projet'!$E$14+1,1))-AVERAGE(OFFSET($H$3,0,0,'Données projet'!$E$14+1,1))</f>
        <v>391.03687197632871</v>
      </c>
      <c r="DU85" s="59">
        <f t="shared" si="98"/>
        <v>241.90796410645191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23.835261217665259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23.835261217665259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68.749894338922886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4.4000000000000004</v>
      </c>
      <c r="EJ85" s="12">
        <f>IF('Données projet'!$A$192&gt;35,EJ84+EI85-ER84,IF(A85&lt;'Données projet'!$A$192,$EG$205^A85,IF(A85='Données projet'!$A$192,'Données projet'!$B$192,EJ84+EI85-ER84)))</f>
        <v>186.79999999999998</v>
      </c>
      <c r="EK85" s="17">
        <f>EJ85*VLOOKUP('Données projet'!$B$15,Paramètres!$A$1:$I$89,3,0)*VLOOKUP('Données projet'!$B$15,Paramètres!$A$1:$I$89,5,0)</f>
        <v>212.72783999999996</v>
      </c>
      <c r="EL85" s="13">
        <f t="shared" si="99"/>
        <v>52.53123887963983</v>
      </c>
      <c r="EM85" s="20">
        <f t="shared" si="73"/>
        <v>461.99289571537264</v>
      </c>
      <c r="EN85" s="59">
        <f t="shared" si="74"/>
        <v>750.74250829142329</v>
      </c>
      <c r="EO85" s="59">
        <f ca="1">AVERAGE(OFFSET($EN$3,0,0,'Données projet'!$E$15+1,1))-AVERAGE(OFFSET($H$3,0,0,'Données projet'!$E$15+1,1))</f>
        <v>337.57272347525873</v>
      </c>
      <c r="EP85" s="59">
        <f t="shared" si="100"/>
        <v>171.78614231095435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16.491080929710588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16.491080929710588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68.749894338922886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4.4000000000000004</v>
      </c>
      <c r="FE85" s="12">
        <f>IF('Données projet'!$A$218&gt;35,FE84+FD85-FM84,IF(A85&lt;'Données projet'!$A$218,$FB$205^A85,IF(A85='Données projet'!$A$218,'Données projet'!$B$218,FE84+FD85-FM84)))</f>
        <v>186.79999999999998</v>
      </c>
      <c r="FF85" s="17">
        <f>FE85*VLOOKUP('Données projet'!$B$16,Paramètres!$A$1:$I$89,3,0)*VLOOKUP('Données projet'!$B$16,Paramètres!$A$1:$I$89,5,0)</f>
        <v>203.98560000000001</v>
      </c>
      <c r="FG85" s="13">
        <f t="shared" si="101"/>
        <v>50.619073534794722</v>
      </c>
      <c r="FH85" s="20">
        <f t="shared" si="76"/>
        <v>443.43647307310084</v>
      </c>
      <c r="FI85" s="59">
        <f t="shared" si="77"/>
        <v>732.18608564915144</v>
      </c>
      <c r="FJ85" s="59">
        <f ca="1">AVERAGE(OFFSET($FI$3,0,0,'Données projet'!$E$16+1,1))-AVERAGE(OFFSET($H$3,0,0,'Données projet'!$E$16+1,1))</f>
        <v>325.08483803530646</v>
      </c>
      <c r="FK85" s="59">
        <f t="shared" si="102"/>
        <v>166.27224322841556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15.81336527506495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15.81336527506495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68.749894338922886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6.8</v>
      </c>
      <c r="FZ85" s="12">
        <f>IF('Données projet'!$A$244&gt;35,FZ84+FY85-GH84,IF(A85&lt;'Données projet'!$A$244,$FW$205^A85,IF(A85='Données projet'!$A$244,'Données projet'!$B$244,FZ84+FY85-GH84)))</f>
        <v>305.59999999999997</v>
      </c>
      <c r="GA85" s="17">
        <f>FZ85*VLOOKUP('Données projet'!$B$17,Paramètres!$A$1:$I$89,3,0)*VLOOKUP('Données projet'!$B$17,Paramètres!$A$1:$I$89,5,0)</f>
        <v>309.8784</v>
      </c>
      <c r="GB85" s="13">
        <f t="shared" si="103"/>
        <v>73.243434672131556</v>
      </c>
      <c r="GC85" s="20">
        <f t="shared" si="79"/>
        <v>667.27052872062904</v>
      </c>
      <c r="GD85" s="59">
        <f t="shared" si="80"/>
        <v>956.02014129667964</v>
      </c>
      <c r="GE85" s="59">
        <f ca="1">AVERAGE(OFFSET($GD$3,0,0,'Données projet'!$E$17+1,1))-AVERAGE(OFFSET($H$3,0,0,'Données projet'!$E$17+1,1))</f>
        <v>491.88527366779715</v>
      </c>
      <c r="GF85" s="59">
        <f t="shared" si="104"/>
        <v>304.07540432345746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33.318107078456819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33.318107078456819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68.749894338922886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5.8</v>
      </c>
      <c r="GU85" s="12">
        <f>IF('Données projet'!$A$270&gt;35,GU84+GT85-HC84,IF(A85&lt;'Données projet'!$A$270,$GR$205^A85,IF(A85='Données projet'!$A$270,'Données projet'!$B$270,GU84+GT85-HC84)))</f>
        <v>251.59999999999991</v>
      </c>
      <c r="GV85" s="17">
        <f>GU85*VLOOKUP('Données projet'!$B$18,Paramètres!$A$1:$I$89,3,0)*VLOOKUP('Données projet'!$B$18,Paramètres!$A$1:$I$89,5,0)</f>
        <v>239.42255999999992</v>
      </c>
      <c r="GW85" s="13">
        <f t="shared" si="105"/>
        <v>58.315274040589699</v>
      </c>
      <c r="GX85" s="20">
        <f t="shared" si="82"/>
        <v>518.56006095402688</v>
      </c>
      <c r="GY85" s="59">
        <f t="shared" si="83"/>
        <v>807.30967353007748</v>
      </c>
      <c r="GZ85" s="59">
        <f ca="1">AVERAGE(OFFSET($GY$3,0,0,'Données projet'!$E$18+1,1))-AVERAGE(OFFSET($H$3,0,0,'Données projet'!$E$18+1,1))</f>
        <v>388.19269910553851</v>
      </c>
      <c r="HA85" s="59">
        <f t="shared" si="106"/>
        <v>255.07177499966724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23.450821520606134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23.450821520606134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1.05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7.3803599999999925</v>
      </c>
      <c r="D86" s="11">
        <f t="shared" si="86"/>
        <v>2.6951651657231812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11.242598373540698</v>
      </c>
      <c r="H86" s="67">
        <f t="shared" si="56"/>
        <v>258.81487299696784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312.39999999999998</v>
      </c>
      <c r="O86" s="13">
        <f>N86*VLOOKUP('Données projet'!$B$9,Paramètres!$A$1:$I$89,3,0)*VLOOKUP('Données projet'!$B$9,Paramètres!$A$1:$I$89,5,0)</f>
        <v>282.65951999999999</v>
      </c>
      <c r="P86" s="13">
        <f t="shared" si="87"/>
        <v>67.528732309967324</v>
      </c>
      <c r="Q86" s="20">
        <f t="shared" si="54"/>
        <v>609.91120610652638</v>
      </c>
      <c r="R86" s="59">
        <f t="shared" si="55"/>
        <v>898.74033599005145</v>
      </c>
      <c r="S86" s="59">
        <f ca="1">AVERAGE(OFFSET($R$3,0,0,'Données projet'!$E$9+1,1))-AVERAGE(OFFSET($H$3,0,0,'Données projet'!$E$9+1,1))</f>
        <v>442.85077007208679</v>
      </c>
      <c r="T86" s="59">
        <f t="shared" si="88"/>
        <v>275.67388397899009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29.147016009228356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29.147016009228356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172.66391999999993</v>
      </c>
      <c r="AK86" s="13">
        <f t="shared" si="89"/>
        <v>43.686112068665423</v>
      </c>
      <c r="AL86" s="20">
        <f t="shared" si="58"/>
        <v>376.80963918625883</v>
      </c>
      <c r="AM86" s="59">
        <f t="shared" si="59"/>
        <v>665.63876906978385</v>
      </c>
      <c r="AN86" s="59">
        <f ca="1">AVERAGE(OFFSET($AM$3,0,0,'Données projet'!$E$10+1,1))-AVERAGE(OFFSET($H$3,0,0,'Données projet'!$E$10+1,1))</f>
        <v>283.58623187123555</v>
      </c>
      <c r="AO86" s="59">
        <f t="shared" si="90"/>
        <v>191.24793849275176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19.975756661497027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19.975756661497027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-1.7053025658242404E-13</v>
      </c>
      <c r="BE86" s="13">
        <f>BD86*VLOOKUP('Données projet'!$B$11,Paramètres!$A$1:$I$89,3,0)*VLOOKUP('Données projet'!$B$11,Paramètres!$A$1:$I$89,5,0)</f>
        <v>-1.383341441396624E-13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300.677256227165</v>
      </c>
      <c r="BJ86" s="59">
        <f t="shared" si="92"/>
        <v>294.92893853504148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88.456924090044637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88.456924090044637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4.4000000000000004</v>
      </c>
      <c r="BY86" s="12">
        <f>IF('Données projet'!$A$114&gt;35,BY85+BX86-CG85,IF(A86&lt;'Données projet'!$A$114,$BV$205^A86,IF(A86='Données projet'!$A$114,'Données projet'!$B$114,BY85+BX86-CG85)))</f>
        <v>191.2</v>
      </c>
      <c r="BZ86" s="13">
        <f>BY86*VLOOKUP('Données projet'!$B$12,Paramètres!$A$1:$I$89,3,0)*VLOOKUP('Données projet'!$B$12,Paramètres!$A$1:$I$89,5,0)</f>
        <v>205.80767999999995</v>
      </c>
      <c r="CA86" s="13">
        <f t="shared" si="93"/>
        <v>51.018385886479962</v>
      </c>
      <c r="CB86" s="20">
        <f t="shared" si="64"/>
        <v>447.30539808561917</v>
      </c>
      <c r="CC86" s="59">
        <f t="shared" si="65"/>
        <v>736.1345279691443</v>
      </c>
      <c r="CD86" s="59">
        <f ca="1">AVERAGE(OFFSET($CC$3,0,0,'Données projet'!$E$12+1,1))-AVERAGE(OFFSET($H$3,0,0,'Données projet'!$E$12+1,1))</f>
        <v>320.91970765367535</v>
      </c>
      <c r="CE86" s="59">
        <f t="shared" si="94"/>
        <v>164.43305350706868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15.281799472546762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15.281799472546762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319</v>
      </c>
      <c r="CU86" s="17">
        <f>CT86*VLOOKUP('Données projet'!$B$13,Paramètres!$A$1:$I$89,3,0)*VLOOKUP('Données projet'!$B$13,Paramètres!$A$1:$I$89,5,0)</f>
        <v>278.67840000000001</v>
      </c>
      <c r="CV86" s="13">
        <f t="shared" si="95"/>
        <v>66.687639951856809</v>
      </c>
      <c r="CW86" s="20">
        <f t="shared" si="67"/>
        <v>601.51251958281728</v>
      </c>
      <c r="CX86" s="59">
        <f t="shared" si="68"/>
        <v>890.34164946634235</v>
      </c>
      <c r="CY86" s="59">
        <f ca="1">AVERAGE(OFFSET($CX$3,0,0,'Données projet'!$E$13+1,1))-AVERAGE(OFFSET($H$3,0,0,'Données projet'!$E$13+1,1))</f>
        <v>380.75053157062723</v>
      </c>
      <c r="CZ86" s="59">
        <f t="shared" si="96"/>
        <v>372.45140975908799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26.175334705068046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26.175334705068046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5.8</v>
      </c>
      <c r="DO86" s="12">
        <f>IF('Données projet'!$A$166&gt;35,DO85+DN86-DW85,IF(A86&lt;'Données projet'!$A$166,$DL$205^A86,IF(A86='Données projet'!$A$166,'Données projet'!$B$166,DO85+DN86-DW85)))</f>
        <v>257.39999999999998</v>
      </c>
      <c r="DP86" s="17">
        <f>DO86*VLOOKUP('Données projet'!$B$14,Paramètres!$A$1:$I$89,3,0)*VLOOKUP('Données projet'!$B$14,Paramètres!$A$1:$I$89,5,0)</f>
        <v>248.95728</v>
      </c>
      <c r="DQ86" s="13">
        <f t="shared" si="97"/>
        <v>60.362603772817415</v>
      </c>
      <c r="DR86" s="20">
        <f t="shared" si="70"/>
        <v>538.73213090432375</v>
      </c>
      <c r="DS86" s="59">
        <f t="shared" si="71"/>
        <v>827.56126078784882</v>
      </c>
      <c r="DT86" s="59">
        <f ca="1">AVERAGE(OFFSET($DS$3,0,0,'Données projet'!$E$14+1,1))-AVERAGE(OFFSET($H$3,0,0,'Données projet'!$E$14+1,1))</f>
        <v>391.03687197632871</v>
      </c>
      <c r="DU86" s="59">
        <f t="shared" si="98"/>
        <v>241.90796410645191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23.367866283260671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23.367866283260671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4.4000000000000004</v>
      </c>
      <c r="EJ86" s="12">
        <f>IF('Données projet'!$A$192&gt;35,EJ85+EI86-ER85,IF(A86&lt;'Données projet'!$A$192,$EG$205^A86,IF(A86='Données projet'!$A$192,'Données projet'!$B$192,EJ85+EI86-ER85)))</f>
        <v>191.2</v>
      </c>
      <c r="EK86" s="17">
        <f>EJ86*VLOOKUP('Données projet'!$B$15,Paramètres!$A$1:$I$89,3,0)*VLOOKUP('Données projet'!$B$15,Paramètres!$A$1:$I$89,5,0)</f>
        <v>217.73856000000001</v>
      </c>
      <c r="EL86" s="13">
        <f t="shared" si="99"/>
        <v>53.623077729615503</v>
      </c>
      <c r="EM86" s="20">
        <f t="shared" si="73"/>
        <v>472.62151904574694</v>
      </c>
      <c r="EN86" s="59">
        <f t="shared" si="74"/>
        <v>761.45064892927201</v>
      </c>
      <c r="EO86" s="59">
        <f ca="1">AVERAGE(OFFSET($EN$3,0,0,'Données projet'!$E$15+1,1))-AVERAGE(OFFSET($H$3,0,0,'Données projet'!$E$15+1,1))</f>
        <v>337.57272347525873</v>
      </c>
      <c r="EP86" s="59">
        <f t="shared" si="100"/>
        <v>171.78614231095435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16.167700891245129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16.167700891245129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4.4000000000000004</v>
      </c>
      <c r="FE86" s="12">
        <f>IF('Données projet'!$A$218&gt;35,FE85+FD86-FM85,IF(A86&lt;'Données projet'!$A$218,$FB$205^A86,IF(A86='Données projet'!$A$218,'Données projet'!$B$218,FE85+FD86-FM85)))</f>
        <v>191.2</v>
      </c>
      <c r="FF86" s="17">
        <f>FE86*VLOOKUP('Données projet'!$B$16,Paramètres!$A$1:$I$89,3,0)*VLOOKUP('Données projet'!$B$16,Paramètres!$A$1:$I$89,5,0)</f>
        <v>208.79039999999998</v>
      </c>
      <c r="FG86" s="13">
        <f t="shared" si="101"/>
        <v>51.671168863475145</v>
      </c>
      <c r="FH86" s="20">
        <f t="shared" si="76"/>
        <v>453.63723243721915</v>
      </c>
      <c r="FI86" s="59">
        <f t="shared" si="77"/>
        <v>742.46636232074422</v>
      </c>
      <c r="FJ86" s="59">
        <f ca="1">AVERAGE(OFFSET($FI$3,0,0,'Données projet'!$E$16+1,1))-AVERAGE(OFFSET($H$3,0,0,'Données projet'!$E$16+1,1))</f>
        <v>325.08483803530646</v>
      </c>
      <c r="FK86" s="59">
        <f t="shared" si="102"/>
        <v>166.27224322841556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15.503274827221359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15.503274827221359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6.8</v>
      </c>
      <c r="FZ86" s="12">
        <f>IF('Données projet'!$A$244&gt;35,FZ85+FY86-GH85,IF(A86&lt;'Données projet'!$A$244,$FW$205^A86,IF(A86='Données projet'!$A$244,'Données projet'!$B$244,FZ85+FY86-GH85)))</f>
        <v>312.39999999999998</v>
      </c>
      <c r="GA86" s="17">
        <f>FZ86*VLOOKUP('Données projet'!$B$17,Paramètres!$A$1:$I$89,3,0)*VLOOKUP('Données projet'!$B$17,Paramètres!$A$1:$I$89,5,0)</f>
        <v>316.77359999999999</v>
      </c>
      <c r="GB86" s="13">
        <f t="shared" si="103"/>
        <v>74.681642981668006</v>
      </c>
      <c r="GC86" s="20">
        <f t="shared" si="79"/>
        <v>681.78454819307171</v>
      </c>
      <c r="GD86" s="59">
        <f t="shared" si="80"/>
        <v>970.61367807659678</v>
      </c>
      <c r="GE86" s="59">
        <f ca="1">AVERAGE(OFFSET($GD$3,0,0,'Données projet'!$E$17+1,1))-AVERAGE(OFFSET($H$3,0,0,'Données projet'!$E$17+1,1))</f>
        <v>491.88527366779715</v>
      </c>
      <c r="GF86" s="59">
        <f t="shared" si="104"/>
        <v>304.07540432345746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32.664759320686962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32.664759320686962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5.8</v>
      </c>
      <c r="GU86" s="12">
        <f>IF('Données projet'!$A$270&gt;35,GU85+GT86-HC85,IF(A86&lt;'Données projet'!$A$270,$GR$205^A86,IF(A86='Données projet'!$A$270,'Données projet'!$B$270,GU85+GT86-HC85)))</f>
        <v>257.39999999999992</v>
      </c>
      <c r="GV86" s="17">
        <f>GU86*VLOOKUP('Données projet'!$B$18,Paramètres!$A$1:$I$89,3,0)*VLOOKUP('Données projet'!$B$18,Paramètres!$A$1:$I$89,5,0)</f>
        <v>244.94183999999993</v>
      </c>
      <c r="GW86" s="13">
        <f t="shared" si="105"/>
        <v>59.501526882688026</v>
      </c>
      <c r="GX86" s="20">
        <f t="shared" si="82"/>
        <v>530.23886398734817</v>
      </c>
      <c r="GY86" s="59">
        <f t="shared" si="83"/>
        <v>819.06799387087324</v>
      </c>
      <c r="GZ86" s="59">
        <f ca="1">AVERAGE(OFFSET($GY$3,0,0,'Données projet'!$E$18+1,1))-AVERAGE(OFFSET($H$3,0,0,'Données projet'!$E$18+1,1))</f>
        <v>388.19269910553851</v>
      </c>
      <c r="HA86" s="59">
        <f t="shared" si="106"/>
        <v>255.07177499966724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22.990965214175812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22.990965214175812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1.05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7.4692799999999924</v>
      </c>
      <c r="D87" s="11">
        <f t="shared" si="86"/>
        <v>2.7238372801480599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11.333371233798498</v>
      </c>
      <c r="H87" s="67">
        <f t="shared" si="56"/>
        <v>259.01967926292451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68.792891202769695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</v>
      </c>
      <c r="O87" s="13">
        <f>N87*VLOOKUP('Données projet'!$B$9,Paramètres!$A$1:$I$89,3,0)*VLOOKUP('Données projet'!$B$9,Paramètres!$A$1:$I$89,5,0)</f>
        <v>288.81215999999995</v>
      </c>
      <c r="P87" s="13">
        <f t="shared" si="87"/>
        <v>68.825899854238159</v>
      </c>
      <c r="Q87" s="20">
        <f t="shared" si="54"/>
        <v>622.88628757946469</v>
      </c>
      <c r="R87" s="59">
        <f t="shared" si="55"/>
        <v>911.79355532295358</v>
      </c>
      <c r="S87" s="59">
        <f ca="1">AVERAGE(OFFSET($R$3,0,0,'Données projet'!$E$9+1,1))-AVERAGE(OFFSET($H$3,0,0,'Données projet'!$E$9+1,1))</f>
        <v>442.85077007208679</v>
      </c>
      <c r="T87" s="59">
        <f t="shared" si="88"/>
        <v>275.67388397899009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28.57546080321173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28.57546080321173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68.792891202769695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176.55455999999995</v>
      </c>
      <c r="AK87" s="13">
        <f t="shared" si="89"/>
        <v>44.554779146969786</v>
      </c>
      <c r="AL87" s="20">
        <f t="shared" si="58"/>
        <v>385.09876568097229</v>
      </c>
      <c r="AM87" s="59">
        <f t="shared" si="59"/>
        <v>674.00603342446118</v>
      </c>
      <c r="AN87" s="59">
        <f ca="1">AVERAGE(OFFSET($AM$3,0,0,'Données projet'!$E$10+1,1))-AVERAGE(OFFSET($H$3,0,0,'Données projet'!$E$10+1,1))</f>
        <v>283.58623187123555</v>
      </c>
      <c r="AO87" s="59">
        <f t="shared" si="90"/>
        <v>191.24793849275176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19.584044257373563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19.584044257373563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68.792891202769695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-1.7053025658242404E-13</v>
      </c>
      <c r="BE87" s="13">
        <f>BD87*VLOOKUP('Données projet'!$B$11,Paramètres!$A$1:$I$89,3,0)*VLOOKUP('Données projet'!$B$11,Paramètres!$A$1:$I$89,5,0)</f>
        <v>-1.383341441396624E-13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300.677256227165</v>
      </c>
      <c r="BJ87" s="59">
        <f t="shared" si="92"/>
        <v>294.92893853504148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86.722337762035096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86.722337762035096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68.792891202769695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4.4000000000000004</v>
      </c>
      <c r="BY87" s="12">
        <f>IF('Données projet'!$A$114&gt;35,BY86+BX87-CG86,IF(A87&lt;'Données projet'!$A$114,$BV$205^A87,IF(A87='Données projet'!$A$114,'Données projet'!$B$114,BY86+BX87-CG86)))</f>
        <v>195.6</v>
      </c>
      <c r="BZ87" s="13">
        <f>BY87*VLOOKUP('Données projet'!$B$12,Paramètres!$A$1:$I$89,3,0)*VLOOKUP('Données projet'!$B$12,Paramètres!$A$1:$I$89,5,0)</f>
        <v>210.54384000000002</v>
      </c>
      <c r="CA87" s="13">
        <f t="shared" si="93"/>
        <v>52.054410526216479</v>
      </c>
      <c r="CB87" s="20">
        <f t="shared" si="64"/>
        <v>457.35861966649367</v>
      </c>
      <c r="CC87" s="59">
        <f t="shared" si="65"/>
        <v>746.2658874099825</v>
      </c>
      <c r="CD87" s="59">
        <f ca="1">AVERAGE(OFFSET($CC$3,0,0,'Données projet'!$E$12+1,1))-AVERAGE(OFFSET($H$3,0,0,'Données projet'!$E$12+1,1))</f>
        <v>320.91970765367535</v>
      </c>
      <c r="CE87" s="59">
        <f t="shared" si="94"/>
        <v>164.43305350706868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14.982132705867429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14.982132705867429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68.792891202769695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319</v>
      </c>
      <c r="CU87" s="17">
        <f>CT87*VLOOKUP('Données projet'!$B$13,Paramètres!$A$1:$I$89,3,0)*VLOOKUP('Données projet'!$B$13,Paramètres!$A$1:$I$89,5,0)</f>
        <v>278.67840000000001</v>
      </c>
      <c r="CV87" s="13">
        <f t="shared" si="95"/>
        <v>66.687639951856809</v>
      </c>
      <c r="CW87" s="20">
        <f t="shared" si="67"/>
        <v>601.51251958281728</v>
      </c>
      <c r="CX87" s="59">
        <f t="shared" si="68"/>
        <v>890.41978732630616</v>
      </c>
      <c r="CY87" s="59">
        <f ca="1">AVERAGE(OFFSET($CX$3,0,0,'Données projet'!$E$13+1,1))-AVERAGE(OFFSET($H$3,0,0,'Données projet'!$E$13+1,1))</f>
        <v>380.75053157062723</v>
      </c>
      <c r="CZ87" s="59">
        <f t="shared" si="96"/>
        <v>372.45140975908799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25.662052356879382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25.662052356879382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68.792891202769695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5.8</v>
      </c>
      <c r="DO87" s="12">
        <f>IF('Données projet'!$A$166&gt;35,DO86+DN87-DW86,IF(A87&lt;'Données projet'!$A$166,$DL$205^A87,IF(A87='Données projet'!$A$166,'Données projet'!$B$166,DO86+DN87-DW86)))</f>
        <v>263.2</v>
      </c>
      <c r="DP87" s="17">
        <f>DO87*VLOOKUP('Données projet'!$B$14,Paramètres!$A$1:$I$89,3,0)*VLOOKUP('Données projet'!$B$14,Paramètres!$A$1:$I$89,5,0)</f>
        <v>254.56703999999999</v>
      </c>
      <c r="DQ87" s="13">
        <f t="shared" si="97"/>
        <v>61.562870955572436</v>
      </c>
      <c r="DR87" s="20">
        <f t="shared" si="70"/>
        <v>550.5929282476219</v>
      </c>
      <c r="DS87" s="59">
        <f t="shared" si="71"/>
        <v>839.50019599111079</v>
      </c>
      <c r="DT87" s="59">
        <f ca="1">AVERAGE(OFFSET($DS$3,0,0,'Données projet'!$E$14+1,1))-AVERAGE(OFFSET($H$3,0,0,'Données projet'!$E$14+1,1))</f>
        <v>391.03687197632871</v>
      </c>
      <c r="DU87" s="59">
        <f t="shared" si="98"/>
        <v>241.90796410645191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22.909636678436996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22.909636678436996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68.792891202769695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4.4000000000000004</v>
      </c>
      <c r="EJ87" s="12">
        <f>IF('Données projet'!$A$192&gt;35,EJ86+EI87-ER86,IF(A87&lt;'Données projet'!$A$192,$EG$205^A87,IF(A87='Données projet'!$A$192,'Données projet'!$B$192,EJ86+EI87-ER86)))</f>
        <v>195.6</v>
      </c>
      <c r="EK87" s="17">
        <f>EJ87*VLOOKUP('Données projet'!$B$15,Paramètres!$A$1:$I$89,3,0)*VLOOKUP('Données projet'!$B$15,Paramètres!$A$1:$I$89,5,0)</f>
        <v>222.74927999999997</v>
      </c>
      <c r="EL87" s="13">
        <f t="shared" si="99"/>
        <v>54.711995554456131</v>
      </c>
      <c r="EM87" s="20">
        <f t="shared" si="73"/>
        <v>483.24505492401107</v>
      </c>
      <c r="EN87" s="59">
        <f t="shared" si="74"/>
        <v>772.1523226674999</v>
      </c>
      <c r="EO87" s="59">
        <f ca="1">AVERAGE(OFFSET($EN$3,0,0,'Données projet'!$E$15+1,1))-AVERAGE(OFFSET($H$3,0,0,'Données projet'!$E$15+1,1))</f>
        <v>337.57272347525873</v>
      </c>
      <c r="EP87" s="59">
        <f t="shared" si="100"/>
        <v>171.78614231095435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15.85066213809163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15.85066213809163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68.792891202769695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4.4000000000000004</v>
      </c>
      <c r="FE87" s="12">
        <f>IF('Données projet'!$A$218&gt;35,FE86+FD87-FM86,IF(A87&lt;'Données projet'!$A$218,$FB$205^A87,IF(A87='Données projet'!$A$218,'Données projet'!$B$218,FE86+FD87-FM86)))</f>
        <v>195.6</v>
      </c>
      <c r="FF87" s="17">
        <f>FE87*VLOOKUP('Données projet'!$B$16,Paramètres!$A$1:$I$89,3,0)*VLOOKUP('Données projet'!$B$16,Paramètres!$A$1:$I$89,5,0)</f>
        <v>213.59519999999998</v>
      </c>
      <c r="FG87" s="13">
        <f t="shared" si="101"/>
        <v>52.720449493906273</v>
      </c>
      <c r="FH87" s="20">
        <f t="shared" si="76"/>
        <v>463.83308953522004</v>
      </c>
      <c r="FI87" s="59">
        <f t="shared" si="77"/>
        <v>752.74035727870887</v>
      </c>
      <c r="FJ87" s="59">
        <f ca="1">AVERAGE(OFFSET($FI$3,0,0,'Données projet'!$E$16+1,1))-AVERAGE(OFFSET($H$3,0,0,'Données projet'!$E$16+1,1))</f>
        <v>325.08483803530646</v>
      </c>
      <c r="FK87" s="59">
        <f t="shared" si="102"/>
        <v>166.27224322841556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15.199265063923484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15.199265063923484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68.792891202769695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6.8</v>
      </c>
      <c r="FZ87" s="12">
        <f>IF('Données projet'!$A$244&gt;35,FZ86+FY87-GH86,IF(A87&lt;'Données projet'!$A$244,$FW$205^A87,IF(A87='Données projet'!$A$244,'Données projet'!$B$244,FZ86+FY87-GH86)))</f>
        <v>319.2</v>
      </c>
      <c r="GA87" s="17">
        <f>FZ87*VLOOKUP('Données projet'!$B$17,Paramètres!$A$1:$I$89,3,0)*VLOOKUP('Données projet'!$B$17,Paramètres!$A$1:$I$89,5,0)</f>
        <v>323.66879999999998</v>
      </c>
      <c r="GB87" s="13">
        <f t="shared" si="103"/>
        <v>76.11621164769852</v>
      </c>
      <c r="GC87" s="20">
        <f t="shared" si="79"/>
        <v>696.29222861974165</v>
      </c>
      <c r="GD87" s="59">
        <f t="shared" si="80"/>
        <v>985.19949636323054</v>
      </c>
      <c r="GE87" s="59">
        <f ca="1">AVERAGE(OFFSET($GD$3,0,0,'Données projet'!$E$17+1,1))-AVERAGE(OFFSET($H$3,0,0,'Données projet'!$E$17+1,1))</f>
        <v>491.88527366779715</v>
      </c>
      <c r="GF87" s="59">
        <f t="shared" si="104"/>
        <v>304.07540432345746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32.024223313944191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32.024223313944191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68.792891202769695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5.8</v>
      </c>
      <c r="GU87" s="12">
        <f>IF('Données projet'!$A$270&gt;35,GU86+GT87-HC86,IF(A87&lt;'Données projet'!$A$270,$GR$205^A87,IF(A87='Données projet'!$A$270,'Données projet'!$B$270,GU86+GT87-HC86)))</f>
        <v>263.19999999999993</v>
      </c>
      <c r="GV87" s="17">
        <f>GU87*VLOOKUP('Données projet'!$B$18,Paramètres!$A$1:$I$89,3,0)*VLOOKUP('Données projet'!$B$18,Paramètres!$A$1:$I$89,5,0)</f>
        <v>250.46111999999997</v>
      </c>
      <c r="GW87" s="13">
        <f t="shared" si="105"/>
        <v>60.684672167637892</v>
      </c>
      <c r="GX87" s="20">
        <f t="shared" si="82"/>
        <v>541.91225469196922</v>
      </c>
      <c r="GY87" s="59">
        <f t="shared" si="83"/>
        <v>830.81952243545811</v>
      </c>
      <c r="GZ87" s="59">
        <f ca="1">AVERAGE(OFFSET($GY$3,0,0,'Données projet'!$E$18+1,1))-AVERAGE(OFFSET($H$3,0,0,'Données projet'!$E$18+1,1))</f>
        <v>388.19269910553851</v>
      </c>
      <c r="HA87" s="59">
        <f t="shared" si="106"/>
        <v>255.07177499966724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22.540126409429938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22.540126409429938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1.05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7.5581999999999923</v>
      </c>
      <c r="D88" s="11">
        <f t="shared" si="86"/>
        <v>2.7524696897380436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11.424113444710063</v>
      </c>
      <c r="H88" s="67">
        <f t="shared" si="56"/>
        <v>259.22441637629373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</v>
      </c>
      <c r="O88" s="13">
        <f>N88*VLOOKUP('Données projet'!$B$9,Paramètres!$A$1:$I$89,3,0)*VLOOKUP('Données projet'!$B$9,Paramètres!$A$1:$I$89,5,0)</f>
        <v>294.96479999999997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924.83982341192586</v>
      </c>
      <c r="S88" s="59">
        <f ca="1">AVERAGE(OFFSET($R$3,0,0,'Données projet'!$E$9+1,1))-AVERAGE(OFFSET($H$3,0,0,'Données projet'!$E$9+1,1))</f>
        <v>442.85077007208679</v>
      </c>
      <c r="T88" s="59">
        <f t="shared" si="88"/>
        <v>275.67388397899009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35.240772072246642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35.240772072246642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180.44519999999997</v>
      </c>
      <c r="AK88" s="13">
        <f t="shared" si="89"/>
        <v>45.421220719470305</v>
      </c>
      <c r="AL88" s="20">
        <f t="shared" si="58"/>
        <v>393.38401608641078</v>
      </c>
      <c r="AM88" s="59">
        <f t="shared" si="59"/>
        <v>682.36806617268326</v>
      </c>
      <c r="AN88" s="59">
        <f ca="1">AVERAGE(OFFSET($AM$3,0,0,'Données projet'!$E$10+1,1))-AVERAGE(OFFSET($H$3,0,0,'Données projet'!$E$10+1,1))</f>
        <v>283.58623187123555</v>
      </c>
      <c r="AO88" s="59">
        <f t="shared" si="90"/>
        <v>191.24793849275176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0.318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24.1520808598587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24.1520808598587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-1.7053025658242404E-13</v>
      </c>
      <c r="BE88" s="13">
        <f>BD88*VLOOKUP('Données projet'!$B$11,Paramètres!$A$1:$I$89,3,0)*VLOOKUP('Données projet'!$B$11,Paramètres!$A$1:$I$89,5,0)</f>
        <v>-1.383341441396624E-13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300.677256227165</v>
      </c>
      <c r="BJ88" s="59">
        <f t="shared" si="92"/>
        <v>294.92893853504148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85.021765613924629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85.021765613924629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200</v>
      </c>
      <c r="BW88" s="12">
        <f>VLOOKUP(A88,'Données projet'!$A$113:$I$133,9,0)</f>
        <v>4.4000000000000004</v>
      </c>
      <c r="BX88" s="12">
        <f t="array" ref="BX88">INDEX(BW:BW,MIN(IF(ISNUMBER(BW88:BW284),ROW(BW88:BW284),"")))</f>
        <v>4.4000000000000004</v>
      </c>
      <c r="BY88" s="12">
        <f>IF('Données projet'!$A$114&gt;35,BY87+BX88-CG87,IF(A88&lt;'Données projet'!$A$114,$BV$205^A88,IF(A88='Données projet'!$A$114,'Données projet'!$B$114,BY87+BX88-CG87)))</f>
        <v>200</v>
      </c>
      <c r="BZ88" s="13">
        <f>BY88*VLOOKUP('Données projet'!$B$12,Paramètres!$A$1:$I$89,3,0)*VLOOKUP('Données projet'!$B$12,Paramètres!$A$1:$I$89,5,0)</f>
        <v>215.28</v>
      </c>
      <c r="CA88" s="13">
        <f t="shared" si="93"/>
        <v>53.087725740853138</v>
      </c>
      <c r="CB88" s="20">
        <f t="shared" si="64"/>
        <v>467.40712233198587</v>
      </c>
      <c r="CC88" s="59">
        <f t="shared" si="65"/>
        <v>756.39117241825829</v>
      </c>
      <c r="CD88" s="59">
        <f ca="1">AVERAGE(OFFSET($CC$3,0,0,'Données projet'!$E$12+1,1))-AVERAGE(OFFSET($H$3,0,0,'Données projet'!$E$12+1,1))</f>
        <v>320.91970765367535</v>
      </c>
      <c r="CE88" s="59">
        <f t="shared" si="94"/>
        <v>164.43305350706868</v>
      </c>
      <c r="CF88" s="15">
        <f>IF(ISNA(VLOOKUP(A88,'Données projet'!$A$113:$I$133,3,0)),0,VLOOKUP(A88,'Données projet'!$A$113:$I$133,3,0))</f>
        <v>13</v>
      </c>
      <c r="CG88" s="15">
        <f>IF(ISNA(VLOOKUP(A88,'Données projet'!$A$113:$I$133,4,0)),0,VLOOKUP(A88,'Données projet'!$A$113:$I$133,4,0))</f>
        <v>14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18.98636330100771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18.98636330100771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319</v>
      </c>
      <c r="CU88" s="17">
        <f>CT88*VLOOKUP('Données projet'!$B$13,Paramètres!$A$1:$I$89,3,0)*VLOOKUP('Données projet'!$B$13,Paramètres!$A$1:$I$89,5,0)</f>
        <v>278.67840000000001</v>
      </c>
      <c r="CV88" s="13">
        <f t="shared" si="95"/>
        <v>66.687639951856809</v>
      </c>
      <c r="CW88" s="20">
        <f t="shared" si="67"/>
        <v>601.51251958281728</v>
      </c>
      <c r="CX88" s="59">
        <f t="shared" si="68"/>
        <v>890.49656966908969</v>
      </c>
      <c r="CY88" s="59">
        <f ca="1">AVERAGE(OFFSET($CX$3,0,0,'Données projet'!$E$13+1,1))-AVERAGE(OFFSET($H$3,0,0,'Données projet'!$E$13+1,1))</f>
        <v>380.75053157062723</v>
      </c>
      <c r="CZ88" s="59">
        <f t="shared" si="96"/>
        <v>372.45140975908799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25.15883516246738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25.15883516246738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269</v>
      </c>
      <c r="DM88" s="12">
        <f>VLOOKUP(A88,'Données projet'!$A$165:$I$185,9,0)</f>
        <v>5.8</v>
      </c>
      <c r="DN88" s="12">
        <f t="array" ref="DN88">INDEX(DM:DM,MIN(IF(ISNUMBER(DM88:DM284),ROW(DM88:DM284),"")))</f>
        <v>5.8</v>
      </c>
      <c r="DO88" s="12">
        <f>IF('Données projet'!$A$166&gt;35,DO87+DN88-DW87,IF(A88&lt;'Données projet'!$A$166,$DL$205^A88,IF(A88='Données projet'!$A$166,'Données projet'!$B$166,DO87+DN88-DW87)))</f>
        <v>269</v>
      </c>
      <c r="DP88" s="17">
        <f>DO88*VLOOKUP('Données projet'!$B$14,Paramètres!$A$1:$I$89,3,0)*VLOOKUP('Données projet'!$B$14,Paramètres!$A$1:$I$89,5,0)</f>
        <v>260.17680000000001</v>
      </c>
      <c r="DQ88" s="13">
        <f t="shared" si="97"/>
        <v>62.760063080404699</v>
      </c>
      <c r="DR88" s="20">
        <f t="shared" si="70"/>
        <v>562.44836986503822</v>
      </c>
      <c r="DS88" s="59">
        <f t="shared" si="71"/>
        <v>851.43241995131075</v>
      </c>
      <c r="DT88" s="59">
        <f ca="1">AVERAGE(OFFSET($DS$3,0,0,'Données projet'!$E$14+1,1))-AVERAGE(OFFSET($H$3,0,0,'Données projet'!$E$14+1,1))</f>
        <v>391.03687197632871</v>
      </c>
      <c r="DU88" s="59">
        <f t="shared" si="98"/>
        <v>241.90796410645191</v>
      </c>
      <c r="DV88" s="15">
        <f>IF(ISNA(VLOOKUP(A88,'Données projet'!$A$165:$I$185,3,0)),0,VLOOKUP(A88,'Données projet'!$A$165:$I$185,3,0))</f>
        <v>14</v>
      </c>
      <c r="DW88" s="15">
        <f>IF(ISNA(VLOOKUP(A88,'Données projet'!$A$165:$I$185,4,0)),0,VLOOKUP(A88,'Données projet'!$A$165:$I$185,4,0))</f>
        <v>21</v>
      </c>
      <c r="DX88" s="16">
        <f>IF(ISNA(VLOOKUP(A88,'Données projet'!$A$165:$I$185,5,0)),0%,VLOOKUP(A88,'Données projet'!$A$165:$I$185,5,0)*VLOOKUP('Données projet'!$B$14,Paramètres!$A$1:$I$89,7,0))</f>
        <v>0.25800000000000001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28.253377609646027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28.253377609646027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200</v>
      </c>
      <c r="EH88" s="12">
        <f>VLOOKUP(A88,'Données projet'!$A$191:$I$211,9,0)</f>
        <v>4.4000000000000004</v>
      </c>
      <c r="EI88" s="12">
        <f t="array" ref="EI88">INDEX(EH:EH,MIN(IF(ISNUMBER(EH88:EH284),ROW(EH88:EH284),"")))</f>
        <v>4.4000000000000004</v>
      </c>
      <c r="EJ88" s="12">
        <f>IF('Données projet'!$A$192&gt;35,EJ87+EI88-ER87,IF(A88&lt;'Données projet'!$A$192,$EG$205^A88,IF(A88='Données projet'!$A$192,'Données projet'!$B$192,EJ87+EI88-ER87)))</f>
        <v>200</v>
      </c>
      <c r="EK88" s="17">
        <f>EJ88*VLOOKUP('Données projet'!$B$15,Paramètres!$A$1:$I$89,3,0)*VLOOKUP('Données projet'!$B$15,Paramètres!$A$1:$I$89,5,0)</f>
        <v>227.76000000000002</v>
      </c>
      <c r="EL88" s="13">
        <f t="shared" si="99"/>
        <v>55.798065627252022</v>
      </c>
      <c r="EM88" s="20">
        <f t="shared" si="73"/>
        <v>493.86363096746396</v>
      </c>
      <c r="EN88" s="59">
        <f t="shared" si="74"/>
        <v>782.84768105373644</v>
      </c>
      <c r="EO88" s="59">
        <f ca="1">AVERAGE(OFFSET($EN$3,0,0,'Données projet'!$E$15+1,1))-AVERAGE(OFFSET($H$3,0,0,'Données projet'!$E$15+1,1))</f>
        <v>337.57272347525873</v>
      </c>
      <c r="EP88" s="59">
        <f t="shared" si="100"/>
        <v>171.78614231095435</v>
      </c>
      <c r="EQ88" s="15">
        <f>IF(ISNA(VLOOKUP(A88,'Données projet'!$A$191:$I$211,3,0)),0,VLOOKUP(A88,'Données projet'!$A$191:$I$211,3,0))</f>
        <v>13</v>
      </c>
      <c r="ER88" s="15">
        <f>IF(ISNA(VLOOKUP(A88,'Données projet'!$A$191:$I$211,4,0)),0,VLOOKUP(A88,'Données projet'!$A$191:$I$211,4,0))</f>
        <v>14</v>
      </c>
      <c r="ES88" s="16">
        <f>IF(ISNA(VLOOKUP(A88,'Données projet'!$A$191:$I$211,5,0)),0%,VLOOKUP(A88,'Données projet'!$A$191:$I$211,5,0)*VLOOKUP('Données projet'!$B$15,Paramètres!$A$1:$I$89,7,0))</f>
        <v>0.25800000000000001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20.087022043095118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20.087022043095118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200</v>
      </c>
      <c r="FC88" s="12">
        <f>VLOOKUP(A88,'Données projet'!$A$217:$I$237,9,0)</f>
        <v>4.4000000000000004</v>
      </c>
      <c r="FD88" s="12">
        <f t="array" ref="FD88">INDEX(FC:FC,MIN(IF(ISNUMBER(FC88:FC284),ROW(FC88:FC284),"")))</f>
        <v>4.4000000000000004</v>
      </c>
      <c r="FE88" s="12">
        <f>IF('Données projet'!$A$218&gt;35,FE87+FD88-FM87,IF(A88&lt;'Données projet'!$A$218,$FB$205^A88,IF(A88='Données projet'!$A$218,'Données projet'!$B$218,FE87+FD88-FM87)))</f>
        <v>200</v>
      </c>
      <c r="FF88" s="17">
        <f>FE88*VLOOKUP('Données projet'!$B$16,Paramètres!$A$1:$I$89,3,0)*VLOOKUP('Données projet'!$B$16,Paramètres!$A$1:$I$89,5,0)</f>
        <v>218.4</v>
      </c>
      <c r="FG88" s="13">
        <f t="shared" si="101"/>
        <v>53.76698603199852</v>
      </c>
      <c r="FH88" s="20">
        <f t="shared" si="76"/>
        <v>474.02416733906404</v>
      </c>
      <c r="FI88" s="59">
        <f t="shared" si="77"/>
        <v>763.00821742533651</v>
      </c>
      <c r="FJ88" s="59">
        <f ca="1">AVERAGE(OFFSET($FI$3,0,0,'Données projet'!$E$16+1,1))-AVERAGE(OFFSET($H$3,0,0,'Données projet'!$E$16+1,1))</f>
        <v>325.08483803530646</v>
      </c>
      <c r="FK88" s="59">
        <f t="shared" si="102"/>
        <v>166.27224322841556</v>
      </c>
      <c r="FL88" s="15">
        <f>IF(ISNA(VLOOKUP(A88,'Données projet'!$A$217:$I$237,3,0)),0,VLOOKUP(A88,'Données projet'!$A$217:$I$237,3,0))</f>
        <v>13</v>
      </c>
      <c r="FM88" s="15">
        <f>IF(ISNA(VLOOKUP(A88,'Données projet'!$A$217:$I$237,4,0)),0,VLOOKUP(A88,'Données projet'!$A$217:$I$237,4,0))</f>
        <v>14</v>
      </c>
      <c r="FN88" s="16">
        <f>IF(ISNA(VLOOKUP(A88,'Données projet'!$A$217:$I$237,5,0)),0%,VLOOKUP(A88,'Données projet'!$A$217:$I$237,5,0)*VLOOKUP('Données projet'!$B$16,Paramètres!$A$1:$I$89,7,0))</f>
        <v>0.25800000000000001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19.261527986529565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19.261527986529565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>
        <f>VLOOKUP(A88,'Données projet'!$A$243:$I$263,2,0)</f>
        <v>326</v>
      </c>
      <c r="FX88" s="12">
        <f>VLOOKUP(A88,'Données projet'!$A$243:$I$263,9,0)</f>
        <v>6.8</v>
      </c>
      <c r="FY88" s="12">
        <f t="array" ref="FY88">INDEX(FX:FX,MIN(IF(ISNUMBER(FX88:FX284),ROW(FX88:FX284),"")))</f>
        <v>6.8</v>
      </c>
      <c r="FZ88" s="12">
        <f>IF('Données projet'!$A$244&gt;35,FZ87+FY88-GH87,IF(A88&lt;'Données projet'!$A$244,$FW$205^A88,IF(A88='Données projet'!$A$244,'Données projet'!$B$244,FZ87+FY88-GH87)))</f>
        <v>326</v>
      </c>
      <c r="GA88" s="17">
        <f>FZ88*VLOOKUP('Données projet'!$B$17,Paramètres!$A$1:$I$89,3,0)*VLOOKUP('Données projet'!$B$17,Paramètres!$A$1:$I$89,5,0)</f>
        <v>330.56400000000002</v>
      </c>
      <c r="GB88" s="13">
        <f t="shared" si="103"/>
        <v>77.547227137682853</v>
      </c>
      <c r="GC88" s="20">
        <f t="shared" si="79"/>
        <v>710.79372059813102</v>
      </c>
      <c r="GD88" s="59">
        <f t="shared" si="80"/>
        <v>999.77777068440355</v>
      </c>
      <c r="GE88" s="59">
        <f ca="1">AVERAGE(OFFSET($GD$3,0,0,'Données projet'!$E$17+1,1))-AVERAGE(OFFSET($H$3,0,0,'Données projet'!$E$17+1,1))</f>
        <v>491.88527366779715</v>
      </c>
      <c r="GF88" s="59">
        <f t="shared" si="104"/>
        <v>304.07540432345746</v>
      </c>
      <c r="GG88" s="15">
        <f>IF(ISNA(VLOOKUP(A88,'Données projet'!$A$243:$I$263,3,0)),0,VLOOKUP(A88,'Données projet'!$A$243:$I$263,3,0))</f>
        <v>14</v>
      </c>
      <c r="GH88" s="15">
        <f>IF(ISNA(VLOOKUP(A88,'Données projet'!$A$243:$I$263,4,0)),0,VLOOKUP(A88,'Données projet'!$A$243:$I$263,4,0))</f>
        <v>28</v>
      </c>
      <c r="GI88" s="16">
        <f>IF(ISNA(VLOOKUP(A88,'Données projet'!$A$243:$I$263,5,0)),0%,VLOOKUP(A88,'Données projet'!$A$243:$I$263,5,0)*VLOOKUP('Données projet'!$B$17,Paramètres!$A$1:$I$89,7,0))</f>
        <v>0.25800000000000001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39.493968701655731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39.493968701655731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>
        <f>VLOOKUP(A88,'Données projet'!$A$269:$I$289,2,0)</f>
        <v>269</v>
      </c>
      <c r="GS88" s="12">
        <f>VLOOKUP(A88,'Données projet'!$A$269:$I$289,9,0)</f>
        <v>5.8</v>
      </c>
      <c r="GT88" s="12">
        <f t="array" ref="GT88">INDEX(GS:GS,MIN(IF(ISNUMBER(GS88:GS284),ROW(GS88:GS284),"")))</f>
        <v>5.8</v>
      </c>
      <c r="GU88" s="12">
        <f>IF('Données projet'!$A$270&gt;35,GU87+GT88-HC87,IF(A88&lt;'Données projet'!$A$270,$GR$205^A88,IF(A88='Données projet'!$A$270,'Données projet'!$B$270,GU87+GT88-HC87)))</f>
        <v>268.99999999999994</v>
      </c>
      <c r="GV88" s="17">
        <f>GU88*VLOOKUP('Données projet'!$B$18,Paramètres!$A$1:$I$89,3,0)*VLOOKUP('Données projet'!$B$18,Paramètres!$A$1:$I$89,5,0)</f>
        <v>255.98039999999997</v>
      </c>
      <c r="GW88" s="13">
        <f t="shared" si="105"/>
        <v>61.864786260587792</v>
      </c>
      <c r="GX88" s="20">
        <f t="shared" si="82"/>
        <v>553.58036607052361</v>
      </c>
      <c r="GY88" s="59">
        <f t="shared" si="83"/>
        <v>842.56441615679614</v>
      </c>
      <c r="GZ88" s="59">
        <f ca="1">AVERAGE(OFFSET($GY$3,0,0,'Données projet'!$E$18+1,1))-AVERAGE(OFFSET($H$3,0,0,'Données projet'!$E$18+1,1))</f>
        <v>388.19269910553851</v>
      </c>
      <c r="HA88" s="59">
        <f t="shared" si="106"/>
        <v>255.07177499966724</v>
      </c>
      <c r="HB88" s="15">
        <f>IF(ISNA(VLOOKUP(A88,'Données projet'!$A$269:$I$289,3,0)),0,VLOOKUP(A88,'Données projet'!$A$269:$I$289,3,0))</f>
        <v>14</v>
      </c>
      <c r="HC88" s="15">
        <f>IF(ISNA(VLOOKUP(A88,'Données projet'!$A$269:$I$289,4,0)),0,VLOOKUP(A88,'Données projet'!$A$269:$I$289,4,0))</f>
        <v>21</v>
      </c>
      <c r="HD88" s="16">
        <f>IF(ISNA(VLOOKUP(A88,'Données projet'!$A$269:$I$289,5,0)),0%,VLOOKUP(A88,'Données projet'!$A$269:$I$289,5,0)*VLOOKUP('Données projet'!$B$18,Paramètres!$A$1:$I$89,7,0))</f>
        <v>0.25800000000000001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27.797677970780757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27.797677970780757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1.05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7.6471199999999921</v>
      </c>
      <c r="D89" s="11">
        <f t="shared" si="86"/>
        <v>2.7810629156483735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11.514825408570669</v>
      </c>
      <c r="H89" s="67">
        <f t="shared" si="56"/>
        <v>259.42908524475422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304.39999999999998</v>
      </c>
      <c r="O89" s="13">
        <f>N89*VLOOKUP('Données projet'!$B$9,Paramètres!$A$1:$I$89,3,0)*VLOOKUP('Données projet'!$B$9,Paramètres!$A$1:$I$89,5,0)</f>
        <v>275.42111999999997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883.69855574675682</v>
      </c>
      <c r="S89" s="59">
        <f ca="1">AVERAGE(OFFSET($R$3,0,0,'Données projet'!$E$9+1,1))-AVERAGE(OFFSET($H$3,0,0,'Données projet'!$E$9+1,1))</f>
        <v>442.85077007208679</v>
      </c>
      <c r="T89" s="59">
        <f t="shared" si="88"/>
        <v>275.67388397899009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34.549722026658422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34.549722026658422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169.98071999999993</v>
      </c>
      <c r="AK89" s="13">
        <f t="shared" si="89"/>
        <v>43.085705478170858</v>
      </c>
      <c r="AL89" s="20">
        <f t="shared" si="58"/>
        <v>371.09069104114747</v>
      </c>
      <c r="AM89" s="59">
        <f t="shared" si="59"/>
        <v>660.15019146821578</v>
      </c>
      <c r="AN89" s="59">
        <f ca="1">AVERAGE(OFFSET($AM$3,0,0,'Données projet'!$E$10+1,1))-AVERAGE(OFFSET($H$3,0,0,'Données projet'!$E$10+1,1))</f>
        <v>283.58623187123555</v>
      </c>
      <c r="AO89" s="59">
        <f t="shared" si="90"/>
        <v>191.24793849275176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23.678473285511597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23.678473285511597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-1.7053025658242404E-13</v>
      </c>
      <c r="BE89" s="13">
        <f>BD89*VLOOKUP('Données projet'!$B$11,Paramètres!$A$1:$I$89,3,0)*VLOOKUP('Données projet'!$B$11,Paramètres!$A$1:$I$89,5,0)</f>
        <v>-1.383341441396624E-13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300.677256227165</v>
      </c>
      <c r="BJ89" s="59">
        <f t="shared" si="92"/>
        <v>294.92893853504148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83.354540648392017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83.354540648392017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4.2</v>
      </c>
      <c r="BY89" s="12">
        <f>IF('Données projet'!$A$114&gt;35,BY88+BX89-CG88,IF(A89&lt;'Données projet'!$A$114,$BV$205^A89,IF(A89='Données projet'!$A$114,'Données projet'!$B$114,BY88+BX89-CG88)))</f>
        <v>190.2</v>
      </c>
      <c r="BZ89" s="13">
        <f>BY89*VLOOKUP('Données projet'!$B$12,Paramètres!$A$1:$I$89,3,0)*VLOOKUP('Données projet'!$B$12,Paramètres!$A$1:$I$89,5,0)</f>
        <v>204.73127999999997</v>
      </c>
      <c r="CA89" s="13">
        <f t="shared" si="93"/>
        <v>50.782540726679308</v>
      </c>
      <c r="CB89" s="20">
        <f t="shared" si="64"/>
        <v>445.01990443229971</v>
      </c>
      <c r="CC89" s="59">
        <f t="shared" si="65"/>
        <v>734.07940485936797</v>
      </c>
      <c r="CD89" s="59">
        <f ca="1">AVERAGE(OFFSET($CC$3,0,0,'Données projet'!$E$12+1,1))-AVERAGE(OFFSET($H$3,0,0,'Données projet'!$E$12+1,1))</f>
        <v>320.91970765367535</v>
      </c>
      <c r="CE89" s="59">
        <f t="shared" si="94"/>
        <v>164.43305350706868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18.614052297213078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18.614052297213078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319</v>
      </c>
      <c r="CU89" s="17">
        <f>CT89*VLOOKUP('Données projet'!$B$13,Paramètres!$A$1:$I$89,3,0)*VLOOKUP('Données projet'!$B$13,Paramètres!$A$1:$I$89,5,0)</f>
        <v>278.67840000000001</v>
      </c>
      <c r="CV89" s="13">
        <f t="shared" si="95"/>
        <v>66.687639951856809</v>
      </c>
      <c r="CW89" s="20">
        <f t="shared" si="67"/>
        <v>601.51251958281728</v>
      </c>
      <c r="CX89" s="59">
        <f t="shared" si="68"/>
        <v>890.57202000988559</v>
      </c>
      <c r="CY89" s="59">
        <f ca="1">AVERAGE(OFFSET($CX$3,0,0,'Données projet'!$E$13+1,1))-AVERAGE(OFFSET($H$3,0,0,'Données projet'!$E$13+1,1))</f>
        <v>380.75053157062723</v>
      </c>
      <c r="CZ89" s="59">
        <f t="shared" si="96"/>
        <v>372.45140975908799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24.665485750305614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24.665485750305614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5.4</v>
      </c>
      <c r="DO89" s="12">
        <f>IF('Données projet'!$A$166&gt;35,DO88+DN89-DW88,IF(A89&lt;'Données projet'!$A$166,$DL$205^A89,IF(A89='Données projet'!$A$166,'Données projet'!$B$166,DO88+DN89-DW88)))</f>
        <v>253.39999999999998</v>
      </c>
      <c r="DP89" s="17">
        <f>DO89*VLOOKUP('Données projet'!$B$14,Paramètres!$A$1:$I$89,3,0)*VLOOKUP('Données projet'!$B$14,Paramètres!$A$1:$I$89,5,0)</f>
        <v>245.08847999999998</v>
      </c>
      <c r="DQ89" s="13">
        <f t="shared" si="97"/>
        <v>59.533001333771132</v>
      </c>
      <c r="DR89" s="20">
        <f t="shared" si="70"/>
        <v>530.54907998965132</v>
      </c>
      <c r="DS89" s="59">
        <f t="shared" si="71"/>
        <v>819.60858041671963</v>
      </c>
      <c r="DT89" s="59">
        <f ca="1">AVERAGE(OFFSET($DS$3,0,0,'Données projet'!$E$14+1,1))-AVERAGE(OFFSET($H$3,0,0,'Données projet'!$E$14+1,1))</f>
        <v>391.03687197632871</v>
      </c>
      <c r="DU89" s="59">
        <f t="shared" si="98"/>
        <v>241.90796410645191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27.699346107579608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27.699346107579608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4.2</v>
      </c>
      <c r="EJ89" s="12">
        <f>IF('Données projet'!$A$192&gt;35,EJ88+EI89-ER88,IF(A89&lt;'Données projet'!$A$192,$EG$205^A89,IF(A89='Données projet'!$A$192,'Données projet'!$B$192,EJ88+EI89-ER88)))</f>
        <v>190.2</v>
      </c>
      <c r="EK89" s="17">
        <f>EJ89*VLOOKUP('Données projet'!$B$15,Paramètres!$A$1:$I$89,3,0)*VLOOKUP('Données projet'!$B$15,Paramètres!$A$1:$I$89,5,0)</f>
        <v>216.59975999999997</v>
      </c>
      <c r="EL89" s="13">
        <f t="shared" si="99"/>
        <v>53.375191734862767</v>
      </c>
      <c r="EM89" s="20">
        <f t="shared" si="73"/>
        <v>470.20637427155265</v>
      </c>
      <c r="EN89" s="59">
        <f t="shared" si="74"/>
        <v>759.26587469862102</v>
      </c>
      <c r="EO89" s="59">
        <f ca="1">AVERAGE(OFFSET($EN$3,0,0,'Données projet'!$E$15+1,1))-AVERAGE(OFFSET($H$3,0,0,'Données projet'!$E$15+1,1))</f>
        <v>337.57272347525873</v>
      </c>
      <c r="EP89" s="59">
        <f t="shared" si="100"/>
        <v>171.78614231095435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19.693127792703695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19.693127792703695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4.2</v>
      </c>
      <c r="FE89" s="12">
        <f>IF('Données projet'!$A$218&gt;35,FE88+FD89-FM88,IF(A89&lt;'Données projet'!$A$218,$FB$205^A89,IF(A89='Données projet'!$A$218,'Données projet'!$B$218,FE88+FD89-FM88)))</f>
        <v>190.2</v>
      </c>
      <c r="FF89" s="17">
        <f>FE89*VLOOKUP('Données projet'!$B$16,Paramètres!$A$1:$I$89,3,0)*VLOOKUP('Données projet'!$B$16,Paramètres!$A$1:$I$89,5,0)</f>
        <v>207.69839999999999</v>
      </c>
      <c r="FG89" s="13">
        <f t="shared" si="101"/>
        <v>51.432306052236648</v>
      </c>
      <c r="FH89" s="20">
        <f t="shared" si="76"/>
        <v>451.31931304097878</v>
      </c>
      <c r="FI89" s="59">
        <f t="shared" si="77"/>
        <v>740.37881346804716</v>
      </c>
      <c r="FJ89" s="59">
        <f ca="1">AVERAGE(OFFSET($FI$3,0,0,'Données projet'!$E$16+1,1))-AVERAGE(OFFSET($H$3,0,0,'Données projet'!$E$16+1,1))</f>
        <v>325.08483803530646</v>
      </c>
      <c r="FK89" s="59">
        <f t="shared" si="102"/>
        <v>166.27224322841556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18.883821171085735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18.883821171085735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6.4</v>
      </c>
      <c r="FZ89" s="12">
        <f>IF('Données projet'!$A$244&gt;35,FZ88+FY89-GH88,IF(A89&lt;'Données projet'!$A$244,$FW$205^A89,IF(A89='Données projet'!$A$244,'Données projet'!$B$244,FZ88+FY89-GH88)))</f>
        <v>304.39999999999998</v>
      </c>
      <c r="GA89" s="17">
        <f>FZ89*VLOOKUP('Données projet'!$B$17,Paramètres!$A$1:$I$89,3,0)*VLOOKUP('Données projet'!$B$17,Paramètres!$A$1:$I$89,5,0)</f>
        <v>308.66159999999996</v>
      </c>
      <c r="GB89" s="13">
        <f t="shared" si="103"/>
        <v>72.98924863505313</v>
      </c>
      <c r="GC89" s="20">
        <f t="shared" si="79"/>
        <v>664.70856137271744</v>
      </c>
      <c r="GD89" s="59">
        <f t="shared" si="80"/>
        <v>953.76806179978576</v>
      </c>
      <c r="GE89" s="59">
        <f ca="1">AVERAGE(OFFSET($GD$3,0,0,'Données projet'!$E$17+1,1))-AVERAGE(OFFSET($H$3,0,0,'Données projet'!$E$17+1,1))</f>
        <v>491.88527366779715</v>
      </c>
      <c r="GF89" s="59">
        <f t="shared" si="104"/>
        <v>304.07540432345746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38.719516064358587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38.719516064358587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5.4</v>
      </c>
      <c r="GU89" s="12">
        <f>IF('Données projet'!$A$270&gt;35,GU88+GT89-HC88,IF(A89&lt;'Données projet'!$A$270,$GR$205^A89,IF(A89='Données projet'!$A$270,'Données projet'!$B$270,GU88+GT89-HC88)))</f>
        <v>253.39999999999992</v>
      </c>
      <c r="GV89" s="17">
        <f>GU89*VLOOKUP('Données projet'!$B$18,Paramètres!$A$1:$I$89,3,0)*VLOOKUP('Données projet'!$B$18,Paramètres!$A$1:$I$89,5,0)</f>
        <v>241.13543999999993</v>
      </c>
      <c r="GW89" s="13">
        <f t="shared" si="105"/>
        <v>58.6837587821827</v>
      </c>
      <c r="GX89" s="20">
        <f t="shared" si="82"/>
        <v>522.18510454563477</v>
      </c>
      <c r="GY89" s="59">
        <f t="shared" si="83"/>
        <v>811.24460497270309</v>
      </c>
      <c r="GZ89" s="59">
        <f ca="1">AVERAGE(OFFSET($GY$3,0,0,'Données projet'!$E$18+1,1))-AVERAGE(OFFSET($H$3,0,0,'Données projet'!$E$18+1,1))</f>
        <v>388.19269910553851</v>
      </c>
      <c r="HA89" s="59">
        <f t="shared" si="106"/>
        <v>255.07177499966724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27.252582460683151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27.252582460683151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1.05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7.736039999999992</v>
      </c>
      <c r="D90" s="11">
        <f t="shared" si="86"/>
        <v>2.8096174662168378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11.605507517781414</v>
      </c>
      <c r="H90" s="67">
        <f t="shared" si="56"/>
        <v>259.63368675366098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68.854629601763548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310.79999999999995</v>
      </c>
      <c r="O90" s="13">
        <f>N90*VLOOKUP('Données projet'!$B$9,Paramètres!$A$1:$I$89,3,0)*VLOOKUP('Données projet'!$B$9,Paramètres!$A$1:$I$89,5,0)</f>
        <v>281.21183999999994</v>
      </c>
      <c r="P90" s="13">
        <f t="shared" si="87"/>
        <v>67.22304110496664</v>
      </c>
      <c r="Q90" s="20">
        <f t="shared" si="54"/>
        <v>606.85741792448346</v>
      </c>
      <c r="R90" s="59">
        <f t="shared" si="55"/>
        <v>895.99105979761646</v>
      </c>
      <c r="S90" s="59">
        <f ca="1">AVERAGE(OFFSET($R$3,0,0,'Données projet'!$E$9+1,1))-AVERAGE(OFFSET($H$3,0,0,'Données projet'!$E$9+1,1))</f>
        <v>442.85077007208679</v>
      </c>
      <c r="T90" s="59">
        <f t="shared" si="88"/>
        <v>275.67388397899009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33.872223050965275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33.872223050965275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68.854629601763548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173.60303999999994</v>
      </c>
      <c r="AK90" s="13">
        <f t="shared" si="89"/>
        <v>43.895997056101073</v>
      </c>
      <c r="AL90" s="20">
        <f t="shared" si="58"/>
        <v>378.81082287270925</v>
      </c>
      <c r="AM90" s="59">
        <f t="shared" si="59"/>
        <v>667.9444647458422</v>
      </c>
      <c r="AN90" s="59">
        <f ca="1">AVERAGE(OFFSET($AM$3,0,0,'Données projet'!$E$10+1,1))-AVERAGE(OFFSET($H$3,0,0,'Données projet'!$E$10+1,1))</f>
        <v>283.58623187123555</v>
      </c>
      <c r="AO90" s="59">
        <f t="shared" si="90"/>
        <v>191.24793849275176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23.214152866825344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23.214152866825344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68.854629601763548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-1.7053025658242404E-13</v>
      </c>
      <c r="BE90" s="13">
        <f>BD90*VLOOKUP('Données projet'!$B$11,Paramètres!$A$1:$I$89,3,0)*VLOOKUP('Données projet'!$B$11,Paramètres!$A$1:$I$89,5,0)</f>
        <v>-1.383341441396624E-13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300.677256227165</v>
      </c>
      <c r="BJ90" s="59">
        <f t="shared" si="92"/>
        <v>294.92893853504148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81.720008947526694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81.720008947526694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68.854629601763548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4.2</v>
      </c>
      <c r="BY90" s="12">
        <f>IF('Données projet'!$A$114&gt;35,BY89+BX90-CG89,IF(A90&lt;'Données projet'!$A$114,$BV$205^A90,IF(A90='Données projet'!$A$114,'Données projet'!$B$114,BY89+BX90-CG89)))</f>
        <v>194.39999999999998</v>
      </c>
      <c r="BZ90" s="13">
        <f>BY90*VLOOKUP('Données projet'!$B$12,Paramètres!$A$1:$I$89,3,0)*VLOOKUP('Données projet'!$B$12,Paramètres!$A$1:$I$89,5,0)</f>
        <v>209.25215999999995</v>
      </c>
      <c r="CA90" s="13">
        <f t="shared" si="93"/>
        <v>51.772129927379012</v>
      </c>
      <c r="CB90" s="20">
        <f t="shared" si="64"/>
        <v>454.61730495685168</v>
      </c>
      <c r="CC90" s="59">
        <f t="shared" si="65"/>
        <v>743.75094682998474</v>
      </c>
      <c r="CD90" s="59">
        <f ca="1">AVERAGE(OFFSET($CC$3,0,0,'Données projet'!$E$12+1,1))-AVERAGE(OFFSET($H$3,0,0,'Données projet'!$E$12+1,1))</f>
        <v>320.91970765367535</v>
      </c>
      <c r="CE90" s="59">
        <f t="shared" si="94"/>
        <v>164.43305350706868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18.249042085115573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18.249042085115573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68.854629601763548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319</v>
      </c>
      <c r="CU90" s="17">
        <f>CT90*VLOOKUP('Données projet'!$B$13,Paramètres!$A$1:$I$89,3,0)*VLOOKUP('Données projet'!$B$13,Paramètres!$A$1:$I$89,5,0)</f>
        <v>278.67840000000001</v>
      </c>
      <c r="CV90" s="13">
        <f t="shared" si="95"/>
        <v>66.687639951856809</v>
      </c>
      <c r="CW90" s="20">
        <f t="shared" si="67"/>
        <v>601.51251958281728</v>
      </c>
      <c r="CX90" s="59">
        <f t="shared" si="68"/>
        <v>890.64616145595028</v>
      </c>
      <c r="CY90" s="59">
        <f ca="1">AVERAGE(OFFSET($CX$3,0,0,'Données projet'!$E$13+1,1))-AVERAGE(OFFSET($H$3,0,0,'Données projet'!$E$13+1,1))</f>
        <v>380.75053157062723</v>
      </c>
      <c r="CZ90" s="59">
        <f t="shared" si="96"/>
        <v>372.45140975908799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24.18181061920291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24.18181061920291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68.854629601763548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5.4</v>
      </c>
      <c r="DO90" s="12">
        <f>IF('Données projet'!$A$166&gt;35,DO89+DN90-DW89,IF(A90&lt;'Données projet'!$A$166,$DL$205^A90,IF(A90='Données projet'!$A$166,'Données projet'!$B$166,DO89+DN90-DW89)))</f>
        <v>258.79999999999995</v>
      </c>
      <c r="DP90" s="17">
        <f>DO90*VLOOKUP('Données projet'!$B$14,Paramètres!$A$1:$I$89,3,0)*VLOOKUP('Données projet'!$B$14,Paramètres!$A$1:$I$89,5,0)</f>
        <v>250.31135999999995</v>
      </c>
      <c r="DQ90" s="13">
        <f t="shared" si="97"/>
        <v>60.65260907964182</v>
      </c>
      <c r="DR90" s="20">
        <f t="shared" si="70"/>
        <v>541.59557948037605</v>
      </c>
      <c r="DS90" s="59">
        <f t="shared" si="71"/>
        <v>830.72922135350905</v>
      </c>
      <c r="DT90" s="59">
        <f ca="1">AVERAGE(OFFSET($DS$3,0,0,'Données projet'!$E$14+1,1))-AVERAGE(OFFSET($H$3,0,0,'Données projet'!$E$14+1,1))</f>
        <v>391.03687197632871</v>
      </c>
      <c r="DU90" s="59">
        <f t="shared" si="98"/>
        <v>241.90796410645191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27.15617882534286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27.15617882534286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68.854629601763548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4.2</v>
      </c>
      <c r="EJ90" s="12">
        <f>IF('Données projet'!$A$192&gt;35,EJ89+EI90-ER89,IF(A90&lt;'Données projet'!$A$192,$EG$205^A90,IF(A90='Données projet'!$A$192,'Données projet'!$B$192,EJ89+EI90-ER89)))</f>
        <v>194.39999999999998</v>
      </c>
      <c r="EK90" s="17">
        <f>EJ90*VLOOKUP('Données projet'!$B$15,Paramètres!$A$1:$I$89,3,0)*VLOOKUP('Données projet'!$B$15,Paramètres!$A$1:$I$89,5,0)</f>
        <v>221.38271999999998</v>
      </c>
      <c r="EL90" s="13">
        <f t="shared" si="99"/>
        <v>54.415303406517452</v>
      </c>
      <c r="EM90" s="20">
        <f t="shared" si="73"/>
        <v>480.3482240996845</v>
      </c>
      <c r="EN90" s="59">
        <f t="shared" si="74"/>
        <v>769.48186597281756</v>
      </c>
      <c r="EO90" s="59">
        <f ca="1">AVERAGE(OFFSET($EN$3,0,0,'Données projet'!$E$15+1,1))-AVERAGE(OFFSET($H$3,0,0,'Données projet'!$E$15+1,1))</f>
        <v>337.57272347525873</v>
      </c>
      <c r="EP90" s="59">
        <f t="shared" si="100"/>
        <v>171.78614231095435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19.306957568310679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19.306957568310679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68.854629601763548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4.2</v>
      </c>
      <c r="FE90" s="12">
        <f>IF('Données projet'!$A$218&gt;35,FE89+FD90-FM89,IF(A90&lt;'Données projet'!$A$218,$FB$205^A90,IF(A90='Données projet'!$A$218,'Données projet'!$B$218,FE89+FD90-FM89)))</f>
        <v>194.39999999999998</v>
      </c>
      <c r="FF90" s="17">
        <f>FE90*VLOOKUP('Données projet'!$B$16,Paramètres!$A$1:$I$89,3,0)*VLOOKUP('Données projet'!$B$16,Paramètres!$A$1:$I$89,5,0)</f>
        <v>212.28479999999999</v>
      </c>
      <c r="FG90" s="13">
        <f t="shared" si="101"/>
        <v>52.434557099704193</v>
      </c>
      <c r="FH90" s="20">
        <f t="shared" si="76"/>
        <v>461.05288028198476</v>
      </c>
      <c r="FI90" s="59">
        <f t="shared" si="77"/>
        <v>750.1865221551177</v>
      </c>
      <c r="FJ90" s="59">
        <f ca="1">AVERAGE(OFFSET($FI$3,0,0,'Données projet'!$E$16+1,1))-AVERAGE(OFFSET($H$3,0,0,'Données projet'!$E$16+1,1))</f>
        <v>325.08483803530646</v>
      </c>
      <c r="FK90" s="59">
        <f t="shared" si="102"/>
        <v>166.27224322841556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18.513520955914352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18.513520955914352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68.854629601763548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6.4</v>
      </c>
      <c r="FZ90" s="12">
        <f>IF('Données projet'!$A$244&gt;35,FZ89+FY90-GH89,IF(A90&lt;'Données projet'!$A$244,$FW$205^A90,IF(A90='Données projet'!$A$244,'Données projet'!$B$244,FZ89+FY90-GH89)))</f>
        <v>310.79999999999995</v>
      </c>
      <c r="GA90" s="17">
        <f>FZ90*VLOOKUP('Données projet'!$B$17,Paramètres!$A$1:$I$89,3,0)*VLOOKUP('Données projet'!$B$17,Paramètres!$A$1:$I$89,5,0)</f>
        <v>315.15119999999996</v>
      </c>
      <c r="GB90" s="13">
        <f t="shared" si="103"/>
        <v>74.343571754005879</v>
      </c>
      <c r="GC90" s="20">
        <f t="shared" si="79"/>
        <v>678.37006080489357</v>
      </c>
      <c r="GD90" s="59">
        <f t="shared" si="80"/>
        <v>967.50370267802657</v>
      </c>
      <c r="GE90" s="59">
        <f ca="1">AVERAGE(OFFSET($GD$3,0,0,'Données projet'!$E$17+1,1))-AVERAGE(OFFSET($H$3,0,0,'Données projet'!$E$17+1,1))</f>
        <v>491.88527366779715</v>
      </c>
      <c r="GF90" s="59">
        <f t="shared" si="104"/>
        <v>304.07540432345746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37.960249970909373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37.960249970909373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68.854629601763548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5.4</v>
      </c>
      <c r="GU90" s="12">
        <f>IF('Données projet'!$A$270&gt;35,GU89+GT90-HC89,IF(A90&lt;'Données projet'!$A$270,$GR$205^A90,IF(A90='Données projet'!$A$270,'Données projet'!$B$270,GU89+GT90-HC89)))</f>
        <v>258.7999999999999</v>
      </c>
      <c r="GV90" s="17">
        <f>GU90*VLOOKUP('Données projet'!$B$18,Paramètres!$A$1:$I$89,3,0)*VLOOKUP('Données projet'!$B$18,Paramètres!$A$1:$I$89,5,0)</f>
        <v>246.27407999999991</v>
      </c>
      <c r="GW90" s="13">
        <f t="shared" si="105"/>
        <v>59.787395242924475</v>
      </c>
      <c r="GX90" s="20">
        <f t="shared" si="82"/>
        <v>533.05706938142669</v>
      </c>
      <c r="GY90" s="59">
        <f t="shared" si="83"/>
        <v>822.19071125455969</v>
      </c>
      <c r="GZ90" s="59">
        <f ca="1">AVERAGE(OFFSET($GY$3,0,0,'Données projet'!$E$18+1,1))-AVERAGE(OFFSET($H$3,0,0,'Données projet'!$E$18+1,1))</f>
        <v>388.19269910553851</v>
      </c>
      <c r="HA90" s="59">
        <f t="shared" si="106"/>
        <v>255.07177499966724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26.718175941063127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26.718175941063127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1.05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7.8249599999999919</v>
      </c>
      <c r="D91" s="11">
        <f t="shared" si="86"/>
        <v>2.8381338374226415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11.696160155203435</v>
      </c>
      <c r="H91" s="67">
        <f t="shared" si="56"/>
        <v>259.83822176684441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68.874499217508358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317.19999999999993</v>
      </c>
      <c r="O91" s="13">
        <f>N91*VLOOKUP('Données projet'!$B$9,Paramètres!$A$1:$I$89,3,0)*VLOOKUP('Données projet'!$B$9,Paramètres!$A$1:$I$89,5,0)</f>
        <v>287.0025599999999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908.27717112793698</v>
      </c>
      <c r="S91" s="59">
        <f ca="1">AVERAGE(OFFSET($R$3,0,0,'Données projet'!$E$9+1,1))-AVERAGE(OFFSET($H$3,0,0,'Données projet'!$E$9+1,1))</f>
        <v>442.85077007208679</v>
      </c>
      <c r="T91" s="59">
        <f t="shared" si="88"/>
        <v>275.67388397899009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33.208009416951903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33.208009416951903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68.874499217508358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177.22535999999991</v>
      </c>
      <c r="AK91" s="13">
        <f t="shared" si="89"/>
        <v>44.70432287710112</v>
      </c>
      <c r="AL91" s="20">
        <f t="shared" si="58"/>
        <v>386.5275310109509</v>
      </c>
      <c r="AM91" s="59">
        <f t="shared" si="59"/>
        <v>675.73402814181486</v>
      </c>
      <c r="AN91" s="59">
        <f ca="1">AVERAGE(OFFSET($AM$3,0,0,'Données projet'!$E$10+1,1))-AVERAGE(OFFSET($H$3,0,0,'Données projet'!$E$10+1,1))</f>
        <v>283.58623187123555</v>
      </c>
      <c r="AO91" s="59">
        <f t="shared" si="90"/>
        <v>191.24793849275176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22.758937488342038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22.758937488342038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68.874499217508358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-1.7053025658242404E-13</v>
      </c>
      <c r="BE91" s="13">
        <f>BD91*VLOOKUP('Données projet'!$B$11,Paramètres!$A$1:$I$89,3,0)*VLOOKUP('Données projet'!$B$11,Paramètres!$A$1:$I$89,5,0)</f>
        <v>-1.383341441396624E-13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300.677256227165</v>
      </c>
      <c r="BJ91" s="59">
        <f t="shared" si="92"/>
        <v>294.92893853504148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80.117529416349441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80.117529416349441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68.874499217508358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4.2</v>
      </c>
      <c r="BY91" s="12">
        <f>IF('Données projet'!$A$114&gt;35,BY90+BX91-CG90,IF(A91&lt;'Données projet'!$A$114,$BV$205^A91,IF(A91='Données projet'!$A$114,'Données projet'!$B$114,BY90+BX91-CG90)))</f>
        <v>198.59999999999997</v>
      </c>
      <c r="BZ91" s="13">
        <f>BY91*VLOOKUP('Données projet'!$B$12,Paramètres!$A$1:$I$89,3,0)*VLOOKUP('Données projet'!$B$12,Paramètres!$A$1:$I$89,5,0)</f>
        <v>213.77303999999995</v>
      </c>
      <c r="CA91" s="13">
        <f t="shared" si="93"/>
        <v>52.759233416703239</v>
      </c>
      <c r="CB91" s="20">
        <f t="shared" si="64"/>
        <v>464.21037620075805</v>
      </c>
      <c r="CC91" s="59">
        <f t="shared" si="65"/>
        <v>753.41687333162201</v>
      </c>
      <c r="CD91" s="59">
        <f ca="1">AVERAGE(OFFSET($CC$3,0,0,'Données projet'!$E$12+1,1))-AVERAGE(OFFSET($H$3,0,0,'Données projet'!$E$12+1,1))</f>
        <v>320.91970765367535</v>
      </c>
      <c r="CE91" s="59">
        <f t="shared" si="94"/>
        <v>164.43305350706868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17.891189500643051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17.891189500643051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68.874499217508358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319</v>
      </c>
      <c r="CU91" s="17">
        <f>CT91*VLOOKUP('Données projet'!$B$13,Paramètres!$A$1:$I$89,3,0)*VLOOKUP('Données projet'!$B$13,Paramètres!$A$1:$I$89,5,0)</f>
        <v>278.67840000000001</v>
      </c>
      <c r="CV91" s="13">
        <f t="shared" si="95"/>
        <v>66.687639951856809</v>
      </c>
      <c r="CW91" s="20">
        <f t="shared" si="67"/>
        <v>601.51251958281728</v>
      </c>
      <c r="CX91" s="59">
        <f t="shared" si="68"/>
        <v>890.71901671368119</v>
      </c>
      <c r="CY91" s="59">
        <f ca="1">AVERAGE(OFFSET($CX$3,0,0,'Données projet'!$E$13+1,1))-AVERAGE(OFFSET($H$3,0,0,'Données projet'!$E$13+1,1))</f>
        <v>380.75053157062723</v>
      </c>
      <c r="CZ91" s="59">
        <f t="shared" si="96"/>
        <v>372.45140975908799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23.707620062408431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23.707620062408431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68.874499217508358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5.4</v>
      </c>
      <c r="DO91" s="12">
        <f>IF('Données projet'!$A$166&gt;35,DO90+DN91-DW90,IF(A91&lt;'Données projet'!$A$166,$DL$205^A91,IF(A91='Données projet'!$A$166,'Données projet'!$B$166,DO90+DN91-DW90)))</f>
        <v>264.19999999999993</v>
      </c>
      <c r="DP91" s="17">
        <f>DO91*VLOOKUP('Données projet'!$B$14,Paramètres!$A$1:$I$89,3,0)*VLOOKUP('Données projet'!$B$14,Paramètres!$A$1:$I$89,5,0)</f>
        <v>255.53423999999993</v>
      </c>
      <c r="DQ91" s="13">
        <f t="shared" si="97"/>
        <v>61.769500671543469</v>
      </c>
      <c r="DR91" s="20">
        <f t="shared" si="70"/>
        <v>552.63734833627143</v>
      </c>
      <c r="DS91" s="59">
        <f t="shared" si="71"/>
        <v>841.84384546713545</v>
      </c>
      <c r="DT91" s="59">
        <f ca="1">AVERAGE(OFFSET($DS$3,0,0,'Données projet'!$E$14+1,1))-AVERAGE(OFFSET($H$3,0,0,'Données projet'!$E$14+1,1))</f>
        <v>391.03687197632871</v>
      </c>
      <c r="DU91" s="59">
        <f t="shared" si="98"/>
        <v>241.90796410645191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26.623662722211446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26.623662722211446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68.874499217508358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4.2</v>
      </c>
      <c r="EJ91" s="12">
        <f>IF('Données projet'!$A$192&gt;35,EJ90+EI91-ER90,IF(A91&lt;'Données projet'!$A$192,$EG$205^A91,IF(A91='Données projet'!$A$192,'Données projet'!$B$192,EJ90+EI91-ER90)))</f>
        <v>198.59999999999997</v>
      </c>
      <c r="EK91" s="17">
        <f>EJ91*VLOOKUP('Données projet'!$B$15,Paramètres!$A$1:$I$89,3,0)*VLOOKUP('Données projet'!$B$15,Paramètres!$A$1:$I$89,5,0)</f>
        <v>226.16567999999998</v>
      </c>
      <c r="EL91" s="13">
        <f t="shared" si="99"/>
        <v>55.452802461328488</v>
      </c>
      <c r="EM91" s="20">
        <f t="shared" si="73"/>
        <v>490.48552362014703</v>
      </c>
      <c r="EN91" s="59">
        <f t="shared" si="74"/>
        <v>779.692020751011</v>
      </c>
      <c r="EO91" s="59">
        <f ca="1">AVERAGE(OFFSET($EN$3,0,0,'Données projet'!$E$15+1,1))-AVERAGE(OFFSET($H$3,0,0,'Données projet'!$E$15+1,1))</f>
        <v>337.57272347525873</v>
      </c>
      <c r="EP91" s="59">
        <f t="shared" si="100"/>
        <v>171.78614231095435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18.928359906477432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18.928359906477432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68.874499217508358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4.2</v>
      </c>
      <c r="FE91" s="12">
        <f>IF('Données projet'!$A$218&gt;35,FE90+FD91-FM90,IF(A91&lt;'Données projet'!$A$218,$FB$205^A91,IF(A91='Données projet'!$A$218,'Données projet'!$B$218,FE90+FD91-FM90)))</f>
        <v>198.59999999999997</v>
      </c>
      <c r="FF91" s="17">
        <f>FE91*VLOOKUP('Données projet'!$B$16,Paramètres!$A$1:$I$89,3,0)*VLOOKUP('Données projet'!$B$16,Paramètres!$A$1:$I$89,5,0)</f>
        <v>216.87119999999993</v>
      </c>
      <c r="FG91" s="13">
        <f t="shared" si="101"/>
        <v>53.434290630986176</v>
      </c>
      <c r="FH91" s="20">
        <f t="shared" si="76"/>
        <v>470.78206284896743</v>
      </c>
      <c r="FI91" s="59">
        <f t="shared" si="77"/>
        <v>759.98855997983139</v>
      </c>
      <c r="FJ91" s="59">
        <f ca="1">AVERAGE(OFFSET($FI$3,0,0,'Données projet'!$E$16+1,1))-AVERAGE(OFFSET($H$3,0,0,'Données projet'!$E$16+1,1))</f>
        <v>325.08483803530646</v>
      </c>
      <c r="FK91" s="59">
        <f t="shared" si="102"/>
        <v>166.27224322841556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18.150482102101648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18.150482102101648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68.874499217508358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6.4</v>
      </c>
      <c r="FZ91" s="12">
        <f>IF('Données projet'!$A$244&gt;35,FZ90+FY91-GH90,IF(A91&lt;'Données projet'!$A$244,$FW$205^A91,IF(A91='Données projet'!$A$244,'Données projet'!$B$244,FZ90+FY91-GH90)))</f>
        <v>317.19999999999993</v>
      </c>
      <c r="GA91" s="17">
        <f>FZ91*VLOOKUP('Données projet'!$B$17,Paramètres!$A$1:$I$89,3,0)*VLOOKUP('Données projet'!$B$17,Paramètres!$A$1:$I$89,5,0)</f>
        <v>321.64079999999996</v>
      </c>
      <c r="GB91" s="13">
        <f t="shared" si="103"/>
        <v>75.694652325793228</v>
      </c>
      <c r="GC91" s="20">
        <f t="shared" si="79"/>
        <v>692.02591280075649</v>
      </c>
      <c r="GD91" s="59">
        <f t="shared" si="80"/>
        <v>981.2324099316204</v>
      </c>
      <c r="GE91" s="59">
        <f ca="1">AVERAGE(OFFSET($GD$3,0,0,'Données projet'!$E$17+1,1))-AVERAGE(OFFSET($H$3,0,0,'Données projet'!$E$17+1,1))</f>
        <v>491.88527366779715</v>
      </c>
      <c r="GF91" s="59">
        <f t="shared" si="104"/>
        <v>304.07540432345746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37.215872622446106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37.215872622446106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68.874499217508358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5.4</v>
      </c>
      <c r="GU91" s="12">
        <f>IF('Données projet'!$A$270&gt;35,GU90+GT91-HC90,IF(A91&lt;'Données projet'!$A$270,$GR$205^A91,IF(A91='Données projet'!$A$270,'Données projet'!$B$270,GU90+GT91-HC90)))</f>
        <v>264.19999999999987</v>
      </c>
      <c r="GV91" s="17">
        <f>GU91*VLOOKUP('Données projet'!$B$18,Paramètres!$A$1:$I$89,3,0)*VLOOKUP('Données projet'!$B$18,Paramètres!$A$1:$I$89,5,0)</f>
        <v>251.41271999999989</v>
      </c>
      <c r="GW91" s="13">
        <f t="shared" si="105"/>
        <v>60.888354295829195</v>
      </c>
      <c r="GX91" s="20">
        <f t="shared" si="82"/>
        <v>543.92437106523562</v>
      </c>
      <c r="GY91" s="59">
        <f t="shared" si="83"/>
        <v>833.13086819609953</v>
      </c>
      <c r="GZ91" s="59">
        <f ca="1">AVERAGE(OFFSET($GY$3,0,0,'Données projet'!$E$18+1,1))-AVERAGE(OFFSET($H$3,0,0,'Données projet'!$E$18+1,1))</f>
        <v>388.19269910553851</v>
      </c>
      <c r="HA91" s="59">
        <f t="shared" si="106"/>
        <v>255.07177499966724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26.194248807337058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26.194248807337058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1.05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7.9138799999999918</v>
      </c>
      <c r="D92" s="11">
        <f t="shared" si="86"/>
        <v>2.8666125133238078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11.786783694495565</v>
      </c>
      <c r="H92" s="67">
        <f t="shared" si="56"/>
        <v>260.04269112737228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323.59999999999991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920.55702695610194</v>
      </c>
      <c r="S92" s="59">
        <f ca="1">AVERAGE(OFFSET($R$3,0,0,'Données projet'!$E$9+1,1))-AVERAGE(OFFSET($H$3,0,0,'Données projet'!$E$9+1,1))</f>
        <v>442.85077007208679</v>
      </c>
      <c r="T92" s="59">
        <f t="shared" si="88"/>
        <v>275.67388397899009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32.556820607171218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32.556820607171218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180.84767999999991</v>
      </c>
      <c r="AK92" s="13">
        <f t="shared" si="89"/>
        <v>45.510727749125792</v>
      </c>
      <c r="AL92" s="20">
        <f t="shared" si="58"/>
        <v>394.24089349639394</v>
      </c>
      <c r="AM92" s="59">
        <f t="shared" si="59"/>
        <v>683.51898200914729</v>
      </c>
      <c r="AN92" s="59">
        <f ca="1">AVERAGE(OFFSET($AM$3,0,0,'Données projet'!$E$10+1,1))-AVERAGE(OFFSET($H$3,0,0,'Données projet'!$E$10+1,1))</f>
        <v>283.58623187123555</v>
      </c>
      <c r="AO92" s="59">
        <f t="shared" si="90"/>
        <v>191.24793849275176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22.312648605776825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22.312648605776825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-1.7053025658242404E-13</v>
      </c>
      <c r="BE92" s="13">
        <f>BD92*VLOOKUP('Données projet'!$B$11,Paramètres!$A$1:$I$89,3,0)*VLOOKUP('Données projet'!$B$11,Paramètres!$A$1:$I$89,5,0)</f>
        <v>-1.383341441396624E-13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300.677256227165</v>
      </c>
      <c r="BJ92" s="59">
        <f t="shared" si="92"/>
        <v>294.92893853504148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78.546473531362565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78.546473531362565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4.2</v>
      </c>
      <c r="BY92" s="12">
        <f>IF('Données projet'!$A$114&gt;35,BY91+BX92-CG91,IF(A92&lt;'Données projet'!$A$114,$BV$205^A92,IF(A92='Données projet'!$A$114,'Données projet'!$B$114,BY91+BX92-CG91)))</f>
        <v>202.79999999999995</v>
      </c>
      <c r="BZ92" s="13">
        <f>BY92*VLOOKUP('Données projet'!$B$12,Paramètres!$A$1:$I$89,3,0)*VLOOKUP('Données projet'!$B$12,Paramètres!$A$1:$I$89,5,0)</f>
        <v>218.29391999999996</v>
      </c>
      <c r="CA92" s="13">
        <f t="shared" si="93"/>
        <v>53.743909818122162</v>
      </c>
      <c r="CB92" s="20">
        <f t="shared" si="64"/>
        <v>473.79922026656277</v>
      </c>
      <c r="CC92" s="59">
        <f t="shared" si="65"/>
        <v>763.07730877931613</v>
      </c>
      <c r="CD92" s="59">
        <f ca="1">AVERAGE(OFFSET($CC$3,0,0,'Données projet'!$E$12+1,1))-AVERAGE(OFFSET($H$3,0,0,'Données projet'!$E$12+1,1))</f>
        <v>320.91970765367535</v>
      </c>
      <c r="CE92" s="59">
        <f t="shared" si="94"/>
        <v>164.43305350706868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17.540354187083512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17.540354187083512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319</v>
      </c>
      <c r="CU92" s="17">
        <f>CT92*VLOOKUP('Données projet'!$B$13,Paramètres!$A$1:$I$89,3,0)*VLOOKUP('Données projet'!$B$13,Paramètres!$A$1:$I$89,5,0)</f>
        <v>278.67840000000001</v>
      </c>
      <c r="CV92" s="13">
        <f t="shared" si="95"/>
        <v>66.687639951856809</v>
      </c>
      <c r="CW92" s="20">
        <f t="shared" si="67"/>
        <v>601.51251958281728</v>
      </c>
      <c r="CX92" s="59">
        <f t="shared" si="68"/>
        <v>890.79060809557063</v>
      </c>
      <c r="CY92" s="59">
        <f ca="1">AVERAGE(OFFSET($CX$3,0,0,'Données projet'!$E$13+1,1))-AVERAGE(OFFSET($H$3,0,0,'Données projet'!$E$13+1,1))</f>
        <v>380.75053157062723</v>
      </c>
      <c r="CZ92" s="59">
        <f t="shared" si="96"/>
        <v>372.45140975908799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23.242728093205013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23.242728093205013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5.4</v>
      </c>
      <c r="DO92" s="12">
        <f>IF('Données projet'!$A$166&gt;35,DO91+DN92-DW91,IF(A92&lt;'Données projet'!$A$166,$DL$205^A92,IF(A92='Données projet'!$A$166,'Données projet'!$B$166,DO91+DN92-DW91)))</f>
        <v>269.59999999999991</v>
      </c>
      <c r="DP92" s="17">
        <f>DO92*VLOOKUP('Données projet'!$B$14,Paramètres!$A$1:$I$89,3,0)*VLOOKUP('Données projet'!$B$14,Paramètres!$A$1:$I$89,5,0)</f>
        <v>260.75711999999987</v>
      </c>
      <c r="DQ92" s="13">
        <f t="shared" si="97"/>
        <v>62.883738022168366</v>
      </c>
      <c r="DR92" s="20">
        <f t="shared" si="70"/>
        <v>563.67449438860956</v>
      </c>
      <c r="DS92" s="59">
        <f t="shared" si="71"/>
        <v>852.9525829013628</v>
      </c>
      <c r="DT92" s="59">
        <f ca="1">AVERAGE(OFFSET($DS$3,0,0,'Données projet'!$E$14+1,1))-AVERAGE(OFFSET($H$3,0,0,'Données projet'!$E$14+1,1))</f>
        <v>391.03687197632871</v>
      </c>
      <c r="DU92" s="59">
        <f t="shared" si="98"/>
        <v>241.90796410645191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26.101588935059688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26.101588935059688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4.2</v>
      </c>
      <c r="EJ92" s="12">
        <f>IF('Données projet'!$A$192&gt;35,EJ91+EI92-ER91,IF(A92&lt;'Données projet'!$A$192,$EG$205^A92,IF(A92='Données projet'!$A$192,'Données projet'!$B$192,EJ91+EI92-ER91)))</f>
        <v>202.79999999999995</v>
      </c>
      <c r="EK92" s="17">
        <f>EJ92*VLOOKUP('Données projet'!$B$15,Paramètres!$A$1:$I$89,3,0)*VLOOKUP('Données projet'!$B$15,Paramètres!$A$1:$I$89,5,0)</f>
        <v>230.94863999999993</v>
      </c>
      <c r="EL92" s="13">
        <f t="shared" si="99"/>
        <v>56.48775051572774</v>
      </c>
      <c r="EM92" s="20">
        <f t="shared" si="73"/>
        <v>500.6183801482257</v>
      </c>
      <c r="EN92" s="59">
        <f t="shared" si="74"/>
        <v>789.89646866097905</v>
      </c>
      <c r="EO92" s="59">
        <f ca="1">AVERAGE(OFFSET($EN$3,0,0,'Données projet'!$E$15+1,1))-AVERAGE(OFFSET($H$3,0,0,'Données projet'!$E$15+1,1))</f>
        <v>337.57272347525873</v>
      </c>
      <c r="EP92" s="59">
        <f t="shared" si="100"/>
        <v>171.78614231095435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18.557186313870965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18.557186313870965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4.2</v>
      </c>
      <c r="FE92" s="12">
        <f>IF('Données projet'!$A$218&gt;35,FE91+FD92-FM91,IF(A92&lt;'Données projet'!$A$218,$FB$205^A92,IF(A92='Données projet'!$A$218,'Données projet'!$B$218,FE91+FD92-FM91)))</f>
        <v>202.79999999999995</v>
      </c>
      <c r="FF92" s="17">
        <f>FE92*VLOOKUP('Données projet'!$B$16,Paramètres!$A$1:$I$89,3,0)*VLOOKUP('Données projet'!$B$16,Paramètres!$A$1:$I$89,5,0)</f>
        <v>221.45759999999993</v>
      </c>
      <c r="FG92" s="13">
        <f t="shared" si="101"/>
        <v>54.431566019643263</v>
      </c>
      <c r="FH92" s="20">
        <f t="shared" si="76"/>
        <v>480.50696415087856</v>
      </c>
      <c r="FI92" s="59">
        <f t="shared" si="77"/>
        <v>769.78505266363186</v>
      </c>
      <c r="FJ92" s="59">
        <f ca="1">AVERAGE(OFFSET($FI$3,0,0,'Données projet'!$E$16+1,1))-AVERAGE(OFFSET($H$3,0,0,'Données projet'!$E$16+1,1))</f>
        <v>325.08483803530646</v>
      </c>
      <c r="FK92" s="59">
        <f t="shared" si="102"/>
        <v>166.27224322841556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17.794562218780378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17.794562218780378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6.4</v>
      </c>
      <c r="FZ92" s="12">
        <f>IF('Données projet'!$A$244&gt;35,FZ91+FY92-GH91,IF(A92&lt;'Données projet'!$A$244,$FW$205^A92,IF(A92='Données projet'!$A$244,'Données projet'!$B$244,FZ91+FY92-GH91)))</f>
        <v>323.59999999999991</v>
      </c>
      <c r="GA92" s="17">
        <f>FZ92*VLOOKUP('Données projet'!$B$17,Paramètres!$A$1:$I$89,3,0)*VLOOKUP('Données projet'!$B$17,Paramètres!$A$1:$I$89,5,0)</f>
        <v>328.13039999999995</v>
      </c>
      <c r="GB92" s="13">
        <f t="shared" si="103"/>
        <v>77.042563313388285</v>
      </c>
      <c r="GC92" s="20">
        <f t="shared" si="79"/>
        <v>705.67624443748446</v>
      </c>
      <c r="GD92" s="59">
        <f t="shared" si="80"/>
        <v>994.95433295023781</v>
      </c>
      <c r="GE92" s="59">
        <f ca="1">AVERAGE(OFFSET($GD$3,0,0,'Données projet'!$E$17+1,1))-AVERAGE(OFFSET($H$3,0,0,'Données projet'!$E$17+1,1))</f>
        <v>491.88527366779715</v>
      </c>
      <c r="GF92" s="59">
        <f t="shared" si="104"/>
        <v>304.07540432345746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36.486092059760857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36.486092059760857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5.4</v>
      </c>
      <c r="GU92" s="12">
        <f>IF('Données projet'!$A$270&gt;35,GU91+GT92-HC91,IF(A92&lt;'Données projet'!$A$270,$GR$205^A92,IF(A92='Données projet'!$A$270,'Données projet'!$B$270,GU91+GT92-HC91)))</f>
        <v>269.59999999999985</v>
      </c>
      <c r="GV92" s="17">
        <f>GU92*VLOOKUP('Données projet'!$B$18,Paramètres!$A$1:$I$89,3,0)*VLOOKUP('Données projet'!$B$18,Paramètres!$A$1:$I$89,5,0)</f>
        <v>256.55135999999987</v>
      </c>
      <c r="GW92" s="13">
        <f t="shared" si="105"/>
        <v>61.986696970400146</v>
      </c>
      <c r="GX92" s="20">
        <f t="shared" si="82"/>
        <v>554.78711589011334</v>
      </c>
      <c r="GY92" s="59">
        <f t="shared" si="83"/>
        <v>844.06520440286658</v>
      </c>
      <c r="GZ92" s="59">
        <f ca="1">AVERAGE(OFFSET($GY$3,0,0,'Données projet'!$E$18+1,1))-AVERAGE(OFFSET($H$3,0,0,'Données projet'!$E$18+1,1))</f>
        <v>388.19269910553851</v>
      </c>
      <c r="HA92" s="59">
        <f t="shared" si="106"/>
        <v>255.07177499966724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25.68059556513936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25.68059556513936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1.05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8.0027999999999917</v>
      </c>
      <c r="D93" s="11">
        <f t="shared" si="86"/>
        <v>2.8950539664743773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11.877378500436356</v>
      </c>
      <c r="H93" s="67">
        <f t="shared" si="56"/>
        <v>260.24709565827618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68.913210348423945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329.99999999999989</v>
      </c>
      <c r="O93" s="13">
        <f>N93*VLOOKUP('Données projet'!$B$9,Paramètres!$A$1:$I$89,3,0)*VLOOKUP('Données projet'!$B$9,Paramètres!$A$1:$I$89,5,0)</f>
        <v>298.58399999999989</v>
      </c>
      <c r="P93" s="13">
        <f t="shared" si="87"/>
        <v>70.879533797607607</v>
      </c>
      <c r="Q93" s="20">
        <f t="shared" si="54"/>
        <v>643.4823213641663</v>
      </c>
      <c r="R93" s="59">
        <f t="shared" si="55"/>
        <v>932.83075930838743</v>
      </c>
      <c r="S93" s="59">
        <f ca="1">AVERAGE(OFFSET($R$3,0,0,'Données projet'!$E$9+1,1))-AVERAGE(OFFSET($H$3,0,0,'Données projet'!$E$9+1,1))</f>
        <v>442.85077007208679</v>
      </c>
      <c r="T93" s="59">
        <f t="shared" si="88"/>
        <v>275.67388397899009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40.348336276519483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40.348336276519483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68.913210348423945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184.46999999999989</v>
      </c>
      <c r="AK93" s="13">
        <f t="shared" si="89"/>
        <v>46.315254582516552</v>
      </c>
      <c r="AL93" s="20">
        <f t="shared" si="58"/>
        <v>401.95098506454946</v>
      </c>
      <c r="AM93" s="59">
        <f t="shared" si="59"/>
        <v>691.29942300877065</v>
      </c>
      <c r="AN93" s="59">
        <f ca="1">AVERAGE(OFFSET($AM$3,0,0,'Données projet'!$E$10+1,1))-AVERAGE(OFFSET($H$3,0,0,'Données projet'!$E$10+1,1))</f>
        <v>283.58623187123555</v>
      </c>
      <c r="AO93" s="59">
        <f t="shared" si="90"/>
        <v>191.24793849275176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0.371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27.652523568821547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27.652523568821547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68.913210348423945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-1.7053025658242404E-13</v>
      </c>
      <c r="BE93" s="13">
        <f>BD93*VLOOKUP('Données projet'!$B$11,Paramètres!$A$1:$I$89,3,0)*VLOOKUP('Données projet'!$B$11,Paramètres!$A$1:$I$89,5,0)</f>
        <v>-1.383341441396624E-13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300.677256227165</v>
      </c>
      <c r="BJ93" s="59">
        <f t="shared" si="92"/>
        <v>294.92893853504148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77.00622509403081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77.00622509403081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68.913210348423945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207</v>
      </c>
      <c r="BW93" s="12">
        <f>VLOOKUP(A93,'Données projet'!$A$113:$I$133,9,0)</f>
        <v>4.2</v>
      </c>
      <c r="BX93" s="12">
        <f t="array" ref="BX93">INDEX(BW:BW,MIN(IF(ISNUMBER(BW93:BW289),ROW(BW93:BW289),"")))</f>
        <v>4.2</v>
      </c>
      <c r="BY93" s="12">
        <f>IF('Données projet'!$A$114&gt;35,BY92+BX93-CG92,IF(A93&lt;'Données projet'!$A$114,$BV$205^A93,IF(A93='Données projet'!$A$114,'Données projet'!$B$114,BY92+BX93-CG92)))</f>
        <v>206.99999999999994</v>
      </c>
      <c r="BZ93" s="13">
        <f>BY93*VLOOKUP('Données projet'!$B$12,Paramètres!$A$1:$I$89,3,0)*VLOOKUP('Données projet'!$B$12,Paramètres!$A$1:$I$89,5,0)</f>
        <v>222.81479999999993</v>
      </c>
      <c r="CA93" s="13">
        <f t="shared" si="93"/>
        <v>54.726215188137907</v>
      </c>
      <c r="CB93" s="20">
        <f t="shared" si="64"/>
        <v>483.38393478600671</v>
      </c>
      <c r="CC93" s="59">
        <f t="shared" si="65"/>
        <v>772.73237273022778</v>
      </c>
      <c r="CD93" s="59">
        <f ca="1">AVERAGE(OFFSET($CC$3,0,0,'Données projet'!$E$12+1,1))-AVERAGE(OFFSET($H$3,0,0,'Données projet'!$E$12+1,1))</f>
        <v>320.91970765367535</v>
      </c>
      <c r="CE93" s="59">
        <f t="shared" si="94"/>
        <v>164.43305350706868</v>
      </c>
      <c r="CF93" s="15">
        <f>IF(ISNA(VLOOKUP(A93,'Données projet'!$A$113:$I$133,3,0)),0,VLOOKUP(A93,'Données projet'!$A$113:$I$133,3,0))</f>
        <v>14</v>
      </c>
      <c r="CG93" s="15">
        <f>IF(ISNA(VLOOKUP(A93,'Données projet'!$A$113:$I$133,4,0)),0,VLOOKUP(A93,'Données projet'!$A$113:$I$133,4,0))</f>
        <v>14</v>
      </c>
      <c r="CH93" s="16">
        <f>IF(ISNA(VLOOKUP(A93,'Données projet'!$A$113:$I$133,5,0)),0%,VLOOKUP(A93,'Données projet'!$A$113:$I$133,5,0)*VLOOKUP('Données projet'!$B$12,Paramètres!$A$1:$I$89,7,0))</f>
        <v>0.25800000000000001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21.494419619338174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21.494419619338174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68.913210348423945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319</v>
      </c>
      <c r="CU93" s="17">
        <f>CT93*VLOOKUP('Données projet'!$B$13,Paramètres!$A$1:$I$89,3,0)*VLOOKUP('Données projet'!$B$13,Paramètres!$A$1:$I$89,5,0)</f>
        <v>278.67840000000001</v>
      </c>
      <c r="CV93" s="13">
        <f t="shared" si="95"/>
        <v>66.687639951856809</v>
      </c>
      <c r="CW93" s="20">
        <f t="shared" si="67"/>
        <v>601.51251958281728</v>
      </c>
      <c r="CX93" s="59">
        <f t="shared" si="68"/>
        <v>890.86095752703841</v>
      </c>
      <c r="CY93" s="59">
        <f ca="1">AVERAGE(OFFSET($CX$3,0,0,'Données projet'!$E$13+1,1))-AVERAGE(OFFSET($H$3,0,0,'Données projet'!$E$13+1,1))</f>
        <v>380.75053157062723</v>
      </c>
      <c r="CZ93" s="59">
        <f t="shared" si="96"/>
        <v>372.45140975908799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22.786952371961572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22.786952371961572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68.913210348423945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275</v>
      </c>
      <c r="DM93" s="12">
        <f>VLOOKUP(A93,'Données projet'!$A$165:$I$185,9,0)</f>
        <v>5.4</v>
      </c>
      <c r="DN93" s="12">
        <f t="array" ref="DN93">INDEX(DM:DM,MIN(IF(ISNUMBER(DM93:DM289),ROW(DM93:DM289),"")))</f>
        <v>5.4</v>
      </c>
      <c r="DO93" s="12">
        <f>IF('Données projet'!$A$166&gt;35,DO92+DN93-DW92,IF(A93&lt;'Données projet'!$A$166,$DL$205^A93,IF(A93='Données projet'!$A$166,'Données projet'!$B$166,DO92+DN93-DW92)))</f>
        <v>274.99999999999989</v>
      </c>
      <c r="DP93" s="17">
        <f>DO93*VLOOKUP('Données projet'!$B$14,Paramètres!$A$1:$I$89,3,0)*VLOOKUP('Données projet'!$B$14,Paramètres!$A$1:$I$89,5,0)</f>
        <v>265.9799999999999</v>
      </c>
      <c r="DQ93" s="13">
        <f t="shared" si="97"/>
        <v>63.995380422211589</v>
      </c>
      <c r="DR93" s="20">
        <f t="shared" si="70"/>
        <v>574.70712090201835</v>
      </c>
      <c r="DS93" s="59">
        <f t="shared" si="71"/>
        <v>864.05555884623948</v>
      </c>
      <c r="DT93" s="59">
        <f ca="1">AVERAGE(OFFSET($DS$3,0,0,'Données projet'!$E$14+1,1))-AVERAGE(OFFSET($H$3,0,0,'Données projet'!$E$14+1,1))</f>
        <v>391.03687197632871</v>
      </c>
      <c r="DU93" s="59">
        <f t="shared" si="98"/>
        <v>241.90796410645191</v>
      </c>
      <c r="DV93" s="15">
        <f>IF(ISNA(VLOOKUP(A93,'Données projet'!$A$165:$I$185,3,0)),0,VLOOKUP(A93,'Données projet'!$A$165:$I$185,3,0))</f>
        <v>15</v>
      </c>
      <c r="DW93" s="15">
        <f>IF(ISNA(VLOOKUP(A93,'Données projet'!$A$165:$I$185,4,0)),0,VLOOKUP(A93,'Données projet'!$A$165:$I$185,4,0))</f>
        <v>21</v>
      </c>
      <c r="DX93" s="16">
        <f>IF(ISNA(VLOOKUP(A93,'Données projet'!$A$165:$I$185,5,0)),0%,VLOOKUP(A93,'Données projet'!$A$165:$I$185,5,0)*VLOOKUP('Données projet'!$B$14,Paramètres!$A$1:$I$89,7,0))</f>
        <v>0.30099999999999999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32.348235118244077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32.348235118244077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68.913210348423945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207</v>
      </c>
      <c r="EH93" s="12">
        <f>VLOOKUP(A93,'Données projet'!$A$191:$I$211,9,0)</f>
        <v>4.2</v>
      </c>
      <c r="EI93" s="12">
        <f t="array" ref="EI93">INDEX(EH:EH,MIN(IF(ISNUMBER(EH93:EH289),ROW(EH93:EH289),"")))</f>
        <v>4.2</v>
      </c>
      <c r="EJ93" s="12">
        <f>IF('Données projet'!$A$192&gt;35,EJ92+EI93-ER92,IF(A93&lt;'Données projet'!$A$192,$EG$205^A93,IF(A93='Données projet'!$A$192,'Données projet'!$B$192,EJ92+EI93-ER92)))</f>
        <v>206.99999999999994</v>
      </c>
      <c r="EK93" s="17">
        <f>EJ93*VLOOKUP('Données projet'!$B$15,Paramètres!$A$1:$I$89,3,0)*VLOOKUP('Données projet'!$B$15,Paramètres!$A$1:$I$89,5,0)</f>
        <v>235.73159999999993</v>
      </c>
      <c r="EL93" s="13">
        <f t="shared" si="99"/>
        <v>57.520206488125218</v>
      </c>
      <c r="EM93" s="20">
        <f t="shared" si="73"/>
        <v>510.74689630015132</v>
      </c>
      <c r="EN93" s="59">
        <f t="shared" si="74"/>
        <v>800.09533424437245</v>
      </c>
      <c r="EO93" s="59">
        <f ca="1">AVERAGE(OFFSET($EN$3,0,0,'Données projet'!$E$15+1,1))-AVERAGE(OFFSET($H$3,0,0,'Données projet'!$E$15+1,1))</f>
        <v>337.57272347525873</v>
      </c>
      <c r="EP93" s="59">
        <f t="shared" si="100"/>
        <v>171.78614231095435</v>
      </c>
      <c r="EQ93" s="15">
        <f>IF(ISNA(VLOOKUP(A93,'Données projet'!$A$191:$I$211,3,0)),0,VLOOKUP(A93,'Données projet'!$A$191:$I$211,3,0))</f>
        <v>14</v>
      </c>
      <c r="ER93" s="15">
        <f>IF(ISNA(VLOOKUP(A93,'Données projet'!$A$191:$I$211,4,0)),0,VLOOKUP(A93,'Données projet'!$A$191:$I$211,4,0))</f>
        <v>14</v>
      </c>
      <c r="ES93" s="16">
        <f>IF(ISNA(VLOOKUP(A93,'Données projet'!$A$191:$I$211,5,0)),0%,VLOOKUP(A93,'Données projet'!$A$191:$I$211,5,0)*VLOOKUP('Données projet'!$B$15,Paramètres!$A$1:$I$89,7,0))</f>
        <v>0.25800000000000001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22.740472930604163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22.740472930604163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68.913210348423945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207</v>
      </c>
      <c r="FC93" s="12">
        <f>VLOOKUP(A93,'Données projet'!$A$217:$I$237,9,0)</f>
        <v>4.2</v>
      </c>
      <c r="FD93" s="12">
        <f t="array" ref="FD93">INDEX(FC:FC,MIN(IF(ISNUMBER(FC93:FC289),ROW(FC93:FC289),"")))</f>
        <v>4.2</v>
      </c>
      <c r="FE93" s="12">
        <f>IF('Données projet'!$A$218&gt;35,FE92+FD93-FM92,IF(A93&lt;'Données projet'!$A$218,$FB$205^A93,IF(A93='Données projet'!$A$218,'Données projet'!$B$218,FE92+FD93-FM92)))</f>
        <v>206.99999999999994</v>
      </c>
      <c r="FF93" s="17">
        <f>FE93*VLOOKUP('Données projet'!$B$16,Paramètres!$A$1:$I$89,3,0)*VLOOKUP('Données projet'!$B$16,Paramètres!$A$1:$I$89,5,0)</f>
        <v>226.04399999999993</v>
      </c>
      <c r="FG93" s="13">
        <f t="shared" si="101"/>
        <v>55.426440039423454</v>
      </c>
      <c r="FH93" s="20">
        <f t="shared" si="76"/>
        <v>490.22768306866232</v>
      </c>
      <c r="FI93" s="59">
        <f t="shared" si="77"/>
        <v>779.5761210128835</v>
      </c>
      <c r="FJ93" s="59">
        <f ca="1">AVERAGE(OFFSET($FI$3,0,0,'Données projet'!$E$16+1,1))-AVERAGE(OFFSET($H$3,0,0,'Données projet'!$E$16+1,1))</f>
        <v>325.08483803530646</v>
      </c>
      <c r="FK93" s="59">
        <f t="shared" si="102"/>
        <v>166.27224322841556</v>
      </c>
      <c r="FL93" s="15">
        <f>IF(ISNA(VLOOKUP(A93,'Données projet'!$A$217:$I$237,3,0)),0,VLOOKUP(A93,'Données projet'!$A$217:$I$237,3,0))</f>
        <v>14</v>
      </c>
      <c r="FM93" s="15">
        <f>IF(ISNA(VLOOKUP(A93,'Données projet'!$A$217:$I$237,4,0)),0,VLOOKUP(A93,'Données projet'!$A$217:$I$237,4,0))</f>
        <v>14</v>
      </c>
      <c r="FN93" s="16">
        <f>IF(ISNA(VLOOKUP(A93,'Données projet'!$A$217:$I$237,5,0)),0%,VLOOKUP(A93,'Données projet'!$A$217:$I$237,5,0)*VLOOKUP('Données projet'!$B$16,Paramètres!$A$1:$I$89,7,0))</f>
        <v>0.25800000000000001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21.805932947154677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21.805932947154677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68.913210348423945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330</v>
      </c>
      <c r="FX93" s="12">
        <f>VLOOKUP(A93,'Données projet'!$A$243:$I$263,9,0)</f>
        <v>6.4</v>
      </c>
      <c r="FY93" s="12">
        <f t="array" ref="FY93">INDEX(FX:FX,MIN(IF(ISNUMBER(FX93:FX289),ROW(FX93:FX289),"")))</f>
        <v>6.4</v>
      </c>
      <c r="FZ93" s="12">
        <f>IF('Données projet'!$A$244&gt;35,FZ92+FY93-GH92,IF(A93&lt;'Données projet'!$A$244,$FW$205^A93,IF(A93='Données projet'!$A$244,'Données projet'!$B$244,FZ92+FY93-GH92)))</f>
        <v>329.99999999999989</v>
      </c>
      <c r="GA93" s="17">
        <f>FZ93*VLOOKUP('Données projet'!$B$17,Paramètres!$A$1:$I$89,3,0)*VLOOKUP('Données projet'!$B$17,Paramètres!$A$1:$I$89,5,0)</f>
        <v>334.61999999999995</v>
      </c>
      <c r="GB93" s="13">
        <f t="shared" si="103"/>
        <v>78.387374628661505</v>
      </c>
      <c r="GC93" s="20">
        <f t="shared" si="79"/>
        <v>719.32117747825203</v>
      </c>
      <c r="GD93" s="59">
        <f t="shared" si="80"/>
        <v>1008.6696154224732</v>
      </c>
      <c r="GE93" s="59">
        <f ca="1">AVERAGE(OFFSET($GD$3,0,0,'Données projet'!$E$17+1,1))-AVERAGE(OFFSET($H$3,0,0,'Données projet'!$E$17+1,1))</f>
        <v>491.88527366779715</v>
      </c>
      <c r="GF93" s="59">
        <f t="shared" si="104"/>
        <v>304.07540432345746</v>
      </c>
      <c r="GG93" s="15">
        <f>IF(ISNA(VLOOKUP(A93,'Données projet'!$A$243:$I$263,3,0)),0,VLOOKUP(A93,'Données projet'!$A$243:$I$263,3,0))</f>
        <v>15</v>
      </c>
      <c r="GH93" s="15">
        <f>IF(ISNA(VLOOKUP(A93,'Données projet'!$A$243:$I$263,4,0)),0,VLOOKUP(A93,'Données projet'!$A$243:$I$263,4,0))</f>
        <v>28</v>
      </c>
      <c r="GI93" s="16">
        <f>IF(ISNA(VLOOKUP(A93,'Données projet'!$A$243:$I$263,5,0)),0%,VLOOKUP(A93,'Données projet'!$A$243:$I$263,5,0)*VLOOKUP('Données projet'!$B$17,Paramètres!$A$1:$I$89,7,0))</f>
        <v>0.30099999999999999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45.217963068513228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45.217963068513228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68.913210348423945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>
        <f>VLOOKUP(A93,'Données projet'!$A$269:$I$289,2,0)</f>
        <v>275</v>
      </c>
      <c r="GS93" s="12">
        <f>VLOOKUP(A93,'Données projet'!$A$269:$I$289,9,0)</f>
        <v>5.4</v>
      </c>
      <c r="GT93" s="12">
        <f t="array" ref="GT93">INDEX(GS:GS,MIN(IF(ISNUMBER(GS93:GS289),ROW(GS93:GS289),"")))</f>
        <v>5.4</v>
      </c>
      <c r="GU93" s="12">
        <f>IF('Données projet'!$A$270&gt;35,GU92+GT93-HC92,IF(A93&lt;'Données projet'!$A$270,$GR$205^A93,IF(A93='Données projet'!$A$270,'Données projet'!$B$270,GU92+GT93-HC92)))</f>
        <v>274.99999999999983</v>
      </c>
      <c r="GV93" s="17">
        <f>GU93*VLOOKUP('Données projet'!$B$18,Paramètres!$A$1:$I$89,3,0)*VLOOKUP('Données projet'!$B$18,Paramètres!$A$1:$I$89,5,0)</f>
        <v>261.68999999999983</v>
      </c>
      <c r="GW93" s="13">
        <f t="shared" si="105"/>
        <v>63.082481711546343</v>
      </c>
      <c r="GX93" s="20">
        <f t="shared" si="82"/>
        <v>565.64540564760955</v>
      </c>
      <c r="GY93" s="59">
        <f t="shared" si="83"/>
        <v>854.99384359183068</v>
      </c>
      <c r="GZ93" s="59">
        <f ca="1">AVERAGE(OFFSET($GY$3,0,0,'Données projet'!$E$18+1,1))-AVERAGE(OFFSET($H$3,0,0,'Données projet'!$E$18+1,1))</f>
        <v>388.19269910553851</v>
      </c>
      <c r="HA93" s="59">
        <f t="shared" si="106"/>
        <v>255.07177499966724</v>
      </c>
      <c r="HB93" s="15">
        <f>IF(ISNA(VLOOKUP(A93,'Données projet'!$A$269:$I$289,3,0)),0,VLOOKUP(A93,'Données projet'!$A$269:$I$289,3,0))</f>
        <v>15</v>
      </c>
      <c r="HC93" s="15">
        <f>IF(ISNA(VLOOKUP(A93,'Données projet'!$A$269:$I$289,4,0)),0,VLOOKUP(A93,'Données projet'!$A$269:$I$289,4,0))</f>
        <v>21</v>
      </c>
      <c r="HD93" s="16">
        <f>IF(ISNA(VLOOKUP(A93,'Données projet'!$A$269:$I$289,5,0)),0%,VLOOKUP(A93,'Données projet'!$A$269:$I$289,5,0)*VLOOKUP('Données projet'!$B$18,Paramètres!$A$1:$I$89,7,0))</f>
        <v>0.30099999999999999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31.826489390530451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31.826489390530451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1.05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8.0917199999999916</v>
      </c>
      <c r="D94" s="11">
        <f t="shared" si="86"/>
        <v>2.9234586583225179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11.967944929231413</v>
      </c>
      <c r="H94" s="67">
        <f t="shared" si="56"/>
        <v>260.45143616324503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308.19999999999987</v>
      </c>
      <c r="O94" s="13">
        <f>N94*VLOOKUP('Données projet'!$B$9,Paramètres!$A$1:$I$89,3,0)*VLOOKUP('Données projet'!$B$9,Paramètres!$A$1:$I$89,5,0)</f>
        <v>278.85935999999987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891.31189762894746</v>
      </c>
      <c r="S94" s="59">
        <f ca="1">AVERAGE(OFFSET($R$3,0,0,'Données projet'!$E$9+1,1))-AVERAGE(OFFSET($H$3,0,0,'Données projet'!$E$9+1,1))</f>
        <v>442.85077007208679</v>
      </c>
      <c r="T94" s="59">
        <f t="shared" si="88"/>
        <v>275.67388397899009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39.557130012192026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39.557130012192026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</v>
      </c>
      <c r="AI94" s="13">
        <f>IF('Données projet'!$A$62&gt;35,AI93+AH94-AQ93,IF(A94&lt;'Données projet'!$A$62,$AF$205^A94,IF(A94='Données projet'!$A$62,'Données projet'!$B$62,AI93+AH94-AQ93)))</f>
        <v>260.99999999999983</v>
      </c>
      <c r="AJ94" s="13">
        <f>AI94*VLOOKUP('Données projet'!$B$10,Paramètres!$A$1:$I$89,3,0)*VLOOKUP('Données projet'!$B$10,Paramètres!$A$1:$I$89,5,0)</f>
        <v>175.07879999999989</v>
      </c>
      <c r="AK94" s="13">
        <f t="shared" si="89"/>
        <v>44.225549694464824</v>
      </c>
      <c r="AL94" s="20">
        <f t="shared" si="58"/>
        <v>381.95507571785942</v>
      </c>
      <c r="AM94" s="59">
        <f t="shared" si="59"/>
        <v>671.37264268819024</v>
      </c>
      <c r="AN94" s="59">
        <f ca="1">AVERAGE(OFFSET($AM$3,0,0,'Données projet'!$E$10+1,1))-AVERAGE(OFFSET($H$3,0,0,'Données projet'!$E$10+1,1))</f>
        <v>283.58623187123555</v>
      </c>
      <c r="AO94" s="59">
        <f t="shared" si="90"/>
        <v>191.24793849275176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27.110274448010916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27.110274448010916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-1.7053025658242404E-13</v>
      </c>
      <c r="BE94" s="13">
        <f>BD94*VLOOKUP('Données projet'!$B$11,Paramètres!$A$1:$I$89,3,0)*VLOOKUP('Données projet'!$B$11,Paramètres!$A$1:$I$89,5,0)</f>
        <v>-1.383341441396624E-13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300.677256227165</v>
      </c>
      <c r="BJ94" s="59">
        <f t="shared" si="92"/>
        <v>294.92893853504148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75.496179989096348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75.496179989096348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3.8</v>
      </c>
      <c r="BY94" s="12">
        <f>IF('Données projet'!$A$114&gt;35,BY93+BX94-CG93,IF(A94&lt;'Données projet'!$A$114,$BV$205^A94,IF(A94='Données projet'!$A$114,'Données projet'!$B$114,BY93+BX94-CG93)))</f>
        <v>196.79999999999995</v>
      </c>
      <c r="BZ94" s="13">
        <f>BY94*VLOOKUP('Données projet'!$B$12,Paramètres!$A$1:$I$89,3,0)*VLOOKUP('Données projet'!$B$12,Paramètres!$A$1:$I$89,5,0)</f>
        <v>211.83551999999992</v>
      </c>
      <c r="CA94" s="13">
        <f t="shared" si="93"/>
        <v>52.336489616154928</v>
      </c>
      <c r="CB94" s="20">
        <f t="shared" si="64"/>
        <v>460.09958341480302</v>
      </c>
      <c r="CC94" s="59">
        <f t="shared" si="65"/>
        <v>749.51715038513385</v>
      </c>
      <c r="CD94" s="59">
        <f ca="1">AVERAGE(OFFSET($CC$3,0,0,'Données projet'!$E$12+1,1))-AVERAGE(OFFSET($H$3,0,0,'Données projet'!$E$12+1,1))</f>
        <v>320.91970765367535</v>
      </c>
      <c r="CE94" s="59">
        <f t="shared" si="94"/>
        <v>164.43305350706868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21.072927160904385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21.072927160904385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319</v>
      </c>
      <c r="CU94" s="17">
        <f>CT94*VLOOKUP('Données projet'!$B$13,Paramètres!$A$1:$I$89,3,0)*VLOOKUP('Données projet'!$B$13,Paramètres!$A$1:$I$89,5,0)</f>
        <v>278.67840000000001</v>
      </c>
      <c r="CV94" s="13">
        <f t="shared" si="95"/>
        <v>66.687639951856809</v>
      </c>
      <c r="CW94" s="20">
        <f t="shared" si="67"/>
        <v>601.51251958281728</v>
      </c>
      <c r="CX94" s="59">
        <f t="shared" si="68"/>
        <v>890.93008655314816</v>
      </c>
      <c r="CY94" s="59">
        <f ca="1">AVERAGE(OFFSET($CX$3,0,0,'Données projet'!$E$13+1,1))-AVERAGE(OFFSET($H$3,0,0,'Données projet'!$E$13+1,1))</f>
        <v>380.75053157062723</v>
      </c>
      <c r="CZ94" s="59">
        <f t="shared" si="96"/>
        <v>372.45140975908799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22.340114134615973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22.340114134615973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7</v>
      </c>
      <c r="DO94" s="12">
        <f>IF('Données projet'!$A$166&gt;35,DO93+DN94-DW93,IF(A94&lt;'Données projet'!$A$166,$DL$205^A94,IF(A94='Données projet'!$A$166,'Données projet'!$B$166,DO93+DN94-DW93)))</f>
        <v>260.99999999999989</v>
      </c>
      <c r="DP94" s="17">
        <f>DO94*VLOOKUP('Données projet'!$B$14,Paramètres!$A$1:$I$89,3,0)*VLOOKUP('Données projet'!$B$14,Paramètres!$A$1:$I$89,5,0)</f>
        <v>252.43919999999991</v>
      </c>
      <c r="DQ94" s="13">
        <f t="shared" si="97"/>
        <v>61.107963296116218</v>
      </c>
      <c r="DR94" s="20">
        <f t="shared" si="70"/>
        <v>546.09464274073559</v>
      </c>
      <c r="DS94" s="59">
        <f t="shared" si="71"/>
        <v>835.51220971106636</v>
      </c>
      <c r="DT94" s="59">
        <f ca="1">AVERAGE(OFFSET($DS$3,0,0,'Données projet'!$E$14+1,1))-AVERAGE(OFFSET($H$3,0,0,'Données projet'!$E$14+1,1))</f>
        <v>391.03687197632871</v>
      </c>
      <c r="DU94" s="59">
        <f t="shared" si="98"/>
        <v>241.90796410645191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31.71390595805051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31.71390595805051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3.8</v>
      </c>
      <c r="EJ94" s="12">
        <f>IF('Données projet'!$A$192&gt;35,EJ93+EI94-ER93,IF(A94&lt;'Données projet'!$A$192,$EG$205^A94,IF(A94='Données projet'!$A$192,'Données projet'!$B$192,EJ93+EI94-ER93)))</f>
        <v>196.79999999999995</v>
      </c>
      <c r="EK94" s="17">
        <f>EJ94*VLOOKUP('Données projet'!$B$15,Paramètres!$A$1:$I$89,3,0)*VLOOKUP('Données projet'!$B$15,Paramètres!$A$1:$I$89,5,0)</f>
        <v>224.11583999999993</v>
      </c>
      <c r="EL94" s="13">
        <f t="shared" si="99"/>
        <v>55.008475905663786</v>
      </c>
      <c r="EM94" s="20">
        <f t="shared" si="73"/>
        <v>486.14151686903097</v>
      </c>
      <c r="EN94" s="59">
        <f t="shared" si="74"/>
        <v>775.55908383936185</v>
      </c>
      <c r="EO94" s="59">
        <f ca="1">AVERAGE(OFFSET($EN$3,0,0,'Données projet'!$E$15+1,1))-AVERAGE(OFFSET($H$3,0,0,'Données projet'!$E$15+1,1))</f>
        <v>337.57272347525873</v>
      </c>
      <c r="EP94" s="59">
        <f t="shared" si="100"/>
        <v>171.78614231095435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22.294546126753922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22.294546126753922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3.8</v>
      </c>
      <c r="FE94" s="12">
        <f>IF('Données projet'!$A$218&gt;35,FE93+FD94-FM93,IF(A94&lt;'Données projet'!$A$218,$FB$205^A94,IF(A94='Données projet'!$A$218,'Données projet'!$B$218,FE93+FD94-FM93)))</f>
        <v>196.79999999999995</v>
      </c>
      <c r="FF94" s="17">
        <f>FE94*VLOOKUP('Données projet'!$B$16,Paramètres!$A$1:$I$89,3,0)*VLOOKUP('Données projet'!$B$16,Paramètres!$A$1:$I$89,5,0)</f>
        <v>214.90559999999994</v>
      </c>
      <c r="FG94" s="13">
        <f t="shared" si="101"/>
        <v>53.006137800892326</v>
      </c>
      <c r="FH94" s="20">
        <f t="shared" si="76"/>
        <v>466.612943336554</v>
      </c>
      <c r="FI94" s="59">
        <f t="shared" si="77"/>
        <v>756.03051030688482</v>
      </c>
      <c r="FJ94" s="59">
        <f ca="1">AVERAGE(OFFSET($FI$3,0,0,'Données projet'!$E$16+1,1))-AVERAGE(OFFSET($H$3,0,0,'Données projet'!$E$16+1,1))</f>
        <v>325.08483803530646</v>
      </c>
      <c r="FK94" s="59">
        <f t="shared" si="102"/>
        <v>166.27224322841556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21.378331902366774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21.378331902366774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6.2</v>
      </c>
      <c r="FZ94" s="12">
        <f>IF('Données projet'!$A$244&gt;35,FZ93+FY94-GH93,IF(A94&lt;'Données projet'!$A$244,$FW$205^A94,IF(A94='Données projet'!$A$244,'Données projet'!$B$244,FZ93+FY94-GH93)))</f>
        <v>308.19999999999987</v>
      </c>
      <c r="GA94" s="17">
        <f>FZ94*VLOOKUP('Données projet'!$B$17,Paramètres!$A$1:$I$89,3,0)*VLOOKUP('Données projet'!$B$17,Paramètres!$A$1:$I$89,5,0)</f>
        <v>312.51479999999992</v>
      </c>
      <c r="GB94" s="13">
        <f t="shared" si="103"/>
        <v>73.793773289024969</v>
      </c>
      <c r="GC94" s="20">
        <f t="shared" si="79"/>
        <v>672.82076514505172</v>
      </c>
      <c r="GD94" s="59">
        <f t="shared" si="80"/>
        <v>962.23833211538249</v>
      </c>
      <c r="GE94" s="59">
        <f ca="1">AVERAGE(OFFSET($GD$3,0,0,'Données projet'!$E$17+1,1))-AVERAGE(OFFSET($H$3,0,0,'Données projet'!$E$17+1,1))</f>
        <v>491.88527366779715</v>
      </c>
      <c r="GF94" s="59">
        <f t="shared" si="104"/>
        <v>304.07540432345746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44.331266392973831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44.331266392973831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7</v>
      </c>
      <c r="GU94" s="12">
        <f>IF('Données projet'!$A$270&gt;35,GU93+GT94-HC93,IF(A94&lt;'Données projet'!$A$270,$GR$205^A94,IF(A94='Données projet'!$A$270,'Données projet'!$B$270,GU93+GT94-HC93)))</f>
        <v>260.99999999999983</v>
      </c>
      <c r="GV94" s="17">
        <f>GU94*VLOOKUP('Données projet'!$B$18,Paramètres!$A$1:$I$89,3,0)*VLOOKUP('Données projet'!$B$18,Paramètres!$A$1:$I$89,5,0)</f>
        <v>248.36759999999984</v>
      </c>
      <c r="GW94" s="13">
        <f t="shared" si="105"/>
        <v>60.236253798706286</v>
      </c>
      <c r="GX94" s="20">
        <f t="shared" si="82"/>
        <v>537.48504536607982</v>
      </c>
      <c r="GY94" s="59">
        <f t="shared" si="83"/>
        <v>826.90261233641058</v>
      </c>
      <c r="GZ94" s="59">
        <f ca="1">AVERAGE(OFFSET($GY$3,0,0,'Données projet'!$E$18+1,1))-AVERAGE(OFFSET($H$3,0,0,'Données projet'!$E$18+1,1))</f>
        <v>388.19269910553851</v>
      </c>
      <c r="HA94" s="59">
        <f t="shared" si="106"/>
        <v>255.07177499966724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31.202391345823877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31.202391345823877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1.05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8.1806399999999915</v>
      </c>
      <c r="D95" s="11">
        <f t="shared" si="86"/>
        <v>2.9518270395906576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12.058483328806819</v>
      </c>
      <c r="H95" s="67">
        <f t="shared" si="56"/>
        <v>260.65571342728703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314.39999999999986</v>
      </c>
      <c r="O95" s="13">
        <f>N95*VLOOKUP('Données projet'!$B$9,Paramètres!$A$1:$I$89,3,0)*VLOOKUP('Données projet'!$B$9,Paramètres!$A$1:$I$89,5,0)</f>
        <v>284.46911999999986</v>
      </c>
      <c r="P95" s="13">
        <f t="shared" si="87"/>
        <v>67.91059023737904</v>
      </c>
      <c r="Q95" s="20">
        <f t="shared" si="54"/>
        <v>613.72799533010152</v>
      </c>
      <c r="R95" s="59">
        <f t="shared" si="55"/>
        <v>903.21349209248831</v>
      </c>
      <c r="S95" s="59">
        <f ca="1">AVERAGE(OFFSET($R$3,0,0,'Données projet'!$E$9+1,1))-AVERAGE(OFFSET($H$3,0,0,'Données projet'!$E$9+1,1))</f>
        <v>442.85077007208679</v>
      </c>
      <c r="T95" s="59">
        <f t="shared" si="88"/>
        <v>275.67388397899009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38.78143882011986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38.78143882011986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</v>
      </c>
      <c r="AI95" s="13">
        <f>IF('Données projet'!$A$62&gt;35,AI94+AH95-AQ94,IF(A95&lt;'Données projet'!$A$62,$AF$205^A95,IF(A95='Données projet'!$A$62,'Données projet'!$B$62,AI94+AH95-AQ94)))</f>
        <v>267.99999999999983</v>
      </c>
      <c r="AJ95" s="13">
        <f>AI95*VLOOKUP('Données projet'!$B$10,Paramètres!$A$1:$I$89,3,0)*VLOOKUP('Données projet'!$B$10,Paramètres!$A$1:$I$89,5,0)</f>
        <v>179.7743999999999</v>
      </c>
      <c r="AK95" s="13">
        <f t="shared" si="89"/>
        <v>45.271990660094779</v>
      </c>
      <c r="AL95" s="20">
        <f t="shared" si="58"/>
        <v>391.95579706633157</v>
      </c>
      <c r="AM95" s="59">
        <f t="shared" si="59"/>
        <v>681.44129382871836</v>
      </c>
      <c r="AN95" s="59">
        <f ca="1">AVERAGE(OFFSET($AM$3,0,0,'Données projet'!$E$10+1,1))-AVERAGE(OFFSET($H$3,0,0,'Données projet'!$E$10+1,1))</f>
        <v>283.58623187123555</v>
      </c>
      <c r="AO95" s="59">
        <f t="shared" si="90"/>
        <v>191.24793849275176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26.578658501720078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26.578658501720078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-1.7053025658242404E-13</v>
      </c>
      <c r="BE95" s="13">
        <f>BD95*VLOOKUP('Données projet'!$B$11,Paramètres!$A$1:$I$89,3,0)*VLOOKUP('Données projet'!$B$11,Paramètres!$A$1:$I$89,5,0)</f>
        <v>-1.383341441396624E-13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300.677256227165</v>
      </c>
      <c r="BJ95" s="59">
        <f t="shared" si="92"/>
        <v>294.92893853504148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74.015745947633093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74.015745947633093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3.8</v>
      </c>
      <c r="BY95" s="12">
        <f>IF('Données projet'!$A$114&gt;35,BY94+BX95-CG94,IF(A95&lt;'Données projet'!$A$114,$BV$205^A95,IF(A95='Données projet'!$A$114,'Données projet'!$B$114,BY94+BX95-CG94)))</f>
        <v>200.59999999999997</v>
      </c>
      <c r="BZ95" s="13">
        <f>BY95*VLOOKUP('Données projet'!$B$12,Paramètres!$A$1:$I$89,3,0)*VLOOKUP('Données projet'!$B$12,Paramètres!$A$1:$I$89,5,0)</f>
        <v>215.92583999999994</v>
      </c>
      <c r="CA95" s="13">
        <f t="shared" si="93"/>
        <v>53.22842614105901</v>
      </c>
      <c r="CB95" s="20">
        <f t="shared" si="64"/>
        <v>468.77701352901096</v>
      </c>
      <c r="CC95" s="59">
        <f t="shared" si="65"/>
        <v>758.2625102913978</v>
      </c>
      <c r="CD95" s="59">
        <f ca="1">AVERAGE(OFFSET($CC$3,0,0,'Données projet'!$E$12+1,1))-AVERAGE(OFFSET($H$3,0,0,'Données projet'!$E$12+1,1))</f>
        <v>320.91970765367535</v>
      </c>
      <c r="CE95" s="59">
        <f t="shared" si="94"/>
        <v>164.43305350706868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20.659699912495469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20.659699912495469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319</v>
      </c>
      <c r="CU95" s="17">
        <f>CT95*VLOOKUP('Données projet'!$B$13,Paramètres!$A$1:$I$89,3,0)*VLOOKUP('Données projet'!$B$13,Paramètres!$A$1:$I$89,5,0)</f>
        <v>278.67840000000001</v>
      </c>
      <c r="CV95" s="13">
        <f t="shared" si="95"/>
        <v>66.687639951856809</v>
      </c>
      <c r="CW95" s="20">
        <f t="shared" si="67"/>
        <v>601.51251958281728</v>
      </c>
      <c r="CX95" s="59">
        <f t="shared" si="68"/>
        <v>890.99801634520406</v>
      </c>
      <c r="CY95" s="59">
        <f ca="1">AVERAGE(OFFSET($CX$3,0,0,'Données projet'!$E$13+1,1))-AVERAGE(OFFSET($H$3,0,0,'Données projet'!$E$13+1,1))</f>
        <v>380.75053157062723</v>
      </c>
      <c r="CZ95" s="59">
        <f t="shared" si="96"/>
        <v>372.45140975908799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21.90203812256031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21.90203812256031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7</v>
      </c>
      <c r="DO95" s="12">
        <f>IF('Données projet'!$A$166&gt;35,DO94+DN95-DW94,IF(A95&lt;'Données projet'!$A$166,$DL$205^A95,IF(A95='Données projet'!$A$166,'Données projet'!$B$166,DO94+DN95-DW94)))</f>
        <v>267.99999999999989</v>
      </c>
      <c r="DP95" s="17">
        <f>DO95*VLOOKUP('Données projet'!$B$14,Paramètres!$A$1:$I$89,3,0)*VLOOKUP('Données projet'!$B$14,Paramètres!$A$1:$I$89,5,0)</f>
        <v>259.20959999999991</v>
      </c>
      <c r="DQ95" s="13">
        <f t="shared" si="97"/>
        <v>62.553866774106702</v>
      </c>
      <c r="DR95" s="20">
        <f t="shared" si="70"/>
        <v>560.40470463156896</v>
      </c>
      <c r="DS95" s="59">
        <f t="shared" si="71"/>
        <v>849.89020139395575</v>
      </c>
      <c r="DT95" s="59">
        <f ca="1">AVERAGE(OFFSET($DS$3,0,0,'Données projet'!$E$14+1,1))-AVERAGE(OFFSET($H$3,0,0,'Données projet'!$E$14+1,1))</f>
        <v>391.03687197632871</v>
      </c>
      <c r="DU95" s="59">
        <f t="shared" si="98"/>
        <v>241.90796410645191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31.092015605785754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31.092015605785754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3.8</v>
      </c>
      <c r="EJ95" s="12">
        <f>IF('Données projet'!$A$192&gt;35,EJ94+EI95-ER94,IF(A95&lt;'Données projet'!$A$192,$EG$205^A95,IF(A95='Données projet'!$A$192,'Données projet'!$B$192,EJ94+EI95-ER94)))</f>
        <v>200.59999999999997</v>
      </c>
      <c r="EK95" s="17">
        <f>EJ95*VLOOKUP('Données projet'!$B$15,Paramètres!$A$1:$I$89,3,0)*VLOOKUP('Données projet'!$B$15,Paramètres!$A$1:$I$89,5,0)</f>
        <v>228.44327999999996</v>
      </c>
      <c r="EL95" s="13">
        <f t="shared" si="99"/>
        <v>55.945949343401196</v>
      </c>
      <c r="EM95" s="20">
        <f t="shared" si="73"/>
        <v>495.31124110642372</v>
      </c>
      <c r="EN95" s="59">
        <f t="shared" si="74"/>
        <v>784.79673786881051</v>
      </c>
      <c r="EO95" s="59">
        <f ca="1">AVERAGE(OFFSET($EN$3,0,0,'Données projet'!$E$15+1,1))-AVERAGE(OFFSET($H$3,0,0,'Données projet'!$E$15+1,1))</f>
        <v>337.57272347525873</v>
      </c>
      <c r="EP95" s="59">
        <f t="shared" si="100"/>
        <v>171.78614231095435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21.857363675538689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21.857363675538689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3.8</v>
      </c>
      <c r="FE95" s="12">
        <f>IF('Données projet'!$A$218&gt;35,FE94+FD95-FM94,IF(A95&lt;'Données projet'!$A$218,$FB$205^A95,IF(A95='Données projet'!$A$218,'Données projet'!$B$218,FE94+FD95-FM94)))</f>
        <v>200.59999999999997</v>
      </c>
      <c r="FF95" s="17">
        <f>FE95*VLOOKUP('Données projet'!$B$16,Paramètres!$A$1:$I$89,3,0)*VLOOKUP('Données projet'!$B$16,Paramètres!$A$1:$I$89,5,0)</f>
        <v>219.05519999999996</v>
      </c>
      <c r="FG95" s="13">
        <f t="shared" si="101"/>
        <v>53.909486701352755</v>
      </c>
      <c r="FH95" s="20">
        <f t="shared" si="76"/>
        <v>475.41349600485597</v>
      </c>
      <c r="FI95" s="59">
        <f t="shared" si="77"/>
        <v>764.89899276724282</v>
      </c>
      <c r="FJ95" s="59">
        <f ca="1">AVERAGE(OFFSET($FI$3,0,0,'Données projet'!$E$16+1,1))-AVERAGE(OFFSET($H$3,0,0,'Données projet'!$E$16+1,1))</f>
        <v>325.08483803530646</v>
      </c>
      <c r="FK95" s="59">
        <f t="shared" si="102"/>
        <v>166.27224322841556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20.959115853256279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20.959115853256279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6.2</v>
      </c>
      <c r="FZ95" s="12">
        <f>IF('Données projet'!$A$244&gt;35,FZ94+FY95-GH94,IF(A95&lt;'Données projet'!$A$244,$FW$205^A95,IF(A95='Données projet'!$A$244,'Données projet'!$B$244,FZ94+FY95-GH94)))</f>
        <v>314.39999999999986</v>
      </c>
      <c r="GA95" s="17">
        <f>FZ95*VLOOKUP('Données projet'!$B$17,Paramètres!$A$1:$I$89,3,0)*VLOOKUP('Données projet'!$B$17,Paramètres!$A$1:$I$89,5,0)</f>
        <v>318.80159999999989</v>
      </c>
      <c r="GB95" s="13">
        <f t="shared" si="103"/>
        <v>75.103948812522063</v>
      </c>
      <c r="GC95" s="20">
        <f t="shared" si="79"/>
        <v>686.05216418180908</v>
      </c>
      <c r="GD95" s="59">
        <f t="shared" si="80"/>
        <v>975.53766094419586</v>
      </c>
      <c r="GE95" s="59">
        <f ca="1">AVERAGE(OFFSET($GD$3,0,0,'Données projet'!$E$17+1,1))-AVERAGE(OFFSET($H$3,0,0,'Données projet'!$E$17+1,1))</f>
        <v>491.88527366779715</v>
      </c>
      <c r="GF95" s="59">
        <f t="shared" si="104"/>
        <v>304.07540432345746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43.461957298410198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43.461957298410198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7</v>
      </c>
      <c r="GU95" s="12">
        <f>IF('Données projet'!$A$270&gt;35,GU94+GT95-HC94,IF(A95&lt;'Données projet'!$A$270,$GR$205^A95,IF(A95='Données projet'!$A$270,'Données projet'!$B$270,GU94+GT95-HC94)))</f>
        <v>267.99999999999983</v>
      </c>
      <c r="GV95" s="17">
        <f>GU95*VLOOKUP('Données projet'!$B$18,Paramètres!$A$1:$I$89,3,0)*VLOOKUP('Données projet'!$B$18,Paramètres!$A$1:$I$89,5,0)</f>
        <v>255.02879999999985</v>
      </c>
      <c r="GW95" s="13">
        <f t="shared" si="105"/>
        <v>61.661531359449327</v>
      </c>
      <c r="GX95" s="20">
        <f t="shared" si="82"/>
        <v>551.5689937843739</v>
      </c>
      <c r="GY95" s="59">
        <f t="shared" si="83"/>
        <v>841.05449054676069</v>
      </c>
      <c r="GZ95" s="59">
        <f ca="1">AVERAGE(OFFSET($GY$3,0,0,'Données projet'!$E$18+1,1))-AVERAGE(OFFSET($H$3,0,0,'Données projet'!$E$18+1,1))</f>
        <v>388.19269910553851</v>
      </c>
      <c r="HA95" s="59">
        <f t="shared" si="106"/>
        <v>255.07177499966724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30.590531483111778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30.590531483111778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1.05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8.2695599999999914</v>
      </c>
      <c r="D96" s="11">
        <f t="shared" si="86"/>
        <v>2.9801595506385929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12.148994039089434</v>
      </c>
      <c r="H96" s="67">
        <f t="shared" si="56"/>
        <v>260.85992821736221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68.968794943023326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320.59999999999985</v>
      </c>
      <c r="O96" s="13">
        <f>N96*VLOOKUP('Données projet'!$B$9,Paramètres!$A$1:$I$89,3,0)*VLOOKUP('Données projet'!$B$9,Paramètres!$A$1:$I$89,5,0)</f>
        <v>290.07887999999986</v>
      </c>
      <c r="P96" s="13">
        <f t="shared" si="87"/>
        <v>69.092562427360406</v>
      </c>
      <c r="Q96" s="20">
        <f t="shared" si="54"/>
        <v>625.55692889431907</v>
      </c>
      <c r="R96" s="59">
        <f t="shared" si="55"/>
        <v>915.10917701873791</v>
      </c>
      <c r="S96" s="59">
        <f ca="1">AVERAGE(OFFSET($R$3,0,0,'Données projet'!$E$9+1,1))-AVERAGE(OFFSET($H$3,0,0,'Données projet'!$E$9+1,1))</f>
        <v>442.85077007208679</v>
      </c>
      <c r="T96" s="59">
        <f t="shared" si="88"/>
        <v>275.67388397899009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38.020958459199321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38.020958459199321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68.968794943023326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</v>
      </c>
      <c r="AI96" s="13">
        <f>IF('Données projet'!$A$62&gt;35,AI95+AH96-AQ95,IF(A96&lt;'Données projet'!$A$62,$AF$205^A96,IF(A96='Données projet'!$A$62,'Données projet'!$B$62,AI95+AH96-AQ95)))</f>
        <v>274.99999999999983</v>
      </c>
      <c r="AJ96" s="13">
        <f>AI96*VLOOKUP('Données projet'!$B$10,Paramètres!$A$1:$I$89,3,0)*VLOOKUP('Données projet'!$B$10,Paramètres!$A$1:$I$89,5,0)</f>
        <v>184.46999999999989</v>
      </c>
      <c r="AK96" s="13">
        <f t="shared" si="89"/>
        <v>46.315254582516552</v>
      </c>
      <c r="AL96" s="20">
        <f t="shared" si="58"/>
        <v>401.95098506454946</v>
      </c>
      <c r="AM96" s="59">
        <f t="shared" si="59"/>
        <v>691.50323318896835</v>
      </c>
      <c r="AN96" s="59">
        <f ca="1">AVERAGE(OFFSET($AM$3,0,0,'Données projet'!$E$10+1,1))-AVERAGE(OFFSET($H$3,0,0,'Données projet'!$E$10+1,1))</f>
        <v>283.58623187123555</v>
      </c>
      <c r="AO96" s="59">
        <f t="shared" si="90"/>
        <v>191.24793849275176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26.057467219882291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26.057467219882291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68.968794943023326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-1.7053025658242404E-13</v>
      </c>
      <c r="BE96" s="13">
        <f>BD96*VLOOKUP('Données projet'!$B$11,Paramètres!$A$1:$I$89,3,0)*VLOOKUP('Données projet'!$B$11,Paramètres!$A$1:$I$89,5,0)</f>
        <v>-1.383341441396624E-13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300.677256227165</v>
      </c>
      <c r="BJ96" s="59">
        <f t="shared" si="92"/>
        <v>294.92893853504148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72.564342314747321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72.564342314747321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68.968794943023326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3.8</v>
      </c>
      <c r="BY96" s="12">
        <f>IF('Données projet'!$A$114&gt;35,BY95+BX96-CG95,IF(A96&lt;'Données projet'!$A$114,$BV$205^A96,IF(A96='Données projet'!$A$114,'Données projet'!$B$114,BY95+BX96-CG95)))</f>
        <v>204.39999999999998</v>
      </c>
      <c r="BZ96" s="13">
        <f>BY96*VLOOKUP('Données projet'!$B$12,Paramètres!$A$1:$I$89,3,0)*VLOOKUP('Données projet'!$B$12,Paramètres!$A$1:$I$89,5,0)</f>
        <v>220.01615999999996</v>
      </c>
      <c r="CA96" s="13">
        <f t="shared" si="93"/>
        <v>54.118398001737724</v>
      </c>
      <c r="CB96" s="20">
        <f t="shared" si="64"/>
        <v>477.45102185302648</v>
      </c>
      <c r="CC96" s="59">
        <f t="shared" si="65"/>
        <v>767.00326997744537</v>
      </c>
      <c r="CD96" s="59">
        <f ca="1">AVERAGE(OFFSET($CC$3,0,0,'Données projet'!$E$12+1,1))-AVERAGE(OFFSET($H$3,0,0,'Données projet'!$E$12+1,1))</f>
        <v>320.91970765367535</v>
      </c>
      <c r="CE96" s="59">
        <f t="shared" si="94"/>
        <v>164.43305350706868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20.254575798384117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20.254575798384117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68.968794943023326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319</v>
      </c>
      <c r="CU96" s="17">
        <f>CT96*VLOOKUP('Données projet'!$B$13,Paramètres!$A$1:$I$89,3,0)*VLOOKUP('Données projet'!$B$13,Paramètres!$A$1:$I$89,5,0)</f>
        <v>278.67840000000001</v>
      </c>
      <c r="CV96" s="13">
        <f t="shared" si="95"/>
        <v>66.687639951856809</v>
      </c>
      <c r="CW96" s="20">
        <f t="shared" si="67"/>
        <v>601.51251958281728</v>
      </c>
      <c r="CX96" s="59">
        <f t="shared" si="68"/>
        <v>891.06476770723611</v>
      </c>
      <c r="CY96" s="59">
        <f ca="1">AVERAGE(OFFSET($CX$3,0,0,'Données projet'!$E$13+1,1))-AVERAGE(OFFSET($H$3,0,0,'Données projet'!$E$13+1,1))</f>
        <v>380.75053157062723</v>
      </c>
      <c r="CZ96" s="59">
        <f t="shared" si="96"/>
        <v>372.45140975908799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21.472552513901071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21.472552513901071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68.968794943023326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7</v>
      </c>
      <c r="DO96" s="12">
        <f>IF('Données projet'!$A$166&gt;35,DO95+DN96-DW95,IF(A96&lt;'Données projet'!$A$166,$DL$205^A96,IF(A96='Données projet'!$A$166,'Données projet'!$B$166,DO95+DN96-DW95)))</f>
        <v>274.99999999999989</v>
      </c>
      <c r="DP96" s="17">
        <f>DO96*VLOOKUP('Données projet'!$B$14,Paramètres!$A$1:$I$89,3,0)*VLOOKUP('Données projet'!$B$14,Paramètres!$A$1:$I$89,5,0)</f>
        <v>265.9799999999999</v>
      </c>
      <c r="DQ96" s="13">
        <f t="shared" si="97"/>
        <v>63.995380422211589</v>
      </c>
      <c r="DR96" s="20">
        <f t="shared" si="70"/>
        <v>574.70712090201835</v>
      </c>
      <c r="DS96" s="59">
        <f t="shared" si="71"/>
        <v>864.2593690264373</v>
      </c>
      <c r="DT96" s="59">
        <f ca="1">AVERAGE(OFFSET($DS$3,0,0,'Données projet'!$E$14+1,1))-AVERAGE(OFFSET($H$3,0,0,'Données projet'!$E$14+1,1))</f>
        <v>391.03687197632871</v>
      </c>
      <c r="DU96" s="59">
        <f t="shared" si="98"/>
        <v>241.90796410645191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30.482320144013251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30.482320144013251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68.968794943023326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3.8</v>
      </c>
      <c r="EJ96" s="12">
        <f>IF('Données projet'!$A$192&gt;35,EJ95+EI96-ER95,IF(A96&lt;'Données projet'!$A$192,$EG$205^A96,IF(A96='Données projet'!$A$192,'Données projet'!$B$192,EJ95+EI96-ER95)))</f>
        <v>204.39999999999998</v>
      </c>
      <c r="EK96" s="17">
        <f>EJ96*VLOOKUP('Données projet'!$B$15,Paramètres!$A$1:$I$89,3,0)*VLOOKUP('Données projet'!$B$15,Paramètres!$A$1:$I$89,5,0)</f>
        <v>232.77071999999998</v>
      </c>
      <c r="EL96" s="13">
        <f t="shared" si="99"/>
        <v>56.881357812977882</v>
      </c>
      <c r="EM96" s="20">
        <f t="shared" si="73"/>
        <v>504.47736885760304</v>
      </c>
      <c r="EN96" s="59">
        <f t="shared" si="74"/>
        <v>794.02961698202193</v>
      </c>
      <c r="EO96" s="59">
        <f ca="1">AVERAGE(OFFSET($EN$3,0,0,'Données projet'!$E$15+1,1))-AVERAGE(OFFSET($H$3,0,0,'Données projet'!$E$15+1,1))</f>
        <v>337.57272347525873</v>
      </c>
      <c r="EP96" s="59">
        <f t="shared" si="100"/>
        <v>171.78614231095435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21.428754105536825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21.428754105536825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68.968794943023326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3.8</v>
      </c>
      <c r="FE96" s="12">
        <f>IF('Données projet'!$A$218&gt;35,FE95+FD96-FM95,IF(A96&lt;'Données projet'!$A$218,$FB$205^A96,IF(A96='Données projet'!$A$218,'Données projet'!$B$218,FE95+FD96-FM95)))</f>
        <v>204.39999999999998</v>
      </c>
      <c r="FF96" s="17">
        <f>FE96*VLOOKUP('Données projet'!$B$16,Paramètres!$A$1:$I$89,3,0)*VLOOKUP('Données projet'!$B$16,Paramètres!$A$1:$I$89,5,0)</f>
        <v>223.20479999999998</v>
      </c>
      <c r="FG96" s="13">
        <f t="shared" si="101"/>
        <v>54.810845799603946</v>
      </c>
      <c r="FH96" s="20">
        <f t="shared" si="76"/>
        <v>484.21058310097686</v>
      </c>
      <c r="FI96" s="59">
        <f t="shared" si="77"/>
        <v>773.76283122539576</v>
      </c>
      <c r="FJ96" s="59">
        <f ca="1">AVERAGE(OFFSET($FI$3,0,0,'Données projet'!$E$16+1,1))-AVERAGE(OFFSET($H$3,0,0,'Données projet'!$E$16+1,1))</f>
        <v>325.08483803530646</v>
      </c>
      <c r="FK96" s="59">
        <f t="shared" si="102"/>
        <v>166.27224322841556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20.548120375172299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20.548120375172299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68.968794943023326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6.2</v>
      </c>
      <c r="FZ96" s="12">
        <f>IF('Données projet'!$A$244&gt;35,FZ95+FY96-GH95,IF(A96&lt;'Données projet'!$A$244,$FW$205^A96,IF(A96='Données projet'!$A$244,'Données projet'!$B$244,FZ95+FY96-GH95)))</f>
        <v>320.59999999999985</v>
      </c>
      <c r="GA96" s="17">
        <f>FZ96*VLOOKUP('Données projet'!$B$17,Paramètres!$A$1:$I$89,3,0)*VLOOKUP('Données projet'!$B$17,Paramètres!$A$1:$I$89,5,0)</f>
        <v>325.08839999999987</v>
      </c>
      <c r="GB96" s="13">
        <f t="shared" si="103"/>
        <v>76.411120176279752</v>
      </c>
      <c r="GC96" s="20">
        <f t="shared" si="79"/>
        <v>699.27833097368693</v>
      </c>
      <c r="GD96" s="59">
        <f t="shared" si="80"/>
        <v>988.83057909810577</v>
      </c>
      <c r="GE96" s="59">
        <f ca="1">AVERAGE(OFFSET($GD$3,0,0,'Données projet'!$E$17+1,1))-AVERAGE(OFFSET($H$3,0,0,'Données projet'!$E$17+1,1))</f>
        <v>491.88527366779715</v>
      </c>
      <c r="GF96" s="59">
        <f t="shared" si="104"/>
        <v>304.07540432345746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42.609694824964762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42.609694824964762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68.968794943023326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7</v>
      </c>
      <c r="GU96" s="12">
        <f>IF('Données projet'!$A$270&gt;35,GU95+GT96-HC95,IF(A96&lt;'Données projet'!$A$270,$GR$205^A96,IF(A96='Données projet'!$A$270,'Données projet'!$B$270,GU95+GT96-HC95)))</f>
        <v>274.99999999999983</v>
      </c>
      <c r="GV96" s="17">
        <f>GU96*VLOOKUP('Données projet'!$B$18,Paramètres!$A$1:$I$89,3,0)*VLOOKUP('Données projet'!$B$18,Paramètres!$A$1:$I$89,5,0)</f>
        <v>261.68999999999983</v>
      </c>
      <c r="GW96" s="13">
        <f t="shared" si="105"/>
        <v>63.082481711546343</v>
      </c>
      <c r="GX96" s="20">
        <f t="shared" si="82"/>
        <v>565.64540564760955</v>
      </c>
      <c r="GY96" s="59">
        <f t="shared" si="83"/>
        <v>855.19765377202839</v>
      </c>
      <c r="GZ96" s="59">
        <f ca="1">AVERAGE(OFFSET($GY$3,0,0,'Données projet'!$E$18+1,1))-AVERAGE(OFFSET($H$3,0,0,'Données projet'!$E$18+1,1))</f>
        <v>388.19269910553851</v>
      </c>
      <c r="HA96" s="59">
        <f t="shared" si="106"/>
        <v>255.07177499966724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29.990669819109797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29.990669819109797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1.05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8.3584799999999913</v>
      </c>
      <c r="D97" s="11">
        <f t="shared" si="86"/>
        <v>3.008456621810554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12.239477392274807</v>
      </c>
      <c r="H97" s="67">
        <f t="shared" si="56"/>
        <v>261.06408128298671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326.79999999999984</v>
      </c>
      <c r="O97" s="13">
        <f>N97*VLOOKUP('Données projet'!$B$9,Paramètres!$A$1:$I$89,3,0)*VLOOKUP('Données projet'!$B$9,Paramètres!$A$1:$I$89,5,0)</f>
        <v>295.68863999999985</v>
      </c>
      <c r="P97" s="13">
        <f t="shared" si="87"/>
        <v>70.271876780519676</v>
      </c>
      <c r="Q97" s="20">
        <f t="shared" si="54"/>
        <v>637.38123339273818</v>
      </c>
      <c r="R97" s="59">
        <f t="shared" si="55"/>
        <v>926.99907489229167</v>
      </c>
      <c r="S97" s="59">
        <f ca="1">AVERAGE(OFFSET($R$3,0,0,'Données projet'!$E$9+1,1))-AVERAGE(OFFSET($H$3,0,0,'Données projet'!$E$9+1,1))</f>
        <v>442.85077007208679</v>
      </c>
      <c r="T97" s="59">
        <f t="shared" si="88"/>
        <v>275.67388397899009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37.275390654309213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37.275390654309213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</v>
      </c>
      <c r="AI97" s="13">
        <f>IF('Données projet'!$A$62&gt;35,AI96+AH97-AQ96,IF(A97&lt;'Données projet'!$A$62,$AF$205^A97,IF(A97='Données projet'!$A$62,'Données projet'!$B$62,AI96+AH97-AQ96)))</f>
        <v>281.99999999999983</v>
      </c>
      <c r="AJ97" s="13">
        <f>AI97*VLOOKUP('Données projet'!$B$10,Paramètres!$A$1:$I$89,3,0)*VLOOKUP('Données projet'!$B$10,Paramètres!$A$1:$I$89,5,0)</f>
        <v>189.16559999999987</v>
      </c>
      <c r="AK97" s="13">
        <f t="shared" si="89"/>
        <v>47.355431631295232</v>
      </c>
      <c r="AL97" s="20">
        <f t="shared" si="58"/>
        <v>411.940796757839</v>
      </c>
      <c r="AM97" s="59">
        <f t="shared" si="59"/>
        <v>701.55863825739243</v>
      </c>
      <c r="AN97" s="59">
        <f ca="1">AVERAGE(OFFSET($AM$3,0,0,'Données projet'!$E$10+1,1))-AVERAGE(OFFSET($H$3,0,0,'Données projet'!$E$10+1,1))</f>
        <v>283.58623187123555</v>
      </c>
      <c r="AO97" s="59">
        <f t="shared" si="90"/>
        <v>191.24793849275176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25.54649618118605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25.54649618118605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-1.7053025658242404E-13</v>
      </c>
      <c r="BE97" s="13">
        <f>BD97*VLOOKUP('Données projet'!$B$11,Paramètres!$A$1:$I$89,3,0)*VLOOKUP('Données projet'!$B$11,Paramètres!$A$1:$I$89,5,0)</f>
        <v>-1.383341441396624E-13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300.677256227165</v>
      </c>
      <c r="BJ97" s="59">
        <f t="shared" si="92"/>
        <v>294.92893853504148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71.141399821833645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71.141399821833645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3.8</v>
      </c>
      <c r="BY97" s="12">
        <f>IF('Données projet'!$A$114&gt;35,BY96+BX97-CG96,IF(A97&lt;'Données projet'!$A$114,$BV$205^A97,IF(A97='Données projet'!$A$114,'Données projet'!$B$114,BY96+BX97-CG96)))</f>
        <v>208.2</v>
      </c>
      <c r="BZ97" s="13">
        <f>BY97*VLOOKUP('Données projet'!$B$12,Paramètres!$A$1:$I$89,3,0)*VLOOKUP('Données projet'!$B$12,Paramètres!$A$1:$I$89,5,0)</f>
        <v>224.10647999999998</v>
      </c>
      <c r="CA97" s="13">
        <f t="shared" si="93"/>
        <v>55.006445935422541</v>
      </c>
      <c r="CB97" s="20">
        <f t="shared" si="64"/>
        <v>486.12167933752761</v>
      </c>
      <c r="CC97" s="59">
        <f t="shared" si="65"/>
        <v>775.73952083708105</v>
      </c>
      <c r="CD97" s="59">
        <f ca="1">AVERAGE(OFFSET($CC$3,0,0,'Données projet'!$E$12+1,1))-AVERAGE(OFFSET($H$3,0,0,'Données projet'!$E$12+1,1))</f>
        <v>320.91970765367535</v>
      </c>
      <c r="CE97" s="59">
        <f t="shared" si="94"/>
        <v>164.43305350706868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19.857395921049179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19.857395921049179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319</v>
      </c>
      <c r="CU97" s="17">
        <f>CT97*VLOOKUP('Données projet'!$B$13,Paramètres!$A$1:$I$89,3,0)*VLOOKUP('Données projet'!$B$13,Paramètres!$A$1:$I$89,5,0)</f>
        <v>278.67840000000001</v>
      </c>
      <c r="CV97" s="13">
        <f t="shared" si="95"/>
        <v>66.687639951856809</v>
      </c>
      <c r="CW97" s="20">
        <f t="shared" si="67"/>
        <v>601.51251958281728</v>
      </c>
      <c r="CX97" s="59">
        <f t="shared" si="68"/>
        <v>891.13036108237065</v>
      </c>
      <c r="CY97" s="59">
        <f ca="1">AVERAGE(OFFSET($CX$3,0,0,'Données projet'!$E$13+1,1))-AVERAGE(OFFSET($H$3,0,0,'Données projet'!$E$13+1,1))</f>
        <v>380.75053157062723</v>
      </c>
      <c r="CZ97" s="59">
        <f t="shared" si="96"/>
        <v>372.45140975908799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21.051488856067287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21.051488856067287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7</v>
      </c>
      <c r="DO97" s="12">
        <f>IF('Données projet'!$A$166&gt;35,DO96+DN97-DW96,IF(A97&lt;'Données projet'!$A$166,$DL$205^A97,IF(A97='Données projet'!$A$166,'Données projet'!$B$166,DO96+DN97-DW96)))</f>
        <v>281.99999999999989</v>
      </c>
      <c r="DP97" s="17">
        <f>DO97*VLOOKUP('Données projet'!$B$14,Paramètres!$A$1:$I$89,3,0)*VLOOKUP('Données projet'!$B$14,Paramètres!$A$1:$I$89,5,0)</f>
        <v>272.7503999999999</v>
      </c>
      <c r="DQ97" s="13">
        <f t="shared" si="97"/>
        <v>65.432628830820633</v>
      </c>
      <c r="DR97" s="20">
        <f t="shared" si="70"/>
        <v>589.00210854701243</v>
      </c>
      <c r="DS97" s="59">
        <f t="shared" si="71"/>
        <v>878.61995004656592</v>
      </c>
      <c r="DT97" s="59">
        <f ca="1">AVERAGE(OFFSET($DS$3,0,0,'Données projet'!$E$14+1,1))-AVERAGE(OFFSET($H$3,0,0,'Données projet'!$E$14+1,1))</f>
        <v>391.03687197632871</v>
      </c>
      <c r="DU97" s="59">
        <f t="shared" si="98"/>
        <v>241.90796410645191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29.884580438368594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29.884580438368594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3.8</v>
      </c>
      <c r="EJ97" s="12">
        <f>IF('Données projet'!$A$192&gt;35,EJ96+EI97-ER96,IF(A97&lt;'Données projet'!$A$192,$EG$205^A97,IF(A97='Données projet'!$A$192,'Données projet'!$B$192,EJ96+EI97-ER96)))</f>
        <v>208.2</v>
      </c>
      <c r="EK97" s="17">
        <f>EJ97*VLOOKUP('Données projet'!$B$15,Paramètres!$A$1:$I$89,3,0)*VLOOKUP('Données projet'!$B$15,Paramètres!$A$1:$I$89,5,0)</f>
        <v>237.09815999999998</v>
      </c>
      <c r="EL97" s="13">
        <f t="shared" si="99"/>
        <v>57.814744131423225</v>
      </c>
      <c r="EM97" s="20">
        <f t="shared" si="73"/>
        <v>513.63997469556205</v>
      </c>
      <c r="EN97" s="59">
        <f t="shared" si="74"/>
        <v>803.25781619511554</v>
      </c>
      <c r="EO97" s="59">
        <f ca="1">AVERAGE(OFFSET($EN$3,0,0,'Données projet'!$E$15+1,1))-AVERAGE(OFFSET($H$3,0,0,'Données projet'!$E$15+1,1))</f>
        <v>337.57272347525873</v>
      </c>
      <c r="EP97" s="59">
        <f t="shared" si="100"/>
        <v>171.78614231095435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21.008549307776672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21.008549307776672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3.8</v>
      </c>
      <c r="FE97" s="12">
        <f>IF('Données projet'!$A$218&gt;35,FE96+FD97-FM96,IF(A97&lt;'Données projet'!$A$218,$FB$205^A97,IF(A97='Données projet'!$A$218,'Données projet'!$B$218,FE96+FD97-FM96)))</f>
        <v>208.2</v>
      </c>
      <c r="FF97" s="17">
        <f>FE97*VLOOKUP('Données projet'!$B$16,Paramètres!$A$1:$I$89,3,0)*VLOOKUP('Données projet'!$B$16,Paramètres!$A$1:$I$89,5,0)</f>
        <v>227.35439999999997</v>
      </c>
      <c r="FG97" s="13">
        <f t="shared" si="101"/>
        <v>55.710256354112509</v>
      </c>
      <c r="FH97" s="20">
        <f t="shared" si="76"/>
        <v>493.00427648341247</v>
      </c>
      <c r="FI97" s="59">
        <f t="shared" si="77"/>
        <v>782.62211798296585</v>
      </c>
      <c r="FJ97" s="59">
        <f ca="1">AVERAGE(OFFSET($FI$3,0,0,'Données projet'!$E$16+1,1))-AVERAGE(OFFSET($H$3,0,0,'Données projet'!$E$16+1,1))</f>
        <v>325.08483803530646</v>
      </c>
      <c r="FK97" s="59">
        <f t="shared" si="102"/>
        <v>166.27224322841556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20.145184267731057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20.145184267731057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6.2</v>
      </c>
      <c r="FZ97" s="12">
        <f>IF('Données projet'!$A$244&gt;35,FZ96+FY97-GH96,IF(A97&lt;'Données projet'!$A$244,$FW$205^A97,IF(A97='Données projet'!$A$244,'Données projet'!$B$244,FZ96+FY97-GH96)))</f>
        <v>326.79999999999984</v>
      </c>
      <c r="GA97" s="17">
        <f>FZ97*VLOOKUP('Données projet'!$B$17,Paramètres!$A$1:$I$89,3,0)*VLOOKUP('Données projet'!$B$17,Paramètres!$A$1:$I$89,5,0)</f>
        <v>331.37519999999984</v>
      </c>
      <c r="GB97" s="13">
        <f t="shared" si="103"/>
        <v>77.715352174616896</v>
      </c>
      <c r="GC97" s="20">
        <f t="shared" si="79"/>
        <v>712.49937837079085</v>
      </c>
      <c r="GD97" s="59">
        <f t="shared" si="80"/>
        <v>1002.1172198703443</v>
      </c>
      <c r="GE97" s="59">
        <f ca="1">AVERAGE(OFFSET($GD$3,0,0,'Données projet'!$E$17+1,1))-AVERAGE(OFFSET($H$3,0,0,'Données projet'!$E$17+1,1))</f>
        <v>491.88527366779715</v>
      </c>
      <c r="GF97" s="59">
        <f t="shared" si="104"/>
        <v>304.07540432345746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41.774144698794814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41.774144698794814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7</v>
      </c>
      <c r="GU97" s="12">
        <f>IF('Données projet'!$A$270&gt;35,GU96+GT97-HC96,IF(A97&lt;'Données projet'!$A$270,$GR$205^A97,IF(A97='Données projet'!$A$270,'Données projet'!$B$270,GU96+GT97-HC96)))</f>
        <v>281.99999999999983</v>
      </c>
      <c r="GV97" s="17">
        <f>GU97*VLOOKUP('Données projet'!$B$18,Paramètres!$A$1:$I$89,3,0)*VLOOKUP('Données projet'!$B$18,Paramètres!$A$1:$I$89,5,0)</f>
        <v>268.35119999999984</v>
      </c>
      <c r="GW97" s="13">
        <f t="shared" si="105"/>
        <v>64.499227668096069</v>
      </c>
      <c r="GX97" s="20">
        <f t="shared" si="82"/>
        <v>579.71449485526693</v>
      </c>
      <c r="GY97" s="59">
        <f t="shared" si="83"/>
        <v>869.33233635482043</v>
      </c>
      <c r="GZ97" s="59">
        <f ca="1">AVERAGE(OFFSET($GY$3,0,0,'Données projet'!$E$18+1,1))-AVERAGE(OFFSET($H$3,0,0,'Données projet'!$E$18+1,1))</f>
        <v>388.19269910553851</v>
      </c>
      <c r="HA97" s="59">
        <f t="shared" si="106"/>
        <v>255.07177499966724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29.402571076459409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29.402571076459409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1.05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8.4473999999999911</v>
      </c>
      <c r="D98" s="11">
        <f t="shared" si="86"/>
        <v>3.0367186737670715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12.329933713083348</v>
      </c>
      <c r="H98" s="67">
        <f t="shared" si="56"/>
        <v>261.26817335681096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69.004262811711129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332.99999999999983</v>
      </c>
      <c r="O98" s="13">
        <f>N98*VLOOKUP('Données projet'!$B$9,Paramètres!$A$1:$I$89,3,0)*VLOOKUP('Données projet'!$B$9,Paramètres!$A$1:$I$89,5,0)</f>
        <v>301.29839999999984</v>
      </c>
      <c r="P98" s="13">
        <f t="shared" si="87"/>
        <v>71.448589534990518</v>
      </c>
      <c r="Q98" s="20">
        <f t="shared" si="54"/>
        <v>649.20100677344146</v>
      </c>
      <c r="R98" s="59">
        <f t="shared" si="55"/>
        <v>938.88330374971565</v>
      </c>
      <c r="S98" s="59">
        <f ca="1">AVERAGE(OFFSET($R$3,0,0,'Données projet'!$E$9+1,1))-AVERAGE(OFFSET($H$3,0,0,'Données projet'!$E$9+1,1))</f>
        <v>442.85077007208679</v>
      </c>
      <c r="T98" s="59">
        <f t="shared" si="88"/>
        <v>275.67388397899009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0.30099999999999999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44.974378043076648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44.974378043076648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69.004262811711129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289</v>
      </c>
      <c r="AG98" s="12">
        <f>VLOOKUP(A98,'Données projet'!$A$61:$I$81,9,0)</f>
        <v>7</v>
      </c>
      <c r="AH98" s="12">
        <f t="array" ref="AH98">INDEX(AG:AG,MIN(IF(ISNUMBER(AG98:AG294),ROW(AG98:AG294),"")))</f>
        <v>7</v>
      </c>
      <c r="AI98" s="13">
        <f>IF('Données projet'!$A$62&gt;35,AI97+AH98-AQ97,IF(A98&lt;'Données projet'!$A$62,$AF$205^A98,IF(A98='Données projet'!$A$62,'Données projet'!$B$62,AI97+AH98-AQ97)))</f>
        <v>288.99999999999983</v>
      </c>
      <c r="AJ98" s="13">
        <f>AI98*VLOOKUP('Données projet'!$B$10,Paramètres!$A$1:$I$89,3,0)*VLOOKUP('Données projet'!$B$10,Paramètres!$A$1:$I$89,5,0)</f>
        <v>193.86119999999988</v>
      </c>
      <c r="AK98" s="13">
        <f t="shared" si="89"/>
        <v>48.392607244332538</v>
      </c>
      <c r="AL98" s="20">
        <f t="shared" si="58"/>
        <v>421.92538095054562</v>
      </c>
      <c r="AM98" s="59">
        <f t="shared" si="59"/>
        <v>711.60767792681975</v>
      </c>
      <c r="AN98" s="59">
        <f ca="1">AVERAGE(OFFSET($AM$3,0,0,'Données projet'!$E$10+1,1))-AVERAGE(OFFSET($H$3,0,0,'Données projet'!$E$10+1,1))</f>
        <v>283.58623187123555</v>
      </c>
      <c r="AO98" s="59">
        <f t="shared" si="90"/>
        <v>191.24793849275176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0.371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30.822957365729255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30.822957365729255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69.004262811711129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-1.7053025658242404E-13</v>
      </c>
      <c r="BE98" s="13">
        <f>BD98*VLOOKUP('Données projet'!$B$11,Paramètres!$A$1:$I$89,3,0)*VLOOKUP('Données projet'!$B$11,Paramètres!$A$1:$I$89,5,0)</f>
        <v>-1.383341441396624E-13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300.677256227165</v>
      </c>
      <c r="BJ98" s="59">
        <f t="shared" si="92"/>
        <v>294.92893853504148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69.746360363296773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69.746360363296773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69.004262811711129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212</v>
      </c>
      <c r="BW98" s="12">
        <f>VLOOKUP(A98,'Données projet'!$A$113:$I$133,9,0)</f>
        <v>3.8</v>
      </c>
      <c r="BX98" s="12">
        <f t="array" ref="BX98">INDEX(BW:BW,MIN(IF(ISNUMBER(BW98:BW294),ROW(BW98:BW294),"")))</f>
        <v>3.8</v>
      </c>
      <c r="BY98" s="12">
        <f>IF('Données projet'!$A$114&gt;35,BY97+BX98-CG97,IF(A98&lt;'Données projet'!$A$114,$BV$205^A98,IF(A98='Données projet'!$A$114,'Données projet'!$B$114,BY97+BX98-CG97)))</f>
        <v>212</v>
      </c>
      <c r="BZ98" s="13">
        <f>BY98*VLOOKUP('Données projet'!$B$12,Paramètres!$A$1:$I$89,3,0)*VLOOKUP('Données projet'!$B$12,Paramètres!$A$1:$I$89,5,0)</f>
        <v>228.1968</v>
      </c>
      <c r="CA98" s="13">
        <f t="shared" si="93"/>
        <v>55.892609107162002</v>
      </c>
      <c r="CB98" s="20">
        <f t="shared" si="64"/>
        <v>494.78905419497386</v>
      </c>
      <c r="CC98" s="59">
        <f t="shared" si="65"/>
        <v>784.47135117124799</v>
      </c>
      <c r="CD98" s="59">
        <f ca="1">AVERAGE(OFFSET($CC$3,0,0,'Données projet'!$E$12+1,1))-AVERAGE(OFFSET($H$3,0,0,'Données projet'!$E$12+1,1))</f>
        <v>320.91970765367535</v>
      </c>
      <c r="CE98" s="59">
        <f t="shared" si="94"/>
        <v>164.43305350706868</v>
      </c>
      <c r="CF98" s="15">
        <f>IF(ISNA(VLOOKUP(A98,'Données projet'!$A$113:$I$133,3,0)),0,VLOOKUP(A98,'Données projet'!$A$113:$I$133,3,0))</f>
        <v>15</v>
      </c>
      <c r="CG98" s="15">
        <f>IF(ISNA(VLOOKUP(A98,'Données projet'!$A$113:$I$133,4,0)),0,VLOOKUP(A98,'Données projet'!$A$113:$I$133,4,0))</f>
        <v>14</v>
      </c>
      <c r="CH98" s="16">
        <f>IF(ISNA(VLOOKUP(A98,'Données projet'!$A$113:$I$133,5,0)),0%,VLOOKUP(A98,'Données projet'!$A$113:$I$133,5,0)*VLOOKUP('Données projet'!$B$12,Paramètres!$A$1:$I$89,7,0))</f>
        <v>0.30099999999999999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24.482362424707308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24.482362424707308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69.004262811711129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319</v>
      </c>
      <c r="CU98" s="17">
        <f>CT98*VLOOKUP('Données projet'!$B$13,Paramètres!$A$1:$I$89,3,0)*VLOOKUP('Données projet'!$B$13,Paramètres!$A$1:$I$89,5,0)</f>
        <v>278.67840000000001</v>
      </c>
      <c r="CV98" s="13">
        <f t="shared" si="95"/>
        <v>66.687639951856809</v>
      </c>
      <c r="CW98" s="20">
        <f t="shared" si="67"/>
        <v>601.51251958281728</v>
      </c>
      <c r="CX98" s="59">
        <f t="shared" si="68"/>
        <v>891.19481655909135</v>
      </c>
      <c r="CY98" s="59">
        <f ca="1">AVERAGE(OFFSET($CX$3,0,0,'Données projet'!$E$13+1,1))-AVERAGE(OFFSET($H$3,0,0,'Données projet'!$E$13+1,1))</f>
        <v>380.75053157062723</v>
      </c>
      <c r="CZ98" s="59">
        <f t="shared" si="96"/>
        <v>372.45140975908799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20.63868199974015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20.63868199974015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69.004262811711129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289</v>
      </c>
      <c r="DM98" s="12">
        <f>VLOOKUP(A98,'Données projet'!$A$165:$I$185,9,0)</f>
        <v>7</v>
      </c>
      <c r="DN98" s="12">
        <f t="array" ref="DN98">INDEX(DM:DM,MIN(IF(ISNUMBER(DM98:DM294),ROW(DM98:DM294),"")))</f>
        <v>7</v>
      </c>
      <c r="DO98" s="12">
        <f>IF('Données projet'!$A$166&gt;35,DO97+DN98-DW97,IF(A98&lt;'Données projet'!$A$166,$DL$205^A98,IF(A98='Données projet'!$A$166,'Données projet'!$B$166,DO97+DN98-DW97)))</f>
        <v>288.99999999999989</v>
      </c>
      <c r="DP98" s="17">
        <f>DO98*VLOOKUP('Données projet'!$B$14,Paramètres!$A$1:$I$89,3,0)*VLOOKUP('Données projet'!$B$14,Paramètres!$A$1:$I$89,5,0)</f>
        <v>279.52079999999989</v>
      </c>
      <c r="DQ98" s="13">
        <f t="shared" si="97"/>
        <v>66.865730052421583</v>
      </c>
      <c r="DR98" s="20">
        <f t="shared" si="70"/>
        <v>603.28987317463395</v>
      </c>
      <c r="DS98" s="59">
        <f t="shared" si="71"/>
        <v>892.97217015090814</v>
      </c>
      <c r="DT98" s="59">
        <f ca="1">AVERAGE(OFFSET($DS$3,0,0,'Données projet'!$E$14+1,1))-AVERAGE(OFFSET($H$3,0,0,'Données projet'!$E$14+1,1))</f>
        <v>391.03687197632871</v>
      </c>
      <c r="DU98" s="59">
        <f t="shared" si="98"/>
        <v>241.90796410645191</v>
      </c>
      <c r="DV98" s="15">
        <f>IF(ISNA(VLOOKUP(A98,'Données projet'!$A$165:$I$185,3,0)),0,VLOOKUP(A98,'Données projet'!$A$165:$I$185,3,0))</f>
        <v>16</v>
      </c>
      <c r="DW98" s="15">
        <f>IF(ISNA(VLOOKUP(A98,'Données projet'!$A$165:$I$185,4,0)),0,VLOOKUP(A98,'Données projet'!$A$165:$I$185,4,0))</f>
        <v>21</v>
      </c>
      <c r="DX98" s="16">
        <f>IF(ISNA(VLOOKUP(A98,'Données projet'!$A$165:$I$185,5,0)),0%,VLOOKUP(A98,'Données projet'!$A$165:$I$185,5,0)*VLOOKUP('Données projet'!$B$14,Paramètres!$A$1:$I$89,7,0))</f>
        <v>0.30099999999999999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36.057044465570073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36.057044465570073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69.004262811711129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212</v>
      </c>
      <c r="EH98" s="12">
        <f>VLOOKUP(A98,'Données projet'!$A$191:$I$211,9,0)</f>
        <v>3.8</v>
      </c>
      <c r="EI98" s="12">
        <f t="array" ref="EI98">INDEX(EH:EH,MIN(IF(ISNUMBER(EH98:EH294),ROW(EH98:EH294),"")))</f>
        <v>3.8</v>
      </c>
      <c r="EJ98" s="12">
        <f>IF('Données projet'!$A$192&gt;35,EJ97+EI98-ER97,IF(A98&lt;'Données projet'!$A$192,$EG$205^A98,IF(A98='Données projet'!$A$192,'Données projet'!$B$192,EJ97+EI98-ER97)))</f>
        <v>212</v>
      </c>
      <c r="EK98" s="17">
        <f>EJ98*VLOOKUP('Données projet'!$B$15,Paramètres!$A$1:$I$89,3,0)*VLOOKUP('Données projet'!$B$15,Paramètres!$A$1:$I$89,5,0)</f>
        <v>241.4256</v>
      </c>
      <c r="EL98" s="13">
        <f t="shared" si="99"/>
        <v>58.746149463317458</v>
      </c>
      <c r="EM98" s="20">
        <f t="shared" si="73"/>
        <v>522.79913031527781</v>
      </c>
      <c r="EN98" s="59">
        <f t="shared" si="74"/>
        <v>812.48142729155188</v>
      </c>
      <c r="EO98" s="59">
        <f ca="1">AVERAGE(OFFSET($EN$3,0,0,'Données projet'!$E$15+1,1))-AVERAGE(OFFSET($H$3,0,0,'Données projet'!$E$15+1,1))</f>
        <v>337.57272347525873</v>
      </c>
      <c r="EP98" s="59">
        <f t="shared" si="100"/>
        <v>171.78614231095435</v>
      </c>
      <c r="EQ98" s="15">
        <f>IF(ISNA(VLOOKUP(A98,'Données projet'!$A$191:$I$211,3,0)),0,VLOOKUP(A98,'Données projet'!$A$191:$I$211,3,0))</f>
        <v>15</v>
      </c>
      <c r="ER98" s="15">
        <f>IF(ISNA(VLOOKUP(A98,'Données projet'!$A$191:$I$211,4,0)),0,VLOOKUP(A98,'Données projet'!$A$191:$I$211,4,0))</f>
        <v>14</v>
      </c>
      <c r="ES98" s="16">
        <f>IF(ISNA(VLOOKUP(A98,'Données projet'!$A$191:$I$211,5,0)),0%,VLOOKUP(A98,'Données projet'!$A$191:$I$211,5,0)*VLOOKUP('Données projet'!$B$15,Paramètres!$A$1:$I$89,7,0))</f>
        <v>0.30099999999999999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25.901629811646863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25.901629811646863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69.004262811711129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212</v>
      </c>
      <c r="FC98" s="12">
        <f>VLOOKUP(A98,'Données projet'!$A$217:$I$237,9,0)</f>
        <v>3.8</v>
      </c>
      <c r="FD98" s="12">
        <f t="array" ref="FD98">INDEX(FC:FC,MIN(IF(ISNUMBER(FC98:FC294),ROW(FC98:FC294),"")))</f>
        <v>3.8</v>
      </c>
      <c r="FE98" s="12">
        <f>IF('Données projet'!$A$218&gt;35,FE97+FD98-FM97,IF(A98&lt;'Données projet'!$A$218,$FB$205^A98,IF(A98='Données projet'!$A$218,'Données projet'!$B$218,FE97+FD98-FM97)))</f>
        <v>212</v>
      </c>
      <c r="FF98" s="17">
        <f>FE98*VLOOKUP('Données projet'!$B$16,Paramètres!$A$1:$I$89,3,0)*VLOOKUP('Données projet'!$B$16,Paramètres!$A$1:$I$89,5,0)</f>
        <v>231.50399999999996</v>
      </c>
      <c r="FG98" s="13">
        <f t="shared" si="101"/>
        <v>56.607758031045634</v>
      </c>
      <c r="FH98" s="20">
        <f t="shared" si="76"/>
        <v>501.79464523740444</v>
      </c>
      <c r="FI98" s="59">
        <f t="shared" si="77"/>
        <v>791.47694221367851</v>
      </c>
      <c r="FJ98" s="59">
        <f ca="1">AVERAGE(OFFSET($FI$3,0,0,'Données projet'!$E$16+1,1))-AVERAGE(OFFSET($H$3,0,0,'Données projet'!$E$16+1,1))</f>
        <v>325.08483803530646</v>
      </c>
      <c r="FK98" s="59">
        <f t="shared" si="102"/>
        <v>166.27224322841556</v>
      </c>
      <c r="FL98" s="15">
        <f>IF(ISNA(VLOOKUP(A98,'Données projet'!$A$217:$I$237,3,0)),0,VLOOKUP(A98,'Données projet'!$A$217:$I$237,3,0))</f>
        <v>15</v>
      </c>
      <c r="FM98" s="15">
        <f>IF(ISNA(VLOOKUP(A98,'Données projet'!$A$217:$I$237,4,0)),0,VLOOKUP(A98,'Données projet'!$A$217:$I$237,4,0))</f>
        <v>14</v>
      </c>
      <c r="FN98" s="16">
        <f>IF(ISNA(VLOOKUP(A98,'Données projet'!$A$217:$I$237,5,0)),0%,VLOOKUP(A98,'Données projet'!$A$217:$I$237,5,0)*VLOOKUP('Données projet'!$B$16,Paramètres!$A$1:$I$89,7,0))</f>
        <v>0.30099999999999999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24.837179271442203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24.837179271442203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69.004262811711129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>
        <f>VLOOKUP(A98,'Données projet'!$A$243:$I$263,2,0)</f>
        <v>333</v>
      </c>
      <c r="FX98" s="12">
        <f>VLOOKUP(A98,'Données projet'!$A$243:$I$263,9,0)</f>
        <v>6.2</v>
      </c>
      <c r="FY98" s="12">
        <f t="array" ref="FY98">INDEX(FX:FX,MIN(IF(ISNUMBER(FX98:FX294),ROW(FX98:FX294),"")))</f>
        <v>6.2</v>
      </c>
      <c r="FZ98" s="12">
        <f>IF('Données projet'!$A$244&gt;35,FZ97+FY98-GH97,IF(A98&lt;'Données projet'!$A$244,$FW$205^A98,IF(A98='Données projet'!$A$244,'Données projet'!$B$244,FZ97+FY98-GH97)))</f>
        <v>332.99999999999983</v>
      </c>
      <c r="GA98" s="17">
        <f>FZ98*VLOOKUP('Données projet'!$B$17,Paramètres!$A$1:$I$89,3,0)*VLOOKUP('Données projet'!$B$17,Paramètres!$A$1:$I$89,5,0)</f>
        <v>337.66199999999986</v>
      </c>
      <c r="GB98" s="13">
        <f t="shared" si="103"/>
        <v>79.016707002632685</v>
      </c>
      <c r="GC98" s="20">
        <f t="shared" si="79"/>
        <v>725.71541469625163</v>
      </c>
      <c r="GD98" s="59">
        <f t="shared" si="80"/>
        <v>1015.3977116725257</v>
      </c>
      <c r="GE98" s="59">
        <f ca="1">AVERAGE(OFFSET($GD$3,0,0,'Données projet'!$E$17+1,1))-AVERAGE(OFFSET($H$3,0,0,'Données projet'!$E$17+1,1))</f>
        <v>491.88527366779715</v>
      </c>
      <c r="GF98" s="59">
        <f t="shared" si="104"/>
        <v>304.07540432345746</v>
      </c>
      <c r="GG98" s="15">
        <f>IF(ISNA(VLOOKUP(A98,'Données projet'!$A$243:$I$263,3,0)),0,VLOOKUP(A98,'Données projet'!$A$243:$I$263,3,0))</f>
        <v>16</v>
      </c>
      <c r="GH98" s="15">
        <f>IF(ISNA(VLOOKUP(A98,'Données projet'!$A$243:$I$263,4,0)),0,VLOOKUP(A98,'Données projet'!$A$243:$I$263,4,0))</f>
        <v>28</v>
      </c>
      <c r="GI98" s="16">
        <f>IF(ISNA(VLOOKUP(A98,'Données projet'!$A$243:$I$263,5,0)),0%,VLOOKUP(A98,'Données projet'!$A$243:$I$263,5,0)*VLOOKUP('Données projet'!$B$17,Paramètres!$A$1:$I$89,7,0))</f>
        <v>0.30099999999999999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50.402320220689354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50.402320220689354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69.004262811711129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>
        <f>VLOOKUP(A98,'Données projet'!$A$269:$I$289,2,0)</f>
        <v>289</v>
      </c>
      <c r="GS98" s="12">
        <f>VLOOKUP(A98,'Données projet'!$A$269:$I$289,9,0)</f>
        <v>7</v>
      </c>
      <c r="GT98" s="12">
        <f t="array" ref="GT98">INDEX(GS:GS,MIN(IF(ISNUMBER(GS98:GS294),ROW(GS98:GS294),"")))</f>
        <v>7</v>
      </c>
      <c r="GU98" s="12">
        <f>IF('Données projet'!$A$270&gt;35,GU97+GT98-HC97,IF(A98&lt;'Données projet'!$A$270,$GR$205^A98,IF(A98='Données projet'!$A$270,'Données projet'!$B$270,GU97+GT98-HC97)))</f>
        <v>288.99999999999983</v>
      </c>
      <c r="GV98" s="17">
        <f>GU98*VLOOKUP('Données projet'!$B$18,Paramètres!$A$1:$I$89,3,0)*VLOOKUP('Données projet'!$B$18,Paramètres!$A$1:$I$89,5,0)</f>
        <v>275.01239999999984</v>
      </c>
      <c r="GW98" s="13">
        <f t="shared" si="105"/>
        <v>65.911885597558978</v>
      </c>
      <c r="GX98" s="20">
        <f t="shared" si="82"/>
        <v>593.77646408241492</v>
      </c>
      <c r="GY98" s="59">
        <f t="shared" si="83"/>
        <v>883.45876105868911</v>
      </c>
      <c r="GZ98" s="59">
        <f ca="1">AVERAGE(OFFSET($GY$3,0,0,'Données projet'!$E$18+1,1))-AVERAGE(OFFSET($H$3,0,0,'Données projet'!$E$18+1,1))</f>
        <v>388.19269910553851</v>
      </c>
      <c r="HA98" s="59">
        <f t="shared" si="106"/>
        <v>255.07177499966724</v>
      </c>
      <c r="HB98" s="15">
        <f>IF(ISNA(VLOOKUP(A98,'Données projet'!$A$269:$I$289,3,0)),0,VLOOKUP(A98,'Données projet'!$A$269:$I$289,3,0))</f>
        <v>16</v>
      </c>
      <c r="HC98" s="15">
        <f>IF(ISNA(VLOOKUP(A98,'Données projet'!$A$269:$I$289,4,0)),0,VLOOKUP(A98,'Données projet'!$A$269:$I$289,4,0))</f>
        <v>21</v>
      </c>
      <c r="HD98" s="16">
        <f>IF(ISNA(VLOOKUP(A98,'Données projet'!$A$269:$I$289,5,0)),0%,VLOOKUP(A98,'Données projet'!$A$269:$I$289,5,0)*VLOOKUP('Données projet'!$B$18,Paramètres!$A$1:$I$89,7,0))</f>
        <v>0.30099999999999999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35.475479232254415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35.475479232254415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1.05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8.536319999999991</v>
      </c>
      <c r="D99" s="11">
        <f t="shared" si="86"/>
        <v>3.0649461178024677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12.420363319005407</v>
      </c>
      <c r="H99" s="67">
        <f t="shared" si="56"/>
        <v>261.47220515517262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69.02153662579309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310.59999999999985</v>
      </c>
      <c r="O99" s="13">
        <f>N99*VLOOKUP('Données projet'!$B$9,Paramètres!$A$1:$I$89,3,0)*VLOOKUP('Données projet'!$B$9,Paramètres!$A$1:$I$89,5,0)</f>
        <v>281.03087999999985</v>
      </c>
      <c r="P99" s="13">
        <f t="shared" si="87"/>
        <v>67.184816842275467</v>
      </c>
      <c r="Q99" s="20">
        <f t="shared" ref="Q99:Q130" si="107">(O99+P99)*0.475*44/12</f>
        <v>606.47567200029607</v>
      </c>
      <c r="R99" s="59">
        <f t="shared" si="55"/>
        <v>896.22130629487083</v>
      </c>
      <c r="S99" s="59">
        <f ca="1">AVERAGE(OFFSET($R$3,0,0,'Données projet'!$E$9+1,1))-AVERAGE(OFFSET($H$3,0,0,'Données projet'!$E$9+1,1))</f>
        <v>442.85077007208679</v>
      </c>
      <c r="T99" s="59">
        <f t="shared" si="88"/>
        <v>275.67388397899009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44.092457921313873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44.092457921313873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69.02153662579309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2.8</v>
      </c>
      <c r="AI99" s="13">
        <f>IF('Données projet'!$A$62&gt;35,AI98+AH99-AQ98,IF(A99&lt;'Données projet'!$A$62,$AF$205^A99,IF(A99='Données projet'!$A$62,'Données projet'!$B$62,AI98+AH99-AQ98)))</f>
        <v>270.79999999999984</v>
      </c>
      <c r="AJ99" s="13">
        <f>AI99*VLOOKUP('Données projet'!$B$10,Paramètres!$A$1:$I$89,3,0)*VLOOKUP('Données projet'!$B$10,Paramètres!$A$1:$I$89,5,0)</f>
        <v>181.65263999999991</v>
      </c>
      <c r="AK99" s="13">
        <f t="shared" si="89"/>
        <v>45.689672314344143</v>
      </c>
      <c r="AL99" s="20">
        <f t="shared" si="58"/>
        <v>395.95452728081585</v>
      </c>
      <c r="AM99" s="59">
        <f t="shared" si="59"/>
        <v>685.70016157539055</v>
      </c>
      <c r="AN99" s="59">
        <f ca="1">AVERAGE(OFFSET($AM$3,0,0,'Données projet'!$E$10+1,1))-AVERAGE(OFFSET($H$3,0,0,'Données projet'!$E$10+1,1))</f>
        <v>283.58623187123555</v>
      </c>
      <c r="AO99" s="59">
        <f t="shared" si="90"/>
        <v>191.24793849275176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30.218537971934939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30.218537971934939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69.02153662579309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-1.7053025658242404E-13</v>
      </c>
      <c r="BE99" s="13">
        <f>BD99*VLOOKUP('Données projet'!$B$11,Paramètres!$A$1:$I$89,3,0)*VLOOKUP('Données projet'!$B$11,Paramètres!$A$1:$I$89,5,0)</f>
        <v>-1.383341441396624E-13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300.677256227165</v>
      </c>
      <c r="BJ99" s="59">
        <f t="shared" si="92"/>
        <v>294.92893853504148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68.378676777651762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68.378676777651762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69.02153662579309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3.6</v>
      </c>
      <c r="BY99" s="12">
        <f>IF('Données projet'!$A$114&gt;35,BY98+BX99-CG98,IF(A99&lt;'Données projet'!$A$114,$BV$205^A99,IF(A99='Données projet'!$A$114,'Données projet'!$B$114,BY98+BX99-CG98)))</f>
        <v>201.6</v>
      </c>
      <c r="BZ99" s="13">
        <f>BY99*VLOOKUP('Données projet'!$B$12,Paramètres!$A$1:$I$89,3,0)*VLOOKUP('Données projet'!$B$12,Paramètres!$A$1:$I$89,5,0)</f>
        <v>217.00223999999997</v>
      </c>
      <c r="CA99" s="13">
        <f t="shared" si="93"/>
        <v>53.462818050454771</v>
      </c>
      <c r="CB99" s="20">
        <f t="shared" si="64"/>
        <v>471.05997610454193</v>
      </c>
      <c r="CC99" s="59">
        <f t="shared" si="65"/>
        <v>760.80561039911663</v>
      </c>
      <c r="CD99" s="59">
        <f ca="1">AVERAGE(OFFSET($CC$3,0,0,'Données projet'!$E$12+1,1))-AVERAGE(OFFSET($H$3,0,0,'Données projet'!$E$12+1,1))</f>
        <v>320.91970765367535</v>
      </c>
      <c r="CE99" s="59">
        <f t="shared" si="94"/>
        <v>164.43305350706868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24.002278230325388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24.002278230325388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69.02153662579309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319</v>
      </c>
      <c r="CU99" s="17">
        <f>CT99*VLOOKUP('Données projet'!$B$13,Paramètres!$A$1:$I$89,3,0)*VLOOKUP('Données projet'!$B$13,Paramètres!$A$1:$I$89,5,0)</f>
        <v>278.67840000000001</v>
      </c>
      <c r="CV99" s="13">
        <f t="shared" si="95"/>
        <v>66.687639951856809</v>
      </c>
      <c r="CW99" s="20">
        <f t="shared" si="67"/>
        <v>601.51251958281728</v>
      </c>
      <c r="CX99" s="59">
        <f t="shared" si="68"/>
        <v>891.25815387739203</v>
      </c>
      <c r="CY99" s="59">
        <f ca="1">AVERAGE(OFFSET($CX$3,0,0,'Données projet'!$E$13+1,1))-AVERAGE(OFFSET($H$3,0,0,'Données projet'!$E$13+1,1))</f>
        <v>380.75053157062723</v>
      </c>
      <c r="CZ99" s="59">
        <f t="shared" si="96"/>
        <v>372.45140975908799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20.233970034078268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20.233970034078268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69.02153662579309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2.8</v>
      </c>
      <c r="DO99" s="12">
        <f>IF('Données projet'!$A$166&gt;35,DO98+DN99-DW98,IF(A99&lt;'Données projet'!$A$166,$DL$205^A99,IF(A99='Données projet'!$A$166,'Données projet'!$B$166,DO98+DN99-DW98)))</f>
        <v>270.7999999999999</v>
      </c>
      <c r="DP99" s="17">
        <f>DO99*VLOOKUP('Données projet'!$B$14,Paramètres!$A$1:$I$89,3,0)*VLOOKUP('Données projet'!$B$14,Paramètres!$A$1:$I$89,5,0)</f>
        <v>261.91775999999987</v>
      </c>
      <c r="DQ99" s="13">
        <f t="shared" si="97"/>
        <v>63.130991883317577</v>
      </c>
      <c r="DR99" s="20">
        <f t="shared" si="70"/>
        <v>566.12657619677782</v>
      </c>
      <c r="DS99" s="59">
        <f t="shared" si="71"/>
        <v>855.87221049135246</v>
      </c>
      <c r="DT99" s="59">
        <f ca="1">AVERAGE(OFFSET($DS$3,0,0,'Données projet'!$E$14+1,1))-AVERAGE(OFFSET($H$3,0,0,'Données projet'!$E$14+1,1))</f>
        <v>391.03687197632871</v>
      </c>
      <c r="DU99" s="59">
        <f t="shared" si="98"/>
        <v>241.90796410645191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35.349987816225777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35.349987816225777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69.02153662579309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3.6</v>
      </c>
      <c r="EJ99" s="12">
        <f>IF('Données projet'!$A$192&gt;35,EJ98+EI99-ER98,IF(A99&lt;'Données projet'!$A$192,$EG$205^A99,IF(A99='Données projet'!$A$192,'Données projet'!$B$192,EJ98+EI99-ER98)))</f>
        <v>201.6</v>
      </c>
      <c r="EK99" s="17">
        <f>EJ99*VLOOKUP('Données projet'!$B$15,Paramètres!$A$1:$I$89,3,0)*VLOOKUP('Données projet'!$B$15,Paramètres!$A$1:$I$89,5,0)</f>
        <v>229.58208000000002</v>
      </c>
      <c r="EL99" s="13">
        <f t="shared" si="99"/>
        <v>56.192307893526461</v>
      </c>
      <c r="EM99" s="20">
        <f t="shared" si="73"/>
        <v>497.72372558122532</v>
      </c>
      <c r="EN99" s="59">
        <f t="shared" si="74"/>
        <v>787.46935987580002</v>
      </c>
      <c r="EO99" s="59">
        <f ca="1">AVERAGE(OFFSET($EN$3,0,0,'Données projet'!$E$15+1,1))-AVERAGE(OFFSET($H$3,0,0,'Données projet'!$E$15+1,1))</f>
        <v>337.57272347525873</v>
      </c>
      <c r="EP99" s="59">
        <f t="shared" si="100"/>
        <v>171.78614231095435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25.393714649474688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25.393714649474688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69.02153662579309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3.6</v>
      </c>
      <c r="FE99" s="12">
        <f>IF('Données projet'!$A$218&gt;35,FE98+FD99-FM98,IF(A99&lt;'Données projet'!$A$218,$FB$205^A99,IF(A99='Données projet'!$A$218,'Données projet'!$B$218,FE98+FD99-FM98)))</f>
        <v>201.6</v>
      </c>
      <c r="FF99" s="17">
        <f>FE99*VLOOKUP('Données projet'!$B$16,Paramètres!$A$1:$I$89,3,0)*VLOOKUP('Données projet'!$B$16,Paramètres!$A$1:$I$89,5,0)</f>
        <v>220.14719999999997</v>
      </c>
      <c r="FG99" s="13">
        <f t="shared" si="101"/>
        <v>54.146877667769637</v>
      </c>
      <c r="FH99" s="20">
        <f t="shared" si="76"/>
        <v>477.72885193803205</v>
      </c>
      <c r="FI99" s="59">
        <f t="shared" si="77"/>
        <v>767.47448623260675</v>
      </c>
      <c r="FJ99" s="59">
        <f ca="1">AVERAGE(OFFSET($FI$3,0,0,'Données projet'!$E$16+1,1))-AVERAGE(OFFSET($H$3,0,0,'Données projet'!$E$16+1,1))</f>
        <v>325.08483803530646</v>
      </c>
      <c r="FK99" s="59">
        <f t="shared" si="102"/>
        <v>166.27224322841556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24.35013733511272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24.35013733511272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69.02153662579309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5.6</v>
      </c>
      <c r="FZ99" s="12">
        <f>IF('Données projet'!$A$244&gt;35,FZ98+FY99-GH98,IF(A99&lt;'Données projet'!$A$244,$FW$205^A99,IF(A99='Données projet'!$A$244,'Données projet'!$B$244,FZ98+FY99-GH98)))</f>
        <v>310.59999999999985</v>
      </c>
      <c r="GA99" s="17">
        <f>FZ99*VLOOKUP('Données projet'!$B$17,Paramètres!$A$1:$I$89,3,0)*VLOOKUP('Données projet'!$B$17,Paramètres!$A$1:$I$89,5,0)</f>
        <v>314.94839999999988</v>
      </c>
      <c r="GB99" s="13">
        <f t="shared" si="103"/>
        <v>74.301298626081149</v>
      </c>
      <c r="GC99" s="20">
        <f t="shared" si="79"/>
        <v>677.94322510709105</v>
      </c>
      <c r="GD99" s="59">
        <f t="shared" si="80"/>
        <v>967.6888594016657</v>
      </c>
      <c r="GE99" s="59">
        <f ca="1">AVERAGE(OFFSET($GD$3,0,0,'Données projet'!$E$17+1,1))-AVERAGE(OFFSET($H$3,0,0,'Données projet'!$E$17+1,1))</f>
        <v>491.88527366779715</v>
      </c>
      <c r="GF99" s="59">
        <f t="shared" si="104"/>
        <v>304.07540432345746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49.413961463541412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49.413961463541412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69.02153662579309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2.8</v>
      </c>
      <c r="GU99" s="12">
        <f>IF('Données projet'!$A$270&gt;35,GU98+GT99-HC98,IF(A99&lt;'Données projet'!$A$270,$GR$205^A99,IF(A99='Données projet'!$A$270,'Données projet'!$B$270,GU98+GT99-HC98)))</f>
        <v>270.79999999999984</v>
      </c>
      <c r="GV99" s="17">
        <f>GU99*VLOOKUP('Données projet'!$B$18,Paramètres!$A$1:$I$89,3,0)*VLOOKUP('Données projet'!$B$18,Paramètres!$A$1:$I$89,5,0)</f>
        <v>257.69327999999985</v>
      </c>
      <c r="GW99" s="13">
        <f t="shared" si="105"/>
        <v>62.230423737412856</v>
      </c>
      <c r="GX99" s="20">
        <f t="shared" si="82"/>
        <v>557.20045067599381</v>
      </c>
      <c r="GY99" s="59">
        <f t="shared" si="83"/>
        <v>846.94608497056856</v>
      </c>
      <c r="GZ99" s="59">
        <f ca="1">AVERAGE(OFFSET($GY$3,0,0,'Données projet'!$E$18+1,1))-AVERAGE(OFFSET($H$3,0,0,'Données projet'!$E$18+1,1))</f>
        <v>388.19269910553851</v>
      </c>
      <c r="HA99" s="59">
        <f t="shared" si="106"/>
        <v>255.07177499966724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34.77982672241567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34.77982672241567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1.05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8.6252399999999909</v>
      </c>
      <c r="D100" s="11">
        <f t="shared" si="86"/>
        <v>3.0931393561487504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12.510766520535872</v>
      </c>
      <c r="H100" s="67">
        <f t="shared" si="56"/>
        <v>261.67617737862571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316.19999999999987</v>
      </c>
      <c r="O100" s="13">
        <f>N100*VLOOKUP('Données projet'!$B$9,Paramètres!$A$1:$I$89,3,0)*VLOOKUP('Données projet'!$B$9,Paramètres!$A$1:$I$89,5,0)</f>
        <v>286.09775999999988</v>
      </c>
      <c r="P100" s="13">
        <f t="shared" si="87"/>
        <v>68.254020651723621</v>
      </c>
      <c r="Q100" s="20">
        <f t="shared" si="107"/>
        <v>617.16268463508504</v>
      </c>
      <c r="R100" s="59">
        <f t="shared" si="55"/>
        <v>906.97055748708885</v>
      </c>
      <c r="S100" s="59">
        <f ca="1">AVERAGE(OFFSET($R$3,0,0,'Données projet'!$E$9+1,1))-AVERAGE(OFFSET($H$3,0,0,'Données projet'!$E$9+1,1))</f>
        <v>442.85077007208679</v>
      </c>
      <c r="T100" s="59">
        <f t="shared" si="88"/>
        <v>275.67388397899009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43.227831715220702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43.227831715220702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2.8</v>
      </c>
      <c r="AI100" s="13">
        <f>IF('Données projet'!$A$62&gt;35,AI99+AH100-AQ99,IF(A100&lt;'Données projet'!$A$62,$AF$205^A100,IF(A100='Données projet'!$A$62,'Données projet'!$B$62,AI99+AH100-AQ99)))</f>
        <v>273.59999999999985</v>
      </c>
      <c r="AJ100" s="13">
        <f>AI100*VLOOKUP('Données projet'!$B$10,Paramètres!$A$1:$I$89,3,0)*VLOOKUP('Données projet'!$B$10,Paramètres!$A$1:$I$89,5,0)</f>
        <v>183.53087999999991</v>
      </c>
      <c r="AK100" s="13">
        <f t="shared" si="89"/>
        <v>46.106851562826662</v>
      </c>
      <c r="AL100" s="20">
        <f t="shared" si="58"/>
        <v>399.95238247192287</v>
      </c>
      <c r="AM100" s="59">
        <f t="shared" si="59"/>
        <v>689.76025532392669</v>
      </c>
      <c r="AN100" s="59">
        <f ca="1">AVERAGE(OFFSET($AM$3,0,0,'Données projet'!$E$10+1,1))-AVERAGE(OFFSET($H$3,0,0,'Données projet'!$E$10+1,1))</f>
        <v>283.58623187123555</v>
      </c>
      <c r="AO100" s="59">
        <f t="shared" si="90"/>
        <v>191.24793849275176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29.625970873793499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29.625970873793499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-1.7053025658242404E-13</v>
      </c>
      <c r="BE100" s="13">
        <f>BD100*VLOOKUP('Données projet'!$B$11,Paramètres!$A$1:$I$89,3,0)*VLOOKUP('Données projet'!$B$11,Paramètres!$A$1:$I$89,5,0)</f>
        <v>-1.383341441396624E-13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300.677256227165</v>
      </c>
      <c r="BJ100" s="59">
        <f t="shared" si="92"/>
        <v>294.92893853504148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67.037812632916641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67.037812632916641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3.6</v>
      </c>
      <c r="BY100" s="12">
        <f>IF('Données projet'!$A$114&gt;35,BY99+BX100-CG99,IF(A100&lt;'Données projet'!$A$114,$BV$205^A100,IF(A100='Données projet'!$A$114,'Données projet'!$B$114,BY99+BX100-CG99)))</f>
        <v>205.2</v>
      </c>
      <c r="BZ100" s="13">
        <f>BY100*VLOOKUP('Données projet'!$B$12,Paramètres!$A$1:$I$89,3,0)*VLOOKUP('Données projet'!$B$12,Paramètres!$A$1:$I$89,5,0)</f>
        <v>220.87727999999998</v>
      </c>
      <c r="CA100" s="13">
        <f t="shared" si="93"/>
        <v>54.305514008302801</v>
      </c>
      <c r="CB100" s="20">
        <f t="shared" si="64"/>
        <v>479.27669956446061</v>
      </c>
      <c r="CC100" s="59">
        <f t="shared" si="65"/>
        <v>769.08457241646443</v>
      </c>
      <c r="CD100" s="59">
        <f ca="1">AVERAGE(OFFSET($CC$3,0,0,'Données projet'!$E$12+1,1))-AVERAGE(OFFSET($H$3,0,0,'Données projet'!$E$12+1,1))</f>
        <v>320.91970765367535</v>
      </c>
      <c r="CE100" s="59">
        <f t="shared" si="94"/>
        <v>164.43305350706868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23.531608194172854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23.531608194172854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319</v>
      </c>
      <c r="CU100" s="17">
        <f>CT100*VLOOKUP('Données projet'!$B$13,Paramètres!$A$1:$I$89,3,0)*VLOOKUP('Données projet'!$B$13,Paramètres!$A$1:$I$89,5,0)</f>
        <v>278.67840000000001</v>
      </c>
      <c r="CV100" s="13">
        <f t="shared" si="95"/>
        <v>66.687639951856809</v>
      </c>
      <c r="CW100" s="20">
        <f t="shared" si="67"/>
        <v>601.51251958281728</v>
      </c>
      <c r="CX100" s="59">
        <f t="shared" si="68"/>
        <v>891.32039243482109</v>
      </c>
      <c r="CY100" s="59">
        <f ca="1">AVERAGE(OFFSET($CX$3,0,0,'Données projet'!$E$13+1,1))-AVERAGE(OFFSET($H$3,0,0,'Données projet'!$E$13+1,1))</f>
        <v>380.75053157062723</v>
      </c>
      <c r="CZ100" s="59">
        <f t="shared" si="96"/>
        <v>372.45140975908799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19.837194223213093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19.837194223213093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2.8</v>
      </c>
      <c r="DO100" s="12">
        <f>IF('Données projet'!$A$166&gt;35,DO99+DN100-DW99,IF(A100&lt;'Données projet'!$A$166,$DL$205^A100,IF(A100='Données projet'!$A$166,'Données projet'!$B$166,DO99+DN100-DW99)))</f>
        <v>273.59999999999991</v>
      </c>
      <c r="DP100" s="17">
        <f>DO100*VLOOKUP('Données projet'!$B$14,Paramètres!$A$1:$I$89,3,0)*VLOOKUP('Données projet'!$B$14,Paramètres!$A$1:$I$89,5,0)</f>
        <v>264.62591999999995</v>
      </c>
      <c r="DQ100" s="13">
        <f t="shared" si="97"/>
        <v>63.707422801198604</v>
      </c>
      <c r="DR100" s="20">
        <f t="shared" si="70"/>
        <v>571.84723871208746</v>
      </c>
      <c r="DS100" s="59">
        <f t="shared" si="71"/>
        <v>861.65511156409116</v>
      </c>
      <c r="DT100" s="59">
        <f ca="1">AVERAGE(OFFSET($DS$3,0,0,'Données projet'!$E$14+1,1))-AVERAGE(OFFSET($H$3,0,0,'Données projet'!$E$14+1,1))</f>
        <v>391.03687197632871</v>
      </c>
      <c r="DU100" s="59">
        <f t="shared" si="98"/>
        <v>241.90796410645191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34.656796116513149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34.656796116513149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3.6</v>
      </c>
      <c r="EJ100" s="12">
        <f>IF('Données projet'!$A$192&gt;35,EJ99+EI100-ER99,IF(A100&lt;'Données projet'!$A$192,$EG$205^A100,IF(A100='Données projet'!$A$192,'Données projet'!$B$192,EJ99+EI100-ER99)))</f>
        <v>205.2</v>
      </c>
      <c r="EK100" s="17">
        <f>EJ100*VLOOKUP('Données projet'!$B$15,Paramètres!$A$1:$I$89,3,0)*VLOOKUP('Données projet'!$B$15,Paramètres!$A$1:$I$89,5,0)</f>
        <v>233.68176</v>
      </c>
      <c r="EL100" s="13">
        <f t="shared" si="99"/>
        <v>57.078026837098335</v>
      </c>
      <c r="EM100" s="20">
        <f t="shared" si="73"/>
        <v>506.40662874127952</v>
      </c>
      <c r="EN100" s="59">
        <f t="shared" si="74"/>
        <v>796.21450159328333</v>
      </c>
      <c r="EO100" s="59">
        <f ca="1">AVERAGE(OFFSET($EN$3,0,0,'Données projet'!$E$15+1,1))-AVERAGE(OFFSET($H$3,0,0,'Données projet'!$E$15+1,1))</f>
        <v>337.57272347525873</v>
      </c>
      <c r="EP100" s="59">
        <f t="shared" si="100"/>
        <v>171.78614231095435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24.89575939383505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24.89575939383505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3.6</v>
      </c>
      <c r="FE100" s="12">
        <f>IF('Données projet'!$A$218&gt;35,FE99+FD100-FM99,IF(A100&lt;'Données projet'!$A$218,$FB$205^A100,IF(A100='Données projet'!$A$218,'Données projet'!$B$218,FE99+FD100-FM99)))</f>
        <v>205.2</v>
      </c>
      <c r="FF100" s="17">
        <f>FE100*VLOOKUP('Données projet'!$B$16,Paramètres!$A$1:$I$89,3,0)*VLOOKUP('Données projet'!$B$16,Paramètres!$A$1:$I$89,5,0)</f>
        <v>224.07839999999999</v>
      </c>
      <c r="FG100" s="13">
        <f t="shared" si="101"/>
        <v>55.000355965484125</v>
      </c>
      <c r="FH100" s="20">
        <f t="shared" si="76"/>
        <v>486.06216663988477</v>
      </c>
      <c r="FI100" s="59">
        <f t="shared" si="77"/>
        <v>775.87003949188852</v>
      </c>
      <c r="FJ100" s="59">
        <f ca="1">AVERAGE(OFFSET($FI$3,0,0,'Données projet'!$E$16+1,1))-AVERAGE(OFFSET($H$3,0,0,'Données projet'!$E$16+1,1))</f>
        <v>325.08483803530646</v>
      </c>
      <c r="FK100" s="59">
        <f t="shared" si="102"/>
        <v>166.27224322841556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23.872645994088408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23.872645994088408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5.6</v>
      </c>
      <c r="FZ100" s="12">
        <f>IF('Données projet'!$A$244&gt;35,FZ99+FY100-GH99,IF(A100&lt;'Données projet'!$A$244,$FW$205^A100,IF(A100='Données projet'!$A$244,'Données projet'!$B$244,FZ99+FY100-GH99)))</f>
        <v>316.19999999999987</v>
      </c>
      <c r="GA100" s="17">
        <f>FZ100*VLOOKUP('Données projet'!$B$17,Paramètres!$A$1:$I$89,3,0)*VLOOKUP('Données projet'!$B$17,Paramètres!$A$1:$I$89,5,0)</f>
        <v>320.62679999999989</v>
      </c>
      <c r="GB100" s="13">
        <f t="shared" si="103"/>
        <v>75.483756735990909</v>
      </c>
      <c r="GC100" s="20">
        <f t="shared" si="79"/>
        <v>689.89255298185071</v>
      </c>
      <c r="GD100" s="59">
        <f t="shared" si="80"/>
        <v>979.70042583385452</v>
      </c>
      <c r="GE100" s="59">
        <f ca="1">AVERAGE(OFFSET($GD$3,0,0,'Données projet'!$E$17+1,1))-AVERAGE(OFFSET($H$3,0,0,'Données projet'!$E$17+1,1))</f>
        <v>491.88527366779715</v>
      </c>
      <c r="GF100" s="59">
        <f t="shared" si="104"/>
        <v>304.07540432345746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48.444983818781829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48.444983818781829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2.8</v>
      </c>
      <c r="GU100" s="12">
        <f>IF('Données projet'!$A$270&gt;35,GU99+GT100-HC99,IF(A100&lt;'Données projet'!$A$270,$GR$205^A100,IF(A100='Données projet'!$A$270,'Données projet'!$B$270,GU99+GT100-HC99)))</f>
        <v>273.59999999999985</v>
      </c>
      <c r="GV100" s="17">
        <f>GU100*VLOOKUP('Données projet'!$B$18,Paramètres!$A$1:$I$89,3,0)*VLOOKUP('Données projet'!$B$18,Paramètres!$A$1:$I$89,5,0)</f>
        <v>260.35775999999987</v>
      </c>
      <c r="GW100" s="13">
        <f t="shared" si="105"/>
        <v>62.7986318267358</v>
      </c>
      <c r="GX100" s="20">
        <f t="shared" si="82"/>
        <v>562.83071576489795</v>
      </c>
      <c r="GY100" s="59">
        <f t="shared" si="83"/>
        <v>852.63858861690164</v>
      </c>
      <c r="GZ100" s="59">
        <f ca="1">AVERAGE(OFFSET($GY$3,0,0,'Données projet'!$E$18+1,1))-AVERAGE(OFFSET($H$3,0,0,'Données projet'!$E$18+1,1))</f>
        <v>388.19269910553851</v>
      </c>
      <c r="HA100" s="59">
        <f t="shared" si="106"/>
        <v>255.07177499966724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34.097815533988729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34.097815533988729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1.05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8.7141599999999908</v>
      </c>
      <c r="D101" s="11">
        <f t="shared" si="86"/>
        <v>3.1212987822666025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12.601143621398775</v>
      </c>
      <c r="H101" s="67">
        <f t="shared" si="56"/>
        <v>261.88009071244761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917.71489384044003</v>
      </c>
      <c r="S101" s="59">
        <f ca="1">AVERAGE(OFFSET($R$3,0,0,'Données projet'!$E$9+1,1))-AVERAGE(OFFSET($H$3,0,0,'Données projet'!$E$9+1,1))</f>
        <v>442.85077007208679</v>
      </c>
      <c r="T101" s="59">
        <f t="shared" si="88"/>
        <v>275.67388397899009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42.38016030165911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42.38016030165911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2.8</v>
      </c>
      <c r="AI101" s="13">
        <f>IF('Données projet'!$A$62&gt;35,AI100+AH101-AQ100,IF(A101&lt;'Données projet'!$A$62,$AF$205^A101,IF(A101='Données projet'!$A$62,'Données projet'!$B$62,AI100+AH101-AQ100)))</f>
        <v>276.39999999999986</v>
      </c>
      <c r="AJ101" s="13">
        <f>AI101*VLOOKUP('Données projet'!$B$10,Paramètres!$A$1:$I$89,3,0)*VLOOKUP('Données projet'!$B$10,Paramètres!$A$1:$I$89,5,0)</f>
        <v>185.40911999999989</v>
      </c>
      <c r="AK101" s="13">
        <f t="shared" si="89"/>
        <v>46.523534142385415</v>
      </c>
      <c r="AL101" s="20">
        <f t="shared" si="58"/>
        <v>403.94937263132101</v>
      </c>
      <c r="AM101" s="59">
        <f t="shared" si="59"/>
        <v>693.81840434092692</v>
      </c>
      <c r="AN101" s="59">
        <f ca="1">AVERAGE(OFFSET($AM$3,0,0,'Données projet'!$E$10+1,1))-AVERAGE(OFFSET($H$3,0,0,'Données projet'!$E$10+1,1))</f>
        <v>283.58623187123555</v>
      </c>
      <c r="AO101" s="59">
        <f t="shared" si="90"/>
        <v>191.24793849275176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29.045023655016372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29.045023655016372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-1.7053025658242404E-13</v>
      </c>
      <c r="BE101" s="13">
        <f>BD101*VLOOKUP('Données projet'!$B$11,Paramètres!$A$1:$I$89,3,0)*VLOOKUP('Données projet'!$B$11,Paramètres!$A$1:$I$89,5,0)</f>
        <v>-1.383341441396624E-13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300.677256227165</v>
      </c>
      <c r="BJ101" s="59">
        <f t="shared" si="92"/>
        <v>294.92893853504148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65.723242016213391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65.723242016213391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3.6</v>
      </c>
      <c r="BY101" s="12">
        <f>IF('Données projet'!$A$114&gt;35,BY100+BX101-CG100,IF(A101&lt;'Données projet'!$A$114,$BV$205^A101,IF(A101='Données projet'!$A$114,'Données projet'!$B$114,BY100+BX101-CG100)))</f>
        <v>208.79999999999998</v>
      </c>
      <c r="BZ101" s="13">
        <f>BY101*VLOOKUP('Données projet'!$B$12,Paramètres!$A$1:$I$89,3,0)*VLOOKUP('Données projet'!$B$12,Paramètres!$A$1:$I$89,5,0)</f>
        <v>224.75231999999997</v>
      </c>
      <c r="CA101" s="13">
        <f t="shared" si="93"/>
        <v>55.146490754971083</v>
      </c>
      <c r="CB101" s="20">
        <f t="shared" si="64"/>
        <v>487.49042873157458</v>
      </c>
      <c r="CC101" s="59">
        <f t="shared" si="65"/>
        <v>777.35946044118054</v>
      </c>
      <c r="CD101" s="59">
        <f ca="1">AVERAGE(OFFSET($CC$3,0,0,'Données projet'!$E$12+1,1))-AVERAGE(OFFSET($H$3,0,0,'Données projet'!$E$12+1,1))</f>
        <v>320.91970765367535</v>
      </c>
      <c r="CE101" s="59">
        <f t="shared" si="94"/>
        <v>164.43305350706868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23.070167710348894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23.070167710348894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319</v>
      </c>
      <c r="CU101" s="17">
        <f>CT101*VLOOKUP('Données projet'!$B$13,Paramètres!$A$1:$I$89,3,0)*VLOOKUP('Données projet'!$B$13,Paramètres!$A$1:$I$89,5,0)</f>
        <v>278.67840000000001</v>
      </c>
      <c r="CV101" s="13">
        <f t="shared" si="95"/>
        <v>66.687639951856809</v>
      </c>
      <c r="CW101" s="20">
        <f t="shared" si="67"/>
        <v>601.51251958281728</v>
      </c>
      <c r="CX101" s="59">
        <f t="shared" si="68"/>
        <v>891.38155129242318</v>
      </c>
      <c r="CY101" s="59">
        <f ca="1">AVERAGE(OFFSET($CX$3,0,0,'Données projet'!$E$13+1,1))-AVERAGE(OFFSET($H$3,0,0,'Données projet'!$E$13+1,1))</f>
        <v>380.75053157062723</v>
      </c>
      <c r="CZ101" s="59">
        <f t="shared" si="96"/>
        <v>372.45140975908799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19.448198943989635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19.448198943989635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2.8</v>
      </c>
      <c r="DO101" s="12">
        <f>IF('Données projet'!$A$166&gt;35,DO100+DN101-DW100,IF(A101&lt;'Données projet'!$A$166,$DL$205^A101,IF(A101='Données projet'!$A$166,'Données projet'!$B$166,DO100+DN101-DW100)))</f>
        <v>276.39999999999992</v>
      </c>
      <c r="DP101" s="17">
        <f>DO101*VLOOKUP('Données projet'!$B$14,Paramètres!$A$1:$I$89,3,0)*VLOOKUP('Données projet'!$B$14,Paramètres!$A$1:$I$89,5,0)</f>
        <v>267.33407999999991</v>
      </c>
      <c r="DQ101" s="13">
        <f t="shared" si="97"/>
        <v>64.283167454543047</v>
      </c>
      <c r="DR101" s="20">
        <f t="shared" si="70"/>
        <v>577.56670598332892</v>
      </c>
      <c r="DS101" s="59">
        <f t="shared" si="71"/>
        <v>867.43573769293494</v>
      </c>
      <c r="DT101" s="59">
        <f ca="1">AVERAGE(OFFSET($DS$3,0,0,'Données projet'!$E$14+1,1))-AVERAGE(OFFSET($H$3,0,0,'Données projet'!$E$14+1,1))</f>
        <v>391.03687197632871</v>
      </c>
      <c r="DU101" s="59">
        <f t="shared" si="98"/>
        <v>241.90796410645191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33.977197483226696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33.977197483226696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3.6</v>
      </c>
      <c r="EJ101" s="12">
        <f>IF('Données projet'!$A$192&gt;35,EJ100+EI101-ER100,IF(A101&lt;'Données projet'!$A$192,$EG$205^A101,IF(A101='Données projet'!$A$192,'Données projet'!$B$192,EJ100+EI101-ER100)))</f>
        <v>208.79999999999998</v>
      </c>
      <c r="EK101" s="17">
        <f>EJ101*VLOOKUP('Données projet'!$B$15,Paramètres!$A$1:$I$89,3,0)*VLOOKUP('Données projet'!$B$15,Paramètres!$A$1:$I$89,5,0)</f>
        <v>237.78143999999998</v>
      </c>
      <c r="EL101" s="13">
        <f t="shared" si="99"/>
        <v>57.96193879691095</v>
      </c>
      <c r="EM101" s="20">
        <f t="shared" si="73"/>
        <v>515.08638473795315</v>
      </c>
      <c r="EN101" s="59">
        <f t="shared" si="74"/>
        <v>804.95541644755917</v>
      </c>
      <c r="EO101" s="59">
        <f ca="1">AVERAGE(OFFSET($EN$3,0,0,'Données projet'!$E$15+1,1))-AVERAGE(OFFSET($H$3,0,0,'Données projet'!$E$15+1,1))</f>
        <v>337.57272347525873</v>
      </c>
      <c r="EP101" s="59">
        <f t="shared" si="100"/>
        <v>171.78614231095435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24.407568737035788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24.407568737035788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3.6</v>
      </c>
      <c r="FE101" s="12">
        <f>IF('Données projet'!$A$218&gt;35,FE100+FD101-FM100,IF(A101&lt;'Données projet'!$A$218,$FB$205^A101,IF(A101='Données projet'!$A$218,'Données projet'!$B$218,FE100+FD101-FM100)))</f>
        <v>208.79999999999998</v>
      </c>
      <c r="FF101" s="17">
        <f>FE101*VLOOKUP('Données projet'!$B$16,Paramètres!$A$1:$I$89,3,0)*VLOOKUP('Données projet'!$B$16,Paramètres!$A$1:$I$89,5,0)</f>
        <v>228.00959999999995</v>
      </c>
      <c r="FG101" s="13">
        <f t="shared" si="101"/>
        <v>55.852093054619829</v>
      </c>
      <c r="FH101" s="20">
        <f t="shared" si="76"/>
        <v>494.3924487367961</v>
      </c>
      <c r="FI101" s="59">
        <f t="shared" si="77"/>
        <v>784.26148044640206</v>
      </c>
      <c r="FJ101" s="59">
        <f ca="1">AVERAGE(OFFSET($FI$3,0,0,'Données projet'!$E$16+1,1))-AVERAGE(OFFSET($H$3,0,0,'Données projet'!$E$16+1,1))</f>
        <v>325.08483803530646</v>
      </c>
      <c r="FK101" s="59">
        <f t="shared" si="102"/>
        <v>166.27224322841556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23.404517967020624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23.404517967020624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5.6</v>
      </c>
      <c r="FZ101" s="12">
        <f>IF('Données projet'!$A$244&gt;35,FZ100+FY101-GH100,IF(A101&lt;'Données projet'!$A$244,$FW$205^A101,IF(A101='Données projet'!$A$244,'Données projet'!$B$244,FZ100+FY101-GH100)))</f>
        <v>321.7999999999999</v>
      </c>
      <c r="GA101" s="17">
        <f>FZ101*VLOOKUP('Données projet'!$B$17,Paramètres!$A$1:$I$89,3,0)*VLOOKUP('Données projet'!$B$17,Paramètres!$A$1:$I$89,5,0)</f>
        <v>326.3051999999999</v>
      </c>
      <c r="GB101" s="13">
        <f t="shared" si="103"/>
        <v>76.663779608302349</v>
      </c>
      <c r="GC101" s="20">
        <f t="shared" si="79"/>
        <v>701.8376394844596</v>
      </c>
      <c r="GD101" s="59">
        <f t="shared" si="80"/>
        <v>991.70667119406562</v>
      </c>
      <c r="GE101" s="59">
        <f ca="1">AVERAGE(OFFSET($GD$3,0,0,'Données projet'!$E$17+1,1))-AVERAGE(OFFSET($H$3,0,0,'Données projet'!$E$17+1,1))</f>
        <v>491.88527366779715</v>
      </c>
      <c r="GF101" s="59">
        <f t="shared" si="104"/>
        <v>304.07540432345746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47.495007234617972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47.495007234617972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2.8</v>
      </c>
      <c r="GU101" s="12">
        <f>IF('Données projet'!$A$270&gt;35,GU100+GT101-HC100,IF(A101&lt;'Données projet'!$A$270,$GR$205^A101,IF(A101='Données projet'!$A$270,'Données projet'!$B$270,GU100+GT101-HC100)))</f>
        <v>276.39999999999986</v>
      </c>
      <c r="GV101" s="17">
        <f>GU101*VLOOKUP('Données projet'!$B$18,Paramètres!$A$1:$I$89,3,0)*VLOOKUP('Données projet'!$B$18,Paramètres!$A$1:$I$89,5,0)</f>
        <v>263.02223999999984</v>
      </c>
      <c r="GW101" s="13">
        <f t="shared" si="105"/>
        <v>63.3661634411352</v>
      </c>
      <c r="GX101" s="20">
        <f t="shared" si="82"/>
        <v>568.45980265997684</v>
      </c>
      <c r="GY101" s="59">
        <f t="shared" si="83"/>
        <v>858.32883436958286</v>
      </c>
      <c r="GZ101" s="59">
        <f ca="1">AVERAGE(OFFSET($GY$3,0,0,'Données projet'!$E$18+1,1))-AVERAGE(OFFSET($H$3,0,0,'Données projet'!$E$18+1,1))</f>
        <v>388.19269910553851</v>
      </c>
      <c r="HA101" s="59">
        <f t="shared" si="106"/>
        <v>255.07177499966724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33.429178168981089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33.429178168981089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1.05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8.8030799999999907</v>
      </c>
      <c r="D102" s="11">
        <f t="shared" si="86"/>
        <v>3.1494247811241731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12.691494918762514</v>
      </c>
      <c r="H102" s="67">
        <f t="shared" si="56"/>
        <v>262.08394582712458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327.39999999999992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928.45440852546903</v>
      </c>
      <c r="S102" s="59">
        <f ca="1">AVERAGE(OFFSET($R$3,0,0,'Données projet'!$E$9+1,1))-AVERAGE(OFFSET($H$3,0,0,'Données projet'!$E$9+1,1))</f>
        <v>442.85077007208679</v>
      </c>
      <c r="T102" s="59">
        <f t="shared" si="88"/>
        <v>275.67388397899009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41.549111207488949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41.549111207488949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2.8</v>
      </c>
      <c r="AI102" s="13">
        <f>IF('Données projet'!$A$62&gt;35,AI101+AH102-AQ101,IF(A102&lt;'Données projet'!$A$62,$AF$205^A102,IF(A102='Données projet'!$A$62,'Données projet'!$B$62,AI101+AH102-AQ101)))</f>
        <v>279.19999999999987</v>
      </c>
      <c r="AJ102" s="13">
        <f>AI102*VLOOKUP('Données projet'!$B$10,Paramètres!$A$1:$I$89,3,0)*VLOOKUP('Données projet'!$B$10,Paramètres!$A$1:$I$89,5,0)</f>
        <v>187.28735999999992</v>
      </c>
      <c r="AK102" s="13">
        <f t="shared" si="89"/>
        <v>46.939725666933739</v>
      </c>
      <c r="AL102" s="20">
        <f t="shared" si="58"/>
        <v>407.94550753657609</v>
      </c>
      <c r="AM102" s="59">
        <f t="shared" si="59"/>
        <v>697.87463713433544</v>
      </c>
      <c r="AN102" s="59">
        <f ca="1">AVERAGE(OFFSET($AM$3,0,0,'Données projet'!$E$10+1,1))-AVERAGE(OFFSET($H$3,0,0,'Données projet'!$E$10+1,1))</f>
        <v>283.58623187123555</v>
      </c>
      <c r="AO102" s="59">
        <f t="shared" si="90"/>
        <v>191.24793849275176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28.47546845685665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28.47546845685665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-1.7053025658242404E-13</v>
      </c>
      <c r="BE102" s="13">
        <f>BD102*VLOOKUP('Données projet'!$B$11,Paramètres!$A$1:$I$89,3,0)*VLOOKUP('Données projet'!$B$11,Paramètres!$A$1:$I$89,5,0)</f>
        <v>-1.383341441396624E-13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300.677256227165</v>
      </c>
      <c r="BJ102" s="59">
        <f t="shared" si="92"/>
        <v>294.92893853504148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64.434449327494789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64.434449327494789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3.6</v>
      </c>
      <c r="BY102" s="12">
        <f>IF('Données projet'!$A$114&gt;35,BY101+BX102-CG101,IF(A102&lt;'Données projet'!$A$114,$BV$205^A102,IF(A102='Données projet'!$A$114,'Données projet'!$B$114,BY101+BX102-CG101)))</f>
        <v>212.39999999999998</v>
      </c>
      <c r="BZ102" s="13">
        <f>BY102*VLOOKUP('Données projet'!$B$12,Paramètres!$A$1:$I$89,3,0)*VLOOKUP('Données projet'!$B$12,Paramètres!$A$1:$I$89,5,0)</f>
        <v>228.62735999999998</v>
      </c>
      <c r="CA102" s="13">
        <f t="shared" si="93"/>
        <v>55.985781352428695</v>
      </c>
      <c r="CB102" s="20">
        <f t="shared" si="64"/>
        <v>495.70122118881324</v>
      </c>
      <c r="CC102" s="59">
        <f t="shared" si="65"/>
        <v>785.63035078657265</v>
      </c>
      <c r="CD102" s="59">
        <f ca="1">AVERAGE(OFFSET($CC$3,0,0,'Données projet'!$E$12+1,1))-AVERAGE(OFFSET($H$3,0,0,'Données projet'!$E$12+1,1))</f>
        <v>320.91970765367535</v>
      </c>
      <c r="CE102" s="59">
        <f t="shared" si="94"/>
        <v>164.43305350706868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22.617775792961819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22.617775792961819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319</v>
      </c>
      <c r="CU102" s="17">
        <f>CT102*VLOOKUP('Données projet'!$B$13,Paramètres!$A$1:$I$89,3,0)*VLOOKUP('Données projet'!$B$13,Paramètres!$A$1:$I$89,5,0)</f>
        <v>278.67840000000001</v>
      </c>
      <c r="CV102" s="13">
        <f t="shared" si="95"/>
        <v>66.687639951856809</v>
      </c>
      <c r="CW102" s="20">
        <f t="shared" si="67"/>
        <v>601.51251958281728</v>
      </c>
      <c r="CX102" s="59">
        <f t="shared" si="68"/>
        <v>891.44164918057663</v>
      </c>
      <c r="CY102" s="59">
        <f ca="1">AVERAGE(OFFSET($CX$3,0,0,'Données projet'!$E$13+1,1))-AVERAGE(OFFSET($H$3,0,0,'Données projet'!$E$13+1,1))</f>
        <v>380.75053157062723</v>
      </c>
      <c r="CZ102" s="59">
        <f t="shared" si="96"/>
        <v>372.45140975908799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19.066831624928056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19.066831624928056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2.8</v>
      </c>
      <c r="DO102" s="12">
        <f>IF('Données projet'!$A$166&gt;35,DO101+DN102-DW101,IF(A102&lt;'Données projet'!$A$166,$DL$205^A102,IF(A102='Données projet'!$A$166,'Données projet'!$B$166,DO101+DN102-DW101)))</f>
        <v>279.19999999999993</v>
      </c>
      <c r="DP102" s="17">
        <f>DO102*VLOOKUP('Données projet'!$B$14,Paramètres!$A$1:$I$89,3,0)*VLOOKUP('Données projet'!$B$14,Paramètres!$A$1:$I$89,5,0)</f>
        <v>270.04223999999994</v>
      </c>
      <c r="DQ102" s="13">
        <f t="shared" si="97"/>
        <v>64.858233600288145</v>
      </c>
      <c r="DR102" s="20">
        <f t="shared" si="70"/>
        <v>583.28499152050165</v>
      </c>
      <c r="DS102" s="59">
        <f t="shared" si="71"/>
        <v>873.21412111826112</v>
      </c>
      <c r="DT102" s="59">
        <f ca="1">AVERAGE(OFFSET($DS$3,0,0,'Données projet'!$E$14+1,1))-AVERAGE(OFFSET($H$3,0,0,'Données projet'!$E$14+1,1))</f>
        <v>391.03687197632871</v>
      </c>
      <c r="DU102" s="59">
        <f t="shared" si="98"/>
        <v>241.90796410645191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33.310925364624758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33.310925364624758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3.6</v>
      </c>
      <c r="EJ102" s="12">
        <f>IF('Données projet'!$A$192&gt;35,EJ101+EI102-ER101,IF(A102&lt;'Données projet'!$A$192,$EG$205^A102,IF(A102='Données projet'!$A$192,'Données projet'!$B$192,EJ101+EI102-ER101)))</f>
        <v>212.39999999999998</v>
      </c>
      <c r="EK102" s="17">
        <f>EJ102*VLOOKUP('Données projet'!$B$15,Paramètres!$A$1:$I$89,3,0)*VLOOKUP('Données projet'!$B$15,Paramètres!$A$1:$I$89,5,0)</f>
        <v>241.88112000000001</v>
      </c>
      <c r="EL102" s="13">
        <f t="shared" si="99"/>
        <v>58.84407852287837</v>
      </c>
      <c r="EM102" s="20">
        <f t="shared" si="73"/>
        <v>523.76305409401311</v>
      </c>
      <c r="EN102" s="59">
        <f t="shared" si="74"/>
        <v>813.69218369177247</v>
      </c>
      <c r="EO102" s="59">
        <f ca="1">AVERAGE(OFFSET($EN$3,0,0,'Données projet'!$E$15+1,1))-AVERAGE(OFFSET($H$3,0,0,'Données projet'!$E$15+1,1))</f>
        <v>337.57272347525873</v>
      </c>
      <c r="EP102" s="59">
        <f t="shared" si="100"/>
        <v>171.78614231095435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23.928951201249461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23.928951201249461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3.6</v>
      </c>
      <c r="FE102" s="12">
        <f>IF('Données projet'!$A$218&gt;35,FE101+FD102-FM101,IF(A102&lt;'Données projet'!$A$218,$FB$205^A102,IF(A102='Données projet'!$A$218,'Données projet'!$B$218,FE101+FD102-FM101)))</f>
        <v>212.39999999999998</v>
      </c>
      <c r="FF102" s="17">
        <f>FE102*VLOOKUP('Données projet'!$B$16,Paramètres!$A$1:$I$89,3,0)*VLOOKUP('Données projet'!$B$16,Paramètres!$A$1:$I$89,5,0)</f>
        <v>231.94079999999997</v>
      </c>
      <c r="FG102" s="13">
        <f t="shared" si="101"/>
        <v>56.702122420175449</v>
      </c>
      <c r="FH102" s="20">
        <f t="shared" si="76"/>
        <v>502.71975654847216</v>
      </c>
      <c r="FI102" s="59">
        <f t="shared" si="77"/>
        <v>792.64888614623158</v>
      </c>
      <c r="FJ102" s="59">
        <f ca="1">AVERAGE(OFFSET($FI$3,0,0,'Données projet'!$E$16+1,1))-AVERAGE(OFFSET($H$3,0,0,'Données projet'!$E$16+1,1))</f>
        <v>325.08483803530646</v>
      </c>
      <c r="FK102" s="59">
        <f t="shared" si="102"/>
        <v>166.27224322841556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22.945569645033736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22.945569645033736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5.6</v>
      </c>
      <c r="FZ102" s="12">
        <f>IF('Données projet'!$A$244&gt;35,FZ101+FY102-GH101,IF(A102&lt;'Données projet'!$A$244,$FW$205^A102,IF(A102='Données projet'!$A$244,'Données projet'!$B$244,FZ101+FY102-GH101)))</f>
        <v>327.39999999999992</v>
      </c>
      <c r="GA102" s="17">
        <f>FZ102*VLOOKUP('Données projet'!$B$17,Paramètres!$A$1:$I$89,3,0)*VLOOKUP('Données projet'!$B$17,Paramètres!$A$1:$I$89,5,0)</f>
        <v>331.98359999999991</v>
      </c>
      <c r="GB102" s="13">
        <f t="shared" si="103"/>
        <v>77.841414511052136</v>
      </c>
      <c r="GC102" s="20">
        <f t="shared" si="79"/>
        <v>713.77856694008221</v>
      </c>
      <c r="GD102" s="59">
        <f t="shared" si="80"/>
        <v>1003.7076965378417</v>
      </c>
      <c r="GE102" s="59">
        <f ca="1">AVERAGE(OFFSET($GD$3,0,0,'Données projet'!$E$17+1,1))-AVERAGE(OFFSET($H$3,0,0,'Données projet'!$E$17+1,1))</f>
        <v>491.88527366779715</v>
      </c>
      <c r="GF102" s="59">
        <f t="shared" si="104"/>
        <v>304.07540432345746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46.563659111841069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46.563659111841069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2.8</v>
      </c>
      <c r="GU102" s="12">
        <f>IF('Données projet'!$A$270&gt;35,GU101+GT102-HC101,IF(A102&lt;'Données projet'!$A$270,$GR$205^A102,IF(A102='Données projet'!$A$270,'Données projet'!$B$270,GU101+GT102-HC101)))</f>
        <v>279.19999999999987</v>
      </c>
      <c r="GV102" s="17">
        <f>GU102*VLOOKUP('Données projet'!$B$18,Paramètres!$A$1:$I$89,3,0)*VLOOKUP('Données projet'!$B$18,Paramètres!$A$1:$I$89,5,0)</f>
        <v>265.68671999999987</v>
      </c>
      <c r="GW102" s="13">
        <f t="shared" si="105"/>
        <v>63.933026226894967</v>
      </c>
      <c r="GX102" s="20">
        <f t="shared" si="82"/>
        <v>574.08772467850861</v>
      </c>
      <c r="GY102" s="59">
        <f t="shared" si="83"/>
        <v>864.01685427626808</v>
      </c>
      <c r="GZ102" s="59">
        <f ca="1">AVERAGE(OFFSET($GY$3,0,0,'Données projet'!$E$18+1,1))-AVERAGE(OFFSET($H$3,0,0,'Données projet'!$E$18+1,1))</f>
        <v>388.19269910553851</v>
      </c>
      <c r="HA102" s="59">
        <f t="shared" si="106"/>
        <v>255.07177499966724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32.773652374872732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32.773652374872732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1.05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8.8919999999999906</v>
      </c>
      <c r="D103" s="11">
        <f t="shared" si="86"/>
        <v>3.1775177294642658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12.781820703446094</v>
      </c>
      <c r="H103" s="67">
        <f t="shared" si="56"/>
        <v>262.28774337881691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69.087686796885151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332.99999999999994</v>
      </c>
      <c r="O103" s="13">
        <f>N103*VLOOKUP('Données projet'!$B$9,Paramètres!$A$1:$I$89,3,0)*VLOOKUP('Données projet'!$B$9,Paramètres!$A$1:$I$89,5,0)</f>
        <v>301.29839999999996</v>
      </c>
      <c r="P103" s="13">
        <f t="shared" si="87"/>
        <v>71.448589534990518</v>
      </c>
      <c r="Q103" s="20">
        <f t="shared" si="107"/>
        <v>649.20100677344169</v>
      </c>
      <c r="R103" s="59">
        <f t="shared" si="55"/>
        <v>939.18919169535388</v>
      </c>
      <c r="S103" s="59">
        <f ca="1">AVERAGE(OFFSET($R$3,0,0,'Données projet'!$E$9+1,1))-AVERAGE(OFFSET($H$3,0,0,'Données projet'!$E$9+1,1))</f>
        <v>442.85077007208679</v>
      </c>
      <c r="T103" s="59">
        <f t="shared" si="88"/>
        <v>275.67388397899009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28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50.368569980599979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50.368569980599979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69.087686796885151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2.8</v>
      </c>
      <c r="AH103" s="12">
        <f t="array" ref="AH103">INDEX(AG:AG,MIN(IF(ISNUMBER(AG103:AG299),ROW(AG103:AG299),"")))</f>
        <v>2.8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189.16559999999993</v>
      </c>
      <c r="AK103" s="13">
        <f t="shared" si="89"/>
        <v>47.355431631295275</v>
      </c>
      <c r="AL103" s="20">
        <f t="shared" si="58"/>
        <v>411.94079675783911</v>
      </c>
      <c r="AM103" s="59">
        <f t="shared" si="59"/>
        <v>701.92898167975136</v>
      </c>
      <c r="AN103" s="59">
        <f ca="1">AVERAGE(OFFSET($AM$3,0,0,'Données projet'!$E$10+1,1))-AVERAGE(OFFSET($H$3,0,0,'Données projet'!$E$10+1,1))</f>
        <v>283.58623187123555</v>
      </c>
      <c r="AO103" s="59">
        <f t="shared" si="90"/>
        <v>191.24793849275176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0.371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33.694494281570634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33.694494281570634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69.087686796885151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-1.7053025658242404E-13</v>
      </c>
      <c r="BE103" s="13">
        <f>BD103*VLOOKUP('Données projet'!$B$11,Paramètres!$A$1:$I$89,3,0)*VLOOKUP('Données projet'!$B$11,Paramètres!$A$1:$I$89,5,0)</f>
        <v>-1.383341441396624E-13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300.677256227165</v>
      </c>
      <c r="BJ103" s="59">
        <f t="shared" si="92"/>
        <v>294.92893853504148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63.170929077316039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63.170929077316039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69.087686796885151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216</v>
      </c>
      <c r="BW103" s="12">
        <f>VLOOKUP(A103,'Données projet'!$A$113:$I$133,9,0)</f>
        <v>3.6</v>
      </c>
      <c r="BX103" s="12">
        <f t="array" ref="BX103">INDEX(BW:BW,MIN(IF(ISNUMBER(BW103:BW299),ROW(BW103:BW299),"")))</f>
        <v>3.6</v>
      </c>
      <c r="BY103" s="12">
        <f>IF('Données projet'!$A$114&gt;35,BY102+BX103-CG102,IF(A103&lt;'Données projet'!$A$114,$BV$205^A103,IF(A103='Données projet'!$A$114,'Données projet'!$B$114,BY102+BX103-CG102)))</f>
        <v>215.99999999999997</v>
      </c>
      <c r="BZ103" s="13">
        <f>BY103*VLOOKUP('Données projet'!$B$12,Paramètres!$A$1:$I$89,3,0)*VLOOKUP('Données projet'!$B$12,Paramètres!$A$1:$I$89,5,0)</f>
        <v>232.50239999999994</v>
      </c>
      <c r="CA103" s="13">
        <f t="shared" si="93"/>
        <v>56.823417677671891</v>
      </c>
      <c r="CB103" s="20">
        <f t="shared" si="64"/>
        <v>503.90913245527832</v>
      </c>
      <c r="CC103" s="59">
        <f t="shared" si="65"/>
        <v>793.89731737719057</v>
      </c>
      <c r="CD103" s="59">
        <f ca="1">AVERAGE(OFFSET($CC$3,0,0,'Données projet'!$E$12+1,1))-AVERAGE(OFFSET($H$3,0,0,'Données projet'!$E$12+1,1))</f>
        <v>320.91970765367535</v>
      </c>
      <c r="CE103" s="59">
        <f t="shared" si="94"/>
        <v>164.43305350706868</v>
      </c>
      <c r="CF103" s="15">
        <f>IF(ISNA(VLOOKUP(A103,'Données projet'!$A$113:$I$133,3,0)),0,VLOOKUP(A103,'Données projet'!$A$113:$I$133,3,0))</f>
        <v>16</v>
      </c>
      <c r="CG103" s="15">
        <f>IF(ISNA(VLOOKUP(A103,'Données projet'!$A$113:$I$133,4,0)),0,VLOOKUP(A103,'Données projet'!$A$113:$I$133,4,0))</f>
        <v>14</v>
      </c>
      <c r="CH103" s="16">
        <f>IF(ISNA(VLOOKUP(A103,'Données projet'!$A$113:$I$133,5,0)),0%,VLOOKUP(A103,'Données projet'!$A$113:$I$133,5,0)*VLOOKUP('Données projet'!$B$12,Paramètres!$A$1:$I$89,7,0))</f>
        <v>0.30099999999999999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27.188612930997216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27.188612930997216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69.087686796885151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319</v>
      </c>
      <c r="CU103" s="17">
        <f>CT103*VLOOKUP('Données projet'!$B$13,Paramètres!$A$1:$I$89,3,0)*VLOOKUP('Données projet'!$B$13,Paramètres!$A$1:$I$89,5,0)</f>
        <v>278.67840000000001</v>
      </c>
      <c r="CV103" s="13">
        <f t="shared" si="95"/>
        <v>66.687639951856809</v>
      </c>
      <c r="CW103" s="20">
        <f t="shared" si="67"/>
        <v>601.51251958281728</v>
      </c>
      <c r="CX103" s="59">
        <f t="shared" si="68"/>
        <v>891.50070450472958</v>
      </c>
      <c r="CY103" s="59">
        <f ca="1">AVERAGE(OFFSET($CX$3,0,0,'Données projet'!$E$13+1,1))-AVERAGE(OFFSET($H$3,0,0,'Données projet'!$E$13+1,1))</f>
        <v>380.75053157062723</v>
      </c>
      <c r="CZ103" s="59">
        <f t="shared" si="96"/>
        <v>372.45140975908799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18.692942686382178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18.692942686382178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69.087686796885151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282</v>
      </c>
      <c r="DM103" s="12">
        <f>VLOOKUP(A103,'Données projet'!$A$165:$I$185,9,0)</f>
        <v>2.8</v>
      </c>
      <c r="DN103" s="12">
        <f t="array" ref="DN103">INDEX(DM:DM,MIN(IF(ISNUMBER(DM103:DM299),ROW(DM103:DM299),"")))</f>
        <v>2.8</v>
      </c>
      <c r="DO103" s="12">
        <f>IF('Données projet'!$A$166&gt;35,DO102+DN103-DW102,IF(A103&lt;'Données projet'!$A$166,$DL$205^A103,IF(A103='Données projet'!$A$166,'Données projet'!$B$166,DO102+DN103-DW102)))</f>
        <v>281.99999999999994</v>
      </c>
      <c r="DP103" s="17">
        <f>DO103*VLOOKUP('Données projet'!$B$14,Paramètres!$A$1:$I$89,3,0)*VLOOKUP('Données projet'!$B$14,Paramètres!$A$1:$I$89,5,0)</f>
        <v>272.75039999999996</v>
      </c>
      <c r="DQ103" s="13">
        <f t="shared" si="97"/>
        <v>65.432628830820633</v>
      </c>
      <c r="DR103" s="20">
        <f t="shared" si="70"/>
        <v>589.00210854701254</v>
      </c>
      <c r="DS103" s="59">
        <f t="shared" si="71"/>
        <v>878.99029346892485</v>
      </c>
      <c r="DT103" s="59">
        <f ca="1">AVERAGE(OFFSET($DS$3,0,0,'Données projet'!$E$14+1,1))-AVERAGE(OFFSET($H$3,0,0,'Données projet'!$E$14+1,1))</f>
        <v>391.03687197632871</v>
      </c>
      <c r="DU103" s="59">
        <f t="shared" si="98"/>
        <v>241.90796410645191</v>
      </c>
      <c r="DV103" s="15">
        <f>IF(ISNA(VLOOKUP(A103,'Données projet'!$A$165:$I$185,3,0)),0,VLOOKUP(A103,'Données projet'!$A$165:$I$185,3,0))</f>
        <v>17</v>
      </c>
      <c r="DW103" s="15">
        <f>IF(ISNA(VLOOKUP(A103,'Données projet'!$A$165:$I$185,4,0)),0,VLOOKUP(A103,'Données projet'!$A$165:$I$185,4,0))</f>
        <v>21</v>
      </c>
      <c r="DX103" s="16">
        <f>IF(ISNA(VLOOKUP(A103,'Données projet'!$A$165:$I$185,5,0)),0%,VLOOKUP(A103,'Données projet'!$A$165:$I$185,5,0)*VLOOKUP('Données projet'!$B$14,Paramètres!$A$1:$I$89,7,0))</f>
        <v>0.30099999999999999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39.416200857686405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39.416200857686405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69.087686796885151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216</v>
      </c>
      <c r="EH103" s="12">
        <f>VLOOKUP(A103,'Données projet'!$A$191:$I$211,9,0)</f>
        <v>3.6</v>
      </c>
      <c r="EI103" s="12">
        <f t="array" ref="EI103">INDEX(EH:EH,MIN(IF(ISNUMBER(EH103:EH299),ROW(EH103:EH299),"")))</f>
        <v>3.6</v>
      </c>
      <c r="EJ103" s="12">
        <f>IF('Données projet'!$A$192&gt;35,EJ102+EI103-ER102,IF(A103&lt;'Données projet'!$A$192,$EG$205^A103,IF(A103='Données projet'!$A$192,'Données projet'!$B$192,EJ102+EI103-ER102)))</f>
        <v>215.99999999999997</v>
      </c>
      <c r="EK103" s="17">
        <f>EJ103*VLOOKUP('Données projet'!$B$15,Paramètres!$A$1:$I$89,3,0)*VLOOKUP('Données projet'!$B$15,Paramètres!$A$1:$I$89,5,0)</f>
        <v>245.98079999999999</v>
      </c>
      <c r="EL103" s="13">
        <f t="shared" si="99"/>
        <v>59.724479519444863</v>
      </c>
      <c r="EM103" s="20">
        <f t="shared" si="73"/>
        <v>532.43669516303305</v>
      </c>
      <c r="EN103" s="59">
        <f t="shared" si="74"/>
        <v>822.42488008494524</v>
      </c>
      <c r="EO103" s="59">
        <f ca="1">AVERAGE(OFFSET($EN$3,0,0,'Données projet'!$E$15+1,1))-AVERAGE(OFFSET($H$3,0,0,'Données projet'!$E$15+1,1))</f>
        <v>337.57272347525873</v>
      </c>
      <c r="EP103" s="59">
        <f t="shared" si="100"/>
        <v>171.78614231095435</v>
      </c>
      <c r="EQ103" s="15">
        <f>IF(ISNA(VLOOKUP(A103,'Données projet'!$A$191:$I$211,3,0)),0,VLOOKUP(A103,'Données projet'!$A$191:$I$211,3,0))</f>
        <v>16</v>
      </c>
      <c r="ER103" s="15">
        <f>IF(ISNA(VLOOKUP(A103,'Données projet'!$A$191:$I$211,4,0)),0,VLOOKUP(A103,'Données projet'!$A$191:$I$211,4,0))</f>
        <v>14</v>
      </c>
      <c r="ES103" s="16">
        <f>IF(ISNA(VLOOKUP(A103,'Données projet'!$A$191:$I$211,5,0)),0%,VLOOKUP(A103,'Données projet'!$A$191:$I$211,5,0)*VLOOKUP('Données projet'!$B$15,Paramètres!$A$1:$I$89,7,0))</f>
        <v>0.30099999999999999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28.764764405257921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28.764764405257921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69.087686796885151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216</v>
      </c>
      <c r="FC103" s="12">
        <f>VLOOKUP(A103,'Données projet'!$A$217:$I$237,9,0)</f>
        <v>3.6</v>
      </c>
      <c r="FD103" s="12">
        <f t="array" ref="FD103">INDEX(FC:FC,MIN(IF(ISNUMBER(FC103:FC299),ROW(FC103:FC299),"")))</f>
        <v>3.6</v>
      </c>
      <c r="FE103" s="12">
        <f>IF('Données projet'!$A$218&gt;35,FE102+FD103-FM102,IF(A103&lt;'Données projet'!$A$218,$FB$205^A103,IF(A103='Données projet'!$A$218,'Données projet'!$B$218,FE102+FD103-FM102)))</f>
        <v>215.99999999999997</v>
      </c>
      <c r="FF103" s="17">
        <f>FE103*VLOOKUP('Données projet'!$B$16,Paramètres!$A$1:$I$89,3,0)*VLOOKUP('Données projet'!$B$16,Paramètres!$A$1:$I$89,5,0)</f>
        <v>235.87199999999996</v>
      </c>
      <c r="FG103" s="13">
        <f t="shared" si="101"/>
        <v>57.550476347015277</v>
      </c>
      <c r="FH103" s="20">
        <f t="shared" si="76"/>
        <v>511.04414630438487</v>
      </c>
      <c r="FI103" s="59">
        <f t="shared" si="77"/>
        <v>801.03233122629717</v>
      </c>
      <c r="FJ103" s="59">
        <f ca="1">AVERAGE(OFFSET($FI$3,0,0,'Données projet'!$E$16+1,1))-AVERAGE(OFFSET($H$3,0,0,'Données projet'!$E$16+1,1))</f>
        <v>325.08483803530646</v>
      </c>
      <c r="FK103" s="59">
        <f t="shared" si="102"/>
        <v>166.27224322841556</v>
      </c>
      <c r="FL103" s="15">
        <f>IF(ISNA(VLOOKUP(A103,'Données projet'!$A$217:$I$237,3,0)),0,VLOOKUP(A103,'Données projet'!$A$217:$I$237,3,0))</f>
        <v>16</v>
      </c>
      <c r="FM103" s="15">
        <f>IF(ISNA(VLOOKUP(A103,'Données projet'!$A$217:$I$237,4,0)),0,VLOOKUP(A103,'Données projet'!$A$217:$I$237,4,0))</f>
        <v>14</v>
      </c>
      <c r="FN103" s="16">
        <f>IF(ISNA(VLOOKUP(A103,'Données projet'!$A$217:$I$237,5,0)),0%,VLOOKUP(A103,'Données projet'!$A$217:$I$237,5,0)*VLOOKUP('Données projet'!$B$16,Paramètres!$A$1:$I$89,7,0))</f>
        <v>0.30099999999999999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27.582650799562398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27.582650799562398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69.087686796885151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>
        <f>VLOOKUP(A103,'Données projet'!$A$243:$I$263,2,0)</f>
        <v>333</v>
      </c>
      <c r="FX103" s="12">
        <f>VLOOKUP(A103,'Données projet'!$A$243:$I$263,9,0)</f>
        <v>5.6</v>
      </c>
      <c r="FY103" s="12">
        <f t="array" ref="FY103">INDEX(FX:FX,MIN(IF(ISNUMBER(FX103:FX299),ROW(FX103:FX299),"")))</f>
        <v>5.6</v>
      </c>
      <c r="FZ103" s="12">
        <f>IF('Données projet'!$A$244&gt;35,FZ102+FY103-GH102,IF(A103&lt;'Données projet'!$A$244,$FW$205^A103,IF(A103='Données projet'!$A$244,'Données projet'!$B$244,FZ102+FY103-GH102)))</f>
        <v>332.99999999999994</v>
      </c>
      <c r="GA103" s="17">
        <f>FZ103*VLOOKUP('Données projet'!$B$17,Paramètres!$A$1:$I$89,3,0)*VLOOKUP('Données projet'!$B$17,Paramètres!$A$1:$I$89,5,0)</f>
        <v>337.66199999999998</v>
      </c>
      <c r="GB103" s="13">
        <f t="shared" si="103"/>
        <v>79.016707002632685</v>
      </c>
      <c r="GC103" s="20">
        <f t="shared" si="79"/>
        <v>725.71541469625197</v>
      </c>
      <c r="GD103" s="59">
        <f t="shared" si="80"/>
        <v>1015.7035996181642</v>
      </c>
      <c r="GE103" s="59">
        <f ca="1">AVERAGE(OFFSET($GD$3,0,0,'Données projet'!$E$17+1,1))-AVERAGE(OFFSET($H$3,0,0,'Données projet'!$E$17+1,1))</f>
        <v>491.88527366779715</v>
      </c>
      <c r="GF103" s="59">
        <f t="shared" si="104"/>
        <v>304.07540432345746</v>
      </c>
      <c r="GG103" s="15">
        <f>IF(ISNA(VLOOKUP(A103,'Données projet'!$A$243:$I$263,3,0)),0,VLOOKUP(A103,'Données projet'!$A$243:$I$263,3,0))</f>
        <v>17</v>
      </c>
      <c r="GH103" s="15">
        <f>IF(ISNA(VLOOKUP(A103,'Données projet'!$A$243:$I$263,4,0)),0,VLOOKUP(A103,'Données projet'!$A$243:$I$263,4,0))</f>
        <v>28</v>
      </c>
      <c r="GI103" s="16">
        <f>IF(ISNA(VLOOKUP(A103,'Données projet'!$A$243:$I$263,5,0)),0%,VLOOKUP(A103,'Données projet'!$A$243:$I$263,5,0)*VLOOKUP('Données projet'!$B$17,Paramètres!$A$1:$I$89,7,0))</f>
        <v>0.34400000000000003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56.447535323086193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56.447535323086193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69.087686796885151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>
        <f>VLOOKUP(A103,'Données projet'!$A$269:$I$289,2,0)</f>
        <v>282</v>
      </c>
      <c r="GS103" s="12">
        <f>VLOOKUP(A103,'Données projet'!$A$269:$I$289,9,0)</f>
        <v>2.8</v>
      </c>
      <c r="GT103" s="12">
        <f t="array" ref="GT103">INDEX(GS:GS,MIN(IF(ISNUMBER(GS103:GS299),ROW(GS103:GS299),"")))</f>
        <v>2.8</v>
      </c>
      <c r="GU103" s="12">
        <f>IF('Données projet'!$A$270&gt;35,GU102+GT103-HC102,IF(A103&lt;'Données projet'!$A$270,$GR$205^A103,IF(A103='Données projet'!$A$270,'Données projet'!$B$270,GU102+GT103-HC102)))</f>
        <v>281.99999999999989</v>
      </c>
      <c r="GV103" s="17">
        <f>GU103*VLOOKUP('Données projet'!$B$18,Paramètres!$A$1:$I$89,3,0)*VLOOKUP('Données projet'!$B$18,Paramètres!$A$1:$I$89,5,0)</f>
        <v>268.35119999999989</v>
      </c>
      <c r="GW103" s="13">
        <f t="shared" si="105"/>
        <v>64.499227668096069</v>
      </c>
      <c r="GX103" s="20">
        <f t="shared" si="82"/>
        <v>579.71449485526716</v>
      </c>
      <c r="GY103" s="59">
        <f t="shared" si="83"/>
        <v>869.70267977717936</v>
      </c>
      <c r="GZ103" s="59">
        <f ca="1">AVERAGE(OFFSET($GY$3,0,0,'Données projet'!$E$18+1,1))-AVERAGE(OFFSET($H$3,0,0,'Données projet'!$E$18+1,1))</f>
        <v>388.19269910553851</v>
      </c>
      <c r="HA103" s="59">
        <f t="shared" si="106"/>
        <v>255.07177499966724</v>
      </c>
      <c r="HB103" s="15">
        <f>IF(ISNA(VLOOKUP(A103,'Données projet'!$A$269:$I$289,3,0)),0,VLOOKUP(A103,'Données projet'!$A$269:$I$289,3,0))</f>
        <v>17</v>
      </c>
      <c r="HC103" s="15">
        <f>IF(ISNA(VLOOKUP(A103,'Données projet'!$A$269:$I$289,4,0)),0,VLOOKUP(A103,'Données projet'!$A$269:$I$289,4,0))</f>
        <v>21</v>
      </c>
      <c r="HD103" s="16">
        <f>IF(ISNA(VLOOKUP(A103,'Données projet'!$A$269:$I$289,5,0)),0%,VLOOKUP(A103,'Données projet'!$A$269:$I$289,5,0)*VLOOKUP('Données projet'!$B$18,Paramètres!$A$1:$I$89,7,0))</f>
        <v>0.30099999999999999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38.780455682562419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38.780455682562419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1.05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8.9809199999999905</v>
      </c>
      <c r="D104" s="11">
        <f t="shared" si="86"/>
        <v>3.2055779960605437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12.872121260116904</v>
      </c>
      <c r="H104" s="67">
        <f t="shared" si="56"/>
        <v>262.49148400980539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2.7</v>
      </c>
      <c r="N104" s="13">
        <f>IF('Données projet'!$A$36&gt;35,N103+M104-V103,IF(A104&lt;'Données projet'!$A$36,$K$205^A104,IF(A104='Données projet'!$A$36,'Données projet'!$B$36,N103+M104-V103)))</f>
        <v>307.69999999999993</v>
      </c>
      <c r="O104" s="13">
        <f>N104*VLOOKUP('Données projet'!$B$9,Paramètres!$A$1:$I$89,3,0)*VLOOKUP('Données projet'!$B$9,Paramètres!$A$1:$I$89,5,0)</f>
        <v>278.40695999999991</v>
      </c>
      <c r="P104" s="13">
        <f t="shared" si="87"/>
        <v>66.63024202304878</v>
      </c>
      <c r="Q104" s="20">
        <f t="shared" si="107"/>
        <v>600.9397935234764</v>
      </c>
      <c r="R104" s="59">
        <f t="shared" si="55"/>
        <v>890.98600929169538</v>
      </c>
      <c r="S104" s="59">
        <f ca="1">AVERAGE(OFFSET($R$3,0,0,'Données projet'!$E$9+1,1))-AVERAGE(OFFSET($H$3,0,0,'Données projet'!$E$9+1,1))</f>
        <v>442.85077007208679</v>
      </c>
      <c r="T104" s="59">
        <f t="shared" si="88"/>
        <v>275.67388397899009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49.380873045074573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49.380873045074573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265.39999999999986</v>
      </c>
      <c r="AJ104" s="13">
        <f>AI104*VLOOKUP('Données projet'!$B$10,Paramètres!$A$1:$I$89,3,0)*VLOOKUP('Données projet'!$B$10,Paramètres!$A$1:$I$89,5,0)</f>
        <v>178.0303199999999</v>
      </c>
      <c r="AK104" s="13">
        <f t="shared" si="89"/>
        <v>44.883688428064303</v>
      </c>
      <c r="AL104" s="20">
        <f t="shared" si="58"/>
        <v>388.24189801221178</v>
      </c>
      <c r="AM104" s="59">
        <f t="shared" si="59"/>
        <v>678.28811378043065</v>
      </c>
      <c r="AN104" s="59">
        <f ca="1">AVERAGE(OFFSET($AM$3,0,0,'Données projet'!$E$10+1,1))-AVERAGE(OFFSET($H$3,0,0,'Données projet'!$E$10+1,1))</f>
        <v>283.58623187123555</v>
      </c>
      <c r="AO104" s="59">
        <f t="shared" si="90"/>
        <v>191.24793849275176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33.033765800321241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33.033765800321241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-1.7053025658242404E-13</v>
      </c>
      <c r="BE104" s="13">
        <f>BD104*VLOOKUP('Données projet'!$B$11,Paramètres!$A$1:$I$89,3,0)*VLOOKUP('Données projet'!$B$11,Paramètres!$A$1:$I$89,5,0)</f>
        <v>-1.383341441396624E-13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300.677256227165</v>
      </c>
      <c r="BJ104" s="59">
        <f t="shared" si="92"/>
        <v>294.92893853504148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61.932185688572041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61.932185688572041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3.2</v>
      </c>
      <c r="BY104" s="12">
        <f>IF('Données projet'!$A$114&gt;35,BY103+BX104-CG103,IF(A104&lt;'Données projet'!$A$114,$BV$205^A104,IF(A104='Données projet'!$A$114,'Données projet'!$B$114,BY103+BX104-CG103)))</f>
        <v>205.19999999999996</v>
      </c>
      <c r="BZ104" s="13">
        <f>BY104*VLOOKUP('Données projet'!$B$12,Paramètres!$A$1:$I$89,3,0)*VLOOKUP('Données projet'!$B$12,Paramètres!$A$1:$I$89,5,0)</f>
        <v>220.87727999999996</v>
      </c>
      <c r="CA104" s="13">
        <f t="shared" si="93"/>
        <v>54.305514008302801</v>
      </c>
      <c r="CB104" s="20">
        <f t="shared" si="64"/>
        <v>479.27669956446061</v>
      </c>
      <c r="CC104" s="59">
        <f t="shared" si="65"/>
        <v>769.32291533267949</v>
      </c>
      <c r="CD104" s="59">
        <f ca="1">AVERAGE(OFFSET($CC$3,0,0,'Données projet'!$E$12+1,1))-AVERAGE(OFFSET($H$3,0,0,'Données projet'!$E$12+1,1))</f>
        <v>320.91970765367535</v>
      </c>
      <c r="CE104" s="59">
        <f t="shared" si="94"/>
        <v>164.43305350706868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26.655460814836772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26.655460814836772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319</v>
      </c>
      <c r="CU104" s="17">
        <f>CT104*VLOOKUP('Données projet'!$B$13,Paramètres!$A$1:$I$89,3,0)*VLOOKUP('Données projet'!$B$13,Paramètres!$A$1:$I$89,5,0)</f>
        <v>278.67840000000001</v>
      </c>
      <c r="CV104" s="13">
        <f t="shared" si="95"/>
        <v>66.687639951856809</v>
      </c>
      <c r="CW104" s="20">
        <f t="shared" si="67"/>
        <v>601.51251958281728</v>
      </c>
      <c r="CX104" s="59">
        <f t="shared" si="68"/>
        <v>891.55873535103615</v>
      </c>
      <c r="CY104" s="59">
        <f ca="1">AVERAGE(OFFSET($CX$3,0,0,'Données projet'!$E$13+1,1))-AVERAGE(OFFSET($H$3,0,0,'Données projet'!$E$13+1,1))</f>
        <v>380.75053157062723</v>
      </c>
      <c r="CZ104" s="59">
        <f t="shared" si="96"/>
        <v>372.45140975908799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18.326385481871451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18.326385481871451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2.4</v>
      </c>
      <c r="DO104" s="12">
        <f>IF('Données projet'!$A$166&gt;35,DO103+DN104-DW103,IF(A104&lt;'Données projet'!$A$166,$DL$205^A104,IF(A104='Données projet'!$A$166,'Données projet'!$B$166,DO103+DN104-DW103)))</f>
        <v>263.39999999999992</v>
      </c>
      <c r="DP104" s="17">
        <f>DO104*VLOOKUP('Données projet'!$B$14,Paramètres!$A$1:$I$89,3,0)*VLOOKUP('Données projet'!$B$14,Paramètres!$A$1:$I$89,5,0)</f>
        <v>254.76047999999992</v>
      </c>
      <c r="DQ104" s="13">
        <f t="shared" si="97"/>
        <v>61.604204198547471</v>
      </c>
      <c r="DR104" s="20">
        <f t="shared" si="70"/>
        <v>551.00182497913659</v>
      </c>
      <c r="DS104" s="59">
        <f t="shared" si="71"/>
        <v>841.04804074735557</v>
      </c>
      <c r="DT104" s="59">
        <f ca="1">AVERAGE(OFFSET($DS$3,0,0,'Données projet'!$E$14+1,1))-AVERAGE(OFFSET($H$3,0,0,'Données projet'!$E$14+1,1))</f>
        <v>391.03687197632871</v>
      </c>
      <c r="DU104" s="59">
        <f t="shared" si="98"/>
        <v>241.90796410645191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38.643273200375795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38.643273200375795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3.2</v>
      </c>
      <c r="EJ104" s="12">
        <f>IF('Données projet'!$A$192&gt;35,EJ103+EI104-ER103,IF(A104&lt;'Données projet'!$A$192,$EG$205^A104,IF(A104='Données projet'!$A$192,'Données projet'!$B$192,EJ103+EI104-ER103)))</f>
        <v>205.19999999999996</v>
      </c>
      <c r="EK104" s="17">
        <f>EJ104*VLOOKUP('Données projet'!$B$15,Paramètres!$A$1:$I$89,3,0)*VLOOKUP('Données projet'!$B$15,Paramètres!$A$1:$I$89,5,0)</f>
        <v>233.68175999999994</v>
      </c>
      <c r="EL104" s="13">
        <f t="shared" si="99"/>
        <v>57.078026837098335</v>
      </c>
      <c r="EM104" s="20">
        <f t="shared" si="73"/>
        <v>506.40662874127946</v>
      </c>
      <c r="EN104" s="59">
        <f t="shared" si="74"/>
        <v>796.45284450949839</v>
      </c>
      <c r="EO104" s="59">
        <f ca="1">AVERAGE(OFFSET($EN$3,0,0,'Données projet'!$E$15+1,1))-AVERAGE(OFFSET($H$3,0,0,'Données projet'!$E$15+1,1))</f>
        <v>337.57272347525873</v>
      </c>
      <c r="EP104" s="59">
        <f t="shared" si="100"/>
        <v>171.78614231095435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28.200704920044696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28.200704920044696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3.2</v>
      </c>
      <c r="FE104" s="12">
        <f>IF('Données projet'!$A$218&gt;35,FE103+FD104-FM103,IF(A104&lt;'Données projet'!$A$218,$FB$205^A104,IF(A104='Données projet'!$A$218,'Données projet'!$B$218,FE103+FD104-FM103)))</f>
        <v>205.19999999999996</v>
      </c>
      <c r="FF104" s="17">
        <f>FE104*VLOOKUP('Données projet'!$B$16,Paramètres!$A$1:$I$89,3,0)*VLOOKUP('Données projet'!$B$16,Paramètres!$A$1:$I$89,5,0)</f>
        <v>224.07839999999993</v>
      </c>
      <c r="FG104" s="13">
        <f t="shared" si="101"/>
        <v>55.000355965484076</v>
      </c>
      <c r="FH104" s="20">
        <f t="shared" si="76"/>
        <v>486.06216663988454</v>
      </c>
      <c r="FI104" s="59">
        <f t="shared" si="77"/>
        <v>776.10838240810347</v>
      </c>
      <c r="FJ104" s="59">
        <f ca="1">AVERAGE(OFFSET($FI$3,0,0,'Données projet'!$E$16+1,1))-AVERAGE(OFFSET($H$3,0,0,'Données projet'!$E$16+1,1))</f>
        <v>325.08483803530646</v>
      </c>
      <c r="FK104" s="59">
        <f t="shared" si="102"/>
        <v>166.27224322841556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27.041771841138758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27.041771841138758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2.7</v>
      </c>
      <c r="FZ104" s="12">
        <f>IF('Données projet'!$A$244&gt;35,FZ103+FY104-GH103,IF(A104&lt;'Données projet'!$A$244,$FW$205^A104,IF(A104='Données projet'!$A$244,'Données projet'!$B$244,FZ103+FY104-GH103)))</f>
        <v>307.69999999999993</v>
      </c>
      <c r="GA104" s="17">
        <f>FZ104*VLOOKUP('Données projet'!$B$17,Paramètres!$A$1:$I$89,3,0)*VLOOKUP('Données projet'!$B$17,Paramètres!$A$1:$I$89,5,0)</f>
        <v>312.00779999999997</v>
      </c>
      <c r="GB104" s="13">
        <f t="shared" si="103"/>
        <v>73.687981046446936</v>
      </c>
      <c r="GC104" s="20">
        <f t="shared" si="79"/>
        <v>671.75348532256157</v>
      </c>
      <c r="GD104" s="59">
        <f t="shared" si="80"/>
        <v>961.79970109078045</v>
      </c>
      <c r="GE104" s="59">
        <f ca="1">AVERAGE(OFFSET($GD$3,0,0,'Données projet'!$E$17+1,1))-AVERAGE(OFFSET($H$3,0,0,'Données projet'!$E$17+1,1))</f>
        <v>491.88527366779715</v>
      </c>
      <c r="GF104" s="59">
        <f t="shared" si="104"/>
        <v>304.07540432345746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55.340633584997377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55.340633584997377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4.4000000000000004</v>
      </c>
      <c r="GU104" s="12">
        <f>IF('Données projet'!$A$270&gt;35,GU103+GT104-HC103,IF(A104&lt;'Données projet'!$A$270,$GR$205^A104,IF(A104='Données projet'!$A$270,'Données projet'!$B$270,GU103+GT104-HC103)))</f>
        <v>265.39999999999986</v>
      </c>
      <c r="GV104" s="17">
        <f>GU104*VLOOKUP('Données projet'!$B$18,Paramètres!$A$1:$I$89,3,0)*VLOOKUP('Données projet'!$B$18,Paramètres!$A$1:$I$89,5,0)</f>
        <v>252.55463999999989</v>
      </c>
      <c r="GW104" s="13">
        <f t="shared" si="105"/>
        <v>61.132654455470067</v>
      </c>
      <c r="GX104" s="20">
        <f t="shared" si="82"/>
        <v>546.33870450994345</v>
      </c>
      <c r="GY104" s="59">
        <f t="shared" si="83"/>
        <v>836.38492027816233</v>
      </c>
      <c r="GZ104" s="59">
        <f ca="1">AVERAGE(OFFSET($GY$3,0,0,'Données projet'!$E$18+1,1))-AVERAGE(OFFSET($H$3,0,0,'Données projet'!$E$18+1,1))</f>
        <v>388.19269910553851</v>
      </c>
      <c r="HA104" s="59">
        <f t="shared" si="106"/>
        <v>255.07177499966724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38.019994600369721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38.019994600369721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1.05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9.0698399999999904</v>
      </c>
      <c r="D105" s="11">
        <f t="shared" si="86"/>
        <v>3.2336059419632983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12.962396867480436</v>
      </c>
      <c r="H105" s="67">
        <f t="shared" si="56"/>
        <v>262.69516834891937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69.119065429749014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2.7</v>
      </c>
      <c r="N105" s="13">
        <f>IF('Données projet'!$A$36&gt;35,N104+M105-V104,IF(A105&lt;'Données projet'!$A$36,$K$205^A105,IF(A105='Données projet'!$A$36,'Données projet'!$B$36,N104+M105-V104)))</f>
        <v>310.39999999999992</v>
      </c>
      <c r="O105" s="13">
        <f>N105*VLOOKUP('Données projet'!$B$9,Paramètres!$A$1:$I$89,3,0)*VLOOKUP('Données projet'!$B$9,Paramètres!$A$1:$I$89,5,0)</f>
        <v>280.84991999999994</v>
      </c>
      <c r="P105" s="13">
        <f t="shared" si="87"/>
        <v>67.146589714503094</v>
      </c>
      <c r="Q105" s="20">
        <f t="shared" si="107"/>
        <v>606.09392108609279</v>
      </c>
      <c r="R105" s="59">
        <f t="shared" si="55"/>
        <v>896.19716099517245</v>
      </c>
      <c r="S105" s="59">
        <f ca="1">AVERAGE(OFFSET($R$3,0,0,'Données projet'!$E$9+1,1))-AVERAGE(OFFSET($H$3,0,0,'Données projet'!$E$9+1,1))</f>
        <v>442.85077007208679</v>
      </c>
      <c r="T105" s="59">
        <f t="shared" si="88"/>
        <v>275.67388397899009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48.41254424401918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48.41254424401918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69.119065429749014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269.79999999999984</v>
      </c>
      <c r="AJ105" s="13">
        <f>AI105*VLOOKUP('Données projet'!$B$10,Paramètres!$A$1:$I$89,3,0)*VLOOKUP('Données projet'!$B$10,Paramètres!$A$1:$I$89,5,0)</f>
        <v>180.98183999999989</v>
      </c>
      <c r="AK105" s="13">
        <f t="shared" si="89"/>
        <v>45.54055827086686</v>
      </c>
      <c r="AL105" s="20">
        <f t="shared" si="58"/>
        <v>394.52651032175959</v>
      </c>
      <c r="AM105" s="59">
        <f t="shared" si="59"/>
        <v>684.62975023083936</v>
      </c>
      <c r="AN105" s="59">
        <f ca="1">AVERAGE(OFFSET($AM$3,0,0,'Données projet'!$E$10+1,1))-AVERAGE(OFFSET($H$3,0,0,'Données projet'!$E$10+1,1))</f>
        <v>283.58623187123555</v>
      </c>
      <c r="AO105" s="59">
        <f t="shared" si="90"/>
        <v>191.24793849275176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32.385993801584569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32.385993801584569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69.119065429749014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-1.7053025658242404E-13</v>
      </c>
      <c r="BE105" s="13">
        <f>BD105*VLOOKUP('Données projet'!$B$11,Paramètres!$A$1:$I$89,3,0)*VLOOKUP('Données projet'!$B$11,Paramètres!$A$1:$I$89,5,0)</f>
        <v>-1.383341441396624E-13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300.677256227165</v>
      </c>
      <c r="BJ105" s="59">
        <f t="shared" si="92"/>
        <v>294.92893853504148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60.717733302122454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60.717733302122454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69.119065429749014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3.2</v>
      </c>
      <c r="BY105" s="12">
        <f>IF('Données projet'!$A$114&gt;35,BY104+BX105-CG104,IF(A105&lt;'Données projet'!$A$114,$BV$205^A105,IF(A105='Données projet'!$A$114,'Données projet'!$B$114,BY104+BX105-CG104)))</f>
        <v>208.39999999999995</v>
      </c>
      <c r="BZ105" s="13">
        <f>BY105*VLOOKUP('Données projet'!$B$12,Paramètres!$A$1:$I$89,3,0)*VLOOKUP('Données projet'!$B$12,Paramètres!$A$1:$I$89,5,0)</f>
        <v>224.32175999999995</v>
      </c>
      <c r="CA105" s="13">
        <f t="shared" si="93"/>
        <v>55.053132755090779</v>
      </c>
      <c r="CB105" s="20">
        <f t="shared" si="64"/>
        <v>486.57793821511638</v>
      </c>
      <c r="CC105" s="59">
        <f t="shared" si="65"/>
        <v>776.68117812419609</v>
      </c>
      <c r="CD105" s="59">
        <f ca="1">AVERAGE(OFFSET($CC$3,0,0,'Données projet'!$E$12+1,1))-AVERAGE(OFFSET($H$3,0,0,'Données projet'!$E$12+1,1))</f>
        <v>320.91970765367535</v>
      </c>
      <c r="CE105" s="59">
        <f t="shared" si="94"/>
        <v>164.43305350706868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26.132763486483555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26.132763486483555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69.119065429749014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319</v>
      </c>
      <c r="CU105" s="17">
        <f>CT105*VLOOKUP('Données projet'!$B$13,Paramètres!$A$1:$I$89,3,0)*VLOOKUP('Données projet'!$B$13,Paramètres!$A$1:$I$89,5,0)</f>
        <v>278.67840000000001</v>
      </c>
      <c r="CV105" s="13">
        <f t="shared" si="95"/>
        <v>66.687639951856809</v>
      </c>
      <c r="CW105" s="20">
        <f t="shared" si="67"/>
        <v>601.51251958281728</v>
      </c>
      <c r="CX105" s="59">
        <f t="shared" si="68"/>
        <v>891.61575949189705</v>
      </c>
      <c r="CY105" s="59">
        <f ca="1">AVERAGE(OFFSET($CX$3,0,0,'Données projet'!$E$13+1,1))-AVERAGE(OFFSET($H$3,0,0,'Données projet'!$E$13+1,1))</f>
        <v>380.75053157062723</v>
      </c>
      <c r="CZ105" s="59">
        <f t="shared" si="96"/>
        <v>372.45140975908799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17.96701624056336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17.96701624056336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69.119065429749014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2.4</v>
      </c>
      <c r="DO105" s="12">
        <f>IF('Données projet'!$A$166&gt;35,DO104+DN105-DW104,IF(A105&lt;'Données projet'!$A$166,$DL$205^A105,IF(A105='Données projet'!$A$166,'Données projet'!$B$166,DO104+DN105-DW104)))</f>
        <v>265.7999999999999</v>
      </c>
      <c r="DP105" s="17">
        <f>DO105*VLOOKUP('Données projet'!$B$14,Paramètres!$A$1:$I$89,3,0)*VLOOKUP('Données projet'!$B$14,Paramètres!$A$1:$I$89,5,0)</f>
        <v>257.08175999999992</v>
      </c>
      <c r="DQ105" s="13">
        <f t="shared" si="97"/>
        <v>62.099919063023641</v>
      </c>
      <c r="DR105" s="20">
        <f t="shared" si="70"/>
        <v>555.90809103476602</v>
      </c>
      <c r="DS105" s="59">
        <f t="shared" si="71"/>
        <v>846.01133094384568</v>
      </c>
      <c r="DT105" s="59">
        <f ca="1">AVERAGE(OFFSET($DS$3,0,0,'Données projet'!$E$14+1,1))-AVERAGE(OFFSET($H$3,0,0,'Données projet'!$E$14+1,1))</f>
        <v>391.03687197632871</v>
      </c>
      <c r="DU105" s="59">
        <f t="shared" si="98"/>
        <v>241.90796410645191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37.885502182985725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37.885502182985725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69.119065429749014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3.2</v>
      </c>
      <c r="EJ105" s="12">
        <f>IF('Données projet'!$A$192&gt;35,EJ104+EI105-ER104,IF(A105&lt;'Données projet'!$A$192,$EG$205^A105,IF(A105='Données projet'!$A$192,'Données projet'!$B$192,EJ104+EI105-ER104)))</f>
        <v>208.39999999999995</v>
      </c>
      <c r="EK105" s="17">
        <f>EJ105*VLOOKUP('Données projet'!$B$15,Paramètres!$A$1:$I$89,3,0)*VLOOKUP('Données projet'!$B$15,Paramètres!$A$1:$I$89,5,0)</f>
        <v>237.32591999999994</v>
      </c>
      <c r="EL105" s="13">
        <f t="shared" si="99"/>
        <v>57.863814499223359</v>
      </c>
      <c r="EM105" s="20">
        <f t="shared" si="73"/>
        <v>514.12212091948061</v>
      </c>
      <c r="EN105" s="59">
        <f t="shared" si="74"/>
        <v>804.22536082856027</v>
      </c>
      <c r="EO105" s="59">
        <f ca="1">AVERAGE(OFFSET($EN$3,0,0,'Données projet'!$E$15+1,1))-AVERAGE(OFFSET($H$3,0,0,'Données projet'!$E$15+1,1))</f>
        <v>337.57272347525873</v>
      </c>
      <c r="EP105" s="59">
        <f t="shared" si="100"/>
        <v>171.78614231095435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27.647706297294189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27.647706297294189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69.119065429749014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3.2</v>
      </c>
      <c r="FE105" s="12">
        <f>IF('Données projet'!$A$218&gt;35,FE104+FD105-FM104,IF(A105&lt;'Données projet'!$A$218,$FB$205^A105,IF(A105='Données projet'!$A$218,'Données projet'!$B$218,FE104+FD105-FM104)))</f>
        <v>208.39999999999995</v>
      </c>
      <c r="FF105" s="17">
        <f>FE105*VLOOKUP('Données projet'!$B$16,Paramètres!$A$1:$I$89,3,0)*VLOOKUP('Données projet'!$B$16,Paramètres!$A$1:$I$89,5,0)</f>
        <v>227.57279999999994</v>
      </c>
      <c r="FG105" s="13">
        <f t="shared" si="101"/>
        <v>55.757540534136233</v>
      </c>
      <c r="FH105" s="20">
        <f t="shared" si="76"/>
        <v>493.46700976362052</v>
      </c>
      <c r="FI105" s="59">
        <f t="shared" si="77"/>
        <v>783.57024967270024</v>
      </c>
      <c r="FJ105" s="59">
        <f ca="1">AVERAGE(OFFSET($FI$3,0,0,'Données projet'!$E$16+1,1))-AVERAGE(OFFSET($H$3,0,0,'Données projet'!$E$16+1,1))</f>
        <v>325.08483803530646</v>
      </c>
      <c r="FK105" s="59">
        <f t="shared" si="102"/>
        <v>166.27224322841556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26.511499189186218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26.511499189186218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69.119065429749014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2.7</v>
      </c>
      <c r="FZ105" s="12">
        <f>IF('Données projet'!$A$244&gt;35,FZ104+FY105-GH104,IF(A105&lt;'Données projet'!$A$244,$FW$205^A105,IF(A105='Données projet'!$A$244,'Données projet'!$B$244,FZ104+FY105-GH104)))</f>
        <v>310.39999999999992</v>
      </c>
      <c r="GA105" s="17">
        <f>FZ105*VLOOKUP('Données projet'!$B$17,Paramètres!$A$1:$I$89,3,0)*VLOOKUP('Données projet'!$B$17,Paramètres!$A$1:$I$89,5,0)</f>
        <v>314.74559999999997</v>
      </c>
      <c r="GB105" s="13">
        <f t="shared" si="103"/>
        <v>74.259022329594401</v>
      </c>
      <c r="GC105" s="20">
        <f t="shared" si="79"/>
        <v>677.51638389071013</v>
      </c>
      <c r="GD105" s="59">
        <f t="shared" si="80"/>
        <v>967.61962379978991</v>
      </c>
      <c r="GE105" s="59">
        <f ca="1">AVERAGE(OFFSET($GD$3,0,0,'Données projet'!$E$17+1,1))-AVERAGE(OFFSET($H$3,0,0,'Données projet'!$E$17+1,1))</f>
        <v>491.88527366779715</v>
      </c>
      <c r="GF105" s="59">
        <f t="shared" si="104"/>
        <v>304.07540432345746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54.255437514849092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54.255437514849092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69.119065429749014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4.4000000000000004</v>
      </c>
      <c r="GU105" s="12">
        <f>IF('Données projet'!$A$270&gt;35,GU104+GT105-HC104,IF(A105&lt;'Données projet'!$A$270,$GR$205^A105,IF(A105='Données projet'!$A$270,'Données projet'!$B$270,GU104+GT105-HC104)))</f>
        <v>269.79999999999984</v>
      </c>
      <c r="GV105" s="17">
        <f>GU105*VLOOKUP('Données projet'!$B$18,Paramètres!$A$1:$I$89,3,0)*VLOOKUP('Données projet'!$B$18,Paramètres!$A$1:$I$89,5,0)</f>
        <v>256.74167999999986</v>
      </c>
      <c r="GW105" s="13">
        <f t="shared" si="105"/>
        <v>62.027326852695715</v>
      </c>
      <c r="GX105" s="20">
        <f t="shared" si="82"/>
        <v>555.18935360177807</v>
      </c>
      <c r="GY105" s="59">
        <f t="shared" si="83"/>
        <v>845.29259351085784</v>
      </c>
      <c r="GZ105" s="59">
        <f ca="1">AVERAGE(OFFSET($GY$3,0,0,'Données projet'!$E$18+1,1))-AVERAGE(OFFSET($H$3,0,0,'Données projet'!$E$18+1,1))</f>
        <v>388.19269910553851</v>
      </c>
      <c r="HA105" s="59">
        <f t="shared" si="106"/>
        <v>255.07177499966724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37.274445696163362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37.274445696163362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1.05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9.1587599999999902</v>
      </c>
      <c r="D106" s="11">
        <f t="shared" si="86"/>
        <v>3.2616019207352931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13.052647798462326</v>
      </c>
      <c r="H106" s="67">
        <f t="shared" si="56"/>
        <v>262.89879701194729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2.7</v>
      </c>
      <c r="N106" s="13">
        <f>IF('Données projet'!$A$36&gt;35,N105+M106-V105,IF(A106&lt;'Données projet'!$A$36,$K$205^A106,IF(A106='Données projet'!$A$36,'Données projet'!$B$36,N105+M106-V105)))</f>
        <v>313.09999999999991</v>
      </c>
      <c r="O106" s="13">
        <f>N106*VLOOKUP('Données projet'!$B$9,Paramètres!$A$1:$I$89,3,0)*VLOOKUP('Données projet'!$B$9,Paramètres!$A$1:$I$89,5,0)</f>
        <v>283.29287999999991</v>
      </c>
      <c r="P106" s="13">
        <f t="shared" si="87"/>
        <v>67.662414861529413</v>
      </c>
      <c r="Q106" s="20">
        <f t="shared" si="107"/>
        <v>611.24713855049686</v>
      </c>
      <c r="R106" s="59">
        <f t="shared" si="55"/>
        <v>901.40641335908026</v>
      </c>
      <c r="S106" s="59">
        <f ca="1">AVERAGE(OFFSET($R$3,0,0,'Données projet'!$E$9+1,1))-AVERAGE(OFFSET($H$3,0,0,'Données projet'!$E$9+1,1))</f>
        <v>442.85077007208679</v>
      </c>
      <c r="T106" s="59">
        <f t="shared" si="88"/>
        <v>275.67388397899009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47.463203780130236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47.463203780130236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274.19999999999982</v>
      </c>
      <c r="AJ106" s="13">
        <f>AI106*VLOOKUP('Données projet'!$B$10,Paramètres!$A$1:$I$89,3,0)*VLOOKUP('Données projet'!$B$10,Paramètres!$A$1:$I$89,5,0)</f>
        <v>183.93335999999988</v>
      </c>
      <c r="AK106" s="13">
        <f t="shared" si="89"/>
        <v>46.196182305298308</v>
      </c>
      <c r="AL106" s="20">
        <f t="shared" si="58"/>
        <v>400.80895284839431</v>
      </c>
      <c r="AM106" s="59">
        <f t="shared" si="59"/>
        <v>690.96822765697777</v>
      </c>
      <c r="AN106" s="59">
        <f ca="1">AVERAGE(OFFSET($AM$3,0,0,'Données projet'!$E$10+1,1))-AVERAGE(OFFSET($H$3,0,0,'Données projet'!$E$10+1,1))</f>
        <v>283.58623187123555</v>
      </c>
      <c r="AO106" s="59">
        <f t="shared" si="90"/>
        <v>191.24793849275176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31.750924216641216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31.750924216641216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-1.7053025658242404E-13</v>
      </c>
      <c r="BE106" s="13">
        <f>BD106*VLOOKUP('Données projet'!$B$11,Paramètres!$A$1:$I$89,3,0)*VLOOKUP('Données projet'!$B$11,Paramètres!$A$1:$I$89,5,0)</f>
        <v>-1.383341441396624E-13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300.677256227165</v>
      </c>
      <c r="BJ106" s="59">
        <f t="shared" si="92"/>
        <v>294.92893853504148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59.527095586228327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59.527095586228327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3.2</v>
      </c>
      <c r="BY106" s="12">
        <f>IF('Données projet'!$A$114&gt;35,BY105+BX106-CG105,IF(A106&lt;'Données projet'!$A$114,$BV$205^A106,IF(A106='Données projet'!$A$114,'Données projet'!$B$114,BY105+BX106-CG105)))</f>
        <v>211.59999999999994</v>
      </c>
      <c r="BZ106" s="13">
        <f>BY106*VLOOKUP('Données projet'!$B$12,Paramètres!$A$1:$I$89,3,0)*VLOOKUP('Données projet'!$B$12,Paramètres!$A$1:$I$89,5,0)</f>
        <v>227.7662399999999</v>
      </c>
      <c r="CA106" s="13">
        <f t="shared" si="93"/>
        <v>55.799416396900583</v>
      </c>
      <c r="CB106" s="20">
        <f t="shared" si="64"/>
        <v>493.87685155793497</v>
      </c>
      <c r="CC106" s="59">
        <f t="shared" si="65"/>
        <v>784.03612636651837</v>
      </c>
      <c r="CD106" s="59">
        <f ca="1">AVERAGE(OFFSET($CC$3,0,0,'Données projet'!$E$12+1,1))-AVERAGE(OFFSET($H$3,0,0,'Données projet'!$E$12+1,1))</f>
        <v>320.91970765367535</v>
      </c>
      <c r="CE106" s="59">
        <f t="shared" si="94"/>
        <v>164.43305350706868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25.620315933925454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25.620315933925454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319</v>
      </c>
      <c r="CU106" s="17">
        <f>CT106*VLOOKUP('Données projet'!$B$13,Paramètres!$A$1:$I$89,3,0)*VLOOKUP('Données projet'!$B$13,Paramètres!$A$1:$I$89,5,0)</f>
        <v>278.67840000000001</v>
      </c>
      <c r="CV106" s="13">
        <f t="shared" si="95"/>
        <v>66.687639951856809</v>
      </c>
      <c r="CW106" s="20">
        <f t="shared" si="67"/>
        <v>601.51251958281728</v>
      </c>
      <c r="CX106" s="59">
        <f t="shared" si="68"/>
        <v>891.67179439140068</v>
      </c>
      <c r="CY106" s="59">
        <f ca="1">AVERAGE(OFFSET($CX$3,0,0,'Données projet'!$E$13+1,1))-AVERAGE(OFFSET($H$3,0,0,'Données projet'!$E$13+1,1))</f>
        <v>380.75053157062723</v>
      </c>
      <c r="CZ106" s="59">
        <f t="shared" si="96"/>
        <v>372.45140975908799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17.614694010883728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17.614694010883728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2.4</v>
      </c>
      <c r="DO106" s="12">
        <f>IF('Données projet'!$A$166&gt;35,DO105+DN106-DW105,IF(A106&lt;'Données projet'!$A$166,$DL$205^A106,IF(A106='Données projet'!$A$166,'Données projet'!$B$166,DO105+DN106-DW105)))</f>
        <v>268.19999999999987</v>
      </c>
      <c r="DP106" s="17">
        <f>DO106*VLOOKUP('Données projet'!$B$14,Paramètres!$A$1:$I$89,3,0)*VLOOKUP('Données projet'!$B$14,Paramètres!$A$1:$I$89,5,0)</f>
        <v>259.40303999999992</v>
      </c>
      <c r="DQ106" s="13">
        <f t="shared" si="97"/>
        <v>62.595113189556258</v>
      </c>
      <c r="DR106" s="20">
        <f t="shared" si="70"/>
        <v>560.81345013847704</v>
      </c>
      <c r="DS106" s="59">
        <f t="shared" si="71"/>
        <v>850.97272494706044</v>
      </c>
      <c r="DT106" s="59">
        <f ca="1">AVERAGE(OFFSET($DS$3,0,0,'Données projet'!$E$14+1,1))-AVERAGE(OFFSET($H$3,0,0,'Données projet'!$E$14+1,1))</f>
        <v>391.03687197632871</v>
      </c>
      <c r="DU106" s="59">
        <f t="shared" si="98"/>
        <v>241.90796410645191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37.142590593051992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37.142590593051992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3.2</v>
      </c>
      <c r="EJ106" s="12">
        <f>IF('Données projet'!$A$192&gt;35,EJ105+EI106-ER105,IF(A106&lt;'Données projet'!$A$192,$EG$205^A106,IF(A106='Données projet'!$A$192,'Données projet'!$B$192,EJ105+EI106-ER105)))</f>
        <v>211.59999999999994</v>
      </c>
      <c r="EK106" s="17">
        <f>EJ106*VLOOKUP('Données projet'!$B$15,Paramètres!$A$1:$I$89,3,0)*VLOOKUP('Données projet'!$B$15,Paramètres!$A$1:$I$89,5,0)</f>
        <v>240.97007999999994</v>
      </c>
      <c r="EL106" s="13">
        <f t="shared" si="99"/>
        <v>58.648198893942364</v>
      </c>
      <c r="EM106" s="20">
        <f t="shared" si="73"/>
        <v>521.83516907361616</v>
      </c>
      <c r="EN106" s="59">
        <f t="shared" si="74"/>
        <v>811.99444388219968</v>
      </c>
      <c r="EO106" s="59">
        <f ca="1">AVERAGE(OFFSET($EN$3,0,0,'Données projet'!$E$15+1,1))-AVERAGE(OFFSET($H$3,0,0,'Données projet'!$E$15+1,1))</f>
        <v>337.57272347525873</v>
      </c>
      <c r="EP106" s="59">
        <f t="shared" si="100"/>
        <v>171.78614231095435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27.105551640239966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27.105551640239966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3.2</v>
      </c>
      <c r="FE106" s="12">
        <f>IF('Données projet'!$A$218&gt;35,FE105+FD106-FM105,IF(A106&lt;'Données projet'!$A$218,$FB$205^A106,IF(A106='Données projet'!$A$218,'Données projet'!$B$218,FE105+FD106-FM105)))</f>
        <v>211.59999999999994</v>
      </c>
      <c r="FF106" s="17">
        <f>FE106*VLOOKUP('Données projet'!$B$16,Paramètres!$A$1:$I$89,3,0)*VLOOKUP('Données projet'!$B$16,Paramètres!$A$1:$I$89,5,0)</f>
        <v>231.06719999999993</v>
      </c>
      <c r="FG106" s="13">
        <f t="shared" si="101"/>
        <v>56.513372915070491</v>
      </c>
      <c r="FH106" s="20">
        <f t="shared" si="76"/>
        <v>500.86949782708098</v>
      </c>
      <c r="FI106" s="59">
        <f t="shared" si="77"/>
        <v>791.02877263566438</v>
      </c>
      <c r="FJ106" s="59">
        <f ca="1">AVERAGE(OFFSET($FI$3,0,0,'Données projet'!$E$16+1,1))-AVERAGE(OFFSET($H$3,0,0,'Données projet'!$E$16+1,1))</f>
        <v>325.08483803530646</v>
      </c>
      <c r="FK106" s="59">
        <f t="shared" si="102"/>
        <v>166.27224322841556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25.991624860504086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25.991624860504086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2.7</v>
      </c>
      <c r="FZ106" s="12">
        <f>IF('Données projet'!$A$244&gt;35,FZ105+FY106-GH105,IF(A106&lt;'Données projet'!$A$244,$FW$205^A106,IF(A106='Données projet'!$A$244,'Données projet'!$B$244,FZ105+FY106-GH105)))</f>
        <v>313.09999999999991</v>
      </c>
      <c r="GA106" s="17">
        <f>FZ106*VLOOKUP('Données projet'!$B$17,Paramètres!$A$1:$I$89,3,0)*VLOOKUP('Données projet'!$B$17,Paramètres!$A$1:$I$89,5,0)</f>
        <v>317.48339999999996</v>
      </c>
      <c r="GB106" s="13">
        <f t="shared" si="103"/>
        <v>74.829485718339143</v>
      </c>
      <c r="GC106" s="20">
        <f t="shared" si="79"/>
        <v>683.27827595944052</v>
      </c>
      <c r="GD106" s="59">
        <f t="shared" si="80"/>
        <v>973.43755076802404</v>
      </c>
      <c r="GE106" s="59">
        <f ca="1">AVERAGE(OFFSET($GD$3,0,0,'Données projet'!$E$17+1,1))-AVERAGE(OFFSET($H$3,0,0,'Données projet'!$E$17+1,1))</f>
        <v>491.88527366779715</v>
      </c>
      <c r="GF106" s="59">
        <f t="shared" si="104"/>
        <v>304.07540432345746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53.191521477732167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53.191521477732167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4.4000000000000004</v>
      </c>
      <c r="GU106" s="12">
        <f>IF('Données projet'!$A$270&gt;35,GU105+GT106-HC105,IF(A106&lt;'Données projet'!$A$270,$GR$205^A106,IF(A106='Données projet'!$A$270,'Données projet'!$B$270,GU105+GT106-HC105)))</f>
        <v>274.19999999999982</v>
      </c>
      <c r="GV106" s="17">
        <f>GU106*VLOOKUP('Données projet'!$B$18,Paramètres!$A$1:$I$89,3,0)*VLOOKUP('Données projet'!$B$18,Paramètres!$A$1:$I$89,5,0)</f>
        <v>260.92871999999983</v>
      </c>
      <c r="GW106" s="13">
        <f t="shared" si="105"/>
        <v>62.920302429197974</v>
      </c>
      <c r="GX106" s="20">
        <f t="shared" si="82"/>
        <v>564.03704739751959</v>
      </c>
      <c r="GY106" s="59">
        <f t="shared" si="83"/>
        <v>854.1963222061031</v>
      </c>
      <c r="GZ106" s="59">
        <f ca="1">AVERAGE(OFFSET($GY$3,0,0,'Données projet'!$E$18+1,1))-AVERAGE(OFFSET($H$3,0,0,'Données projet'!$E$18+1,1))</f>
        <v>388.19269910553851</v>
      </c>
      <c r="HA106" s="59">
        <f t="shared" si="106"/>
        <v>255.07177499966724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36.543516551228564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36.543516551228564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1.05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9.2476799999999901</v>
      </c>
      <c r="D107" s="11">
        <f t="shared" si="86"/>
        <v>3.2895662786782043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13.14287432038317</v>
      </c>
      <c r="H107" s="67">
        <f t="shared" si="56"/>
        <v>263.10237060203116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2.7</v>
      </c>
      <c r="N107" s="13">
        <f>IF('Données projet'!$A$36&gt;35,N106+M107-V106,IF(A107&lt;'Données projet'!$A$36,$K$205^A107,IF(A107='Données projet'!$A$36,'Données projet'!$B$36,N106+M107-V106)))</f>
        <v>315.7999999999999</v>
      </c>
      <c r="O107" s="13">
        <f>N107*VLOOKUP('Données projet'!$B$9,Paramètres!$A$1:$I$89,3,0)*VLOOKUP('Données projet'!$B$9,Paramètres!$A$1:$I$89,5,0)</f>
        <v>285.73583999999988</v>
      </c>
      <c r="P107" s="13">
        <f t="shared" si="87"/>
        <v>68.177722492374656</v>
      </c>
      <c r="Q107" s="20">
        <f t="shared" si="107"/>
        <v>616.39945467421899</v>
      </c>
      <c r="R107" s="59">
        <f t="shared" si="55"/>
        <v>906.61379230207513</v>
      </c>
      <c r="S107" s="59">
        <f ca="1">AVERAGE(OFFSET($R$3,0,0,'Données projet'!$E$9+1,1))-AVERAGE(OFFSET($H$3,0,0,'Données projet'!$E$9+1,1))</f>
        <v>442.85077007208679</v>
      </c>
      <c r="T107" s="59">
        <f t="shared" si="88"/>
        <v>275.67388397899009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46.532479303697642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46.532479303697642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278.5999999999998</v>
      </c>
      <c r="AJ107" s="13">
        <f>AI107*VLOOKUP('Données projet'!$B$10,Paramètres!$A$1:$I$89,3,0)*VLOOKUP('Données projet'!$B$10,Paramètres!$A$1:$I$89,5,0)</f>
        <v>186.88487999999987</v>
      </c>
      <c r="AK107" s="13">
        <f t="shared" si="89"/>
        <v>46.850582830509104</v>
      </c>
      <c r="AL107" s="20">
        <f t="shared" si="58"/>
        <v>407.08926442980305</v>
      </c>
      <c r="AM107" s="59">
        <f t="shared" si="59"/>
        <v>697.30360205765919</v>
      </c>
      <c r="AN107" s="59">
        <f ca="1">AVERAGE(OFFSET($AM$3,0,0,'Données projet'!$E$10+1,1))-AVERAGE(OFFSET($H$3,0,0,'Données projet'!$E$10+1,1))</f>
        <v>283.58623187123555</v>
      </c>
      <c r="AO107" s="59">
        <f t="shared" si="90"/>
        <v>191.24793849275176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31.128307958904404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31.128307958904404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-1.7053025658242404E-13</v>
      </c>
      <c r="BE107" s="13">
        <f>BD107*VLOOKUP('Données projet'!$B$11,Paramètres!$A$1:$I$89,3,0)*VLOOKUP('Données projet'!$B$11,Paramètres!$A$1:$I$89,5,0)</f>
        <v>-1.383341441396624E-13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300.677256227165</v>
      </c>
      <c r="BJ107" s="59">
        <f t="shared" si="92"/>
        <v>294.92893853504148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58.359805549725586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58.359805549725586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3.2</v>
      </c>
      <c r="BY107" s="12">
        <f>IF('Données projet'!$A$114&gt;35,BY106+BX107-CG106,IF(A107&lt;'Données projet'!$A$114,$BV$205^A107,IF(A107='Données projet'!$A$114,'Données projet'!$B$114,BY106+BX107-CG106)))</f>
        <v>214.79999999999993</v>
      </c>
      <c r="BZ107" s="13">
        <f>BY107*VLOOKUP('Données projet'!$B$12,Paramètres!$A$1:$I$89,3,0)*VLOOKUP('Données projet'!$B$12,Paramètres!$A$1:$I$89,5,0)</f>
        <v>231.2107199999999</v>
      </c>
      <c r="CA107" s="13">
        <f t="shared" si="93"/>
        <v>56.544387456445222</v>
      </c>
      <c r="CB107" s="20">
        <f t="shared" si="64"/>
        <v>501.17347881997517</v>
      </c>
      <c r="CC107" s="59">
        <f t="shared" si="65"/>
        <v>791.38781644783126</v>
      </c>
      <c r="CD107" s="59">
        <f ca="1">AVERAGE(OFFSET($CC$3,0,0,'Données projet'!$E$12+1,1))-AVERAGE(OFFSET($H$3,0,0,'Données projet'!$E$12+1,1))</f>
        <v>320.91970765367535</v>
      </c>
      <c r="CE107" s="59">
        <f t="shared" si="94"/>
        <v>164.43305350706868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25.117917165310871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25.117917165310871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319</v>
      </c>
      <c r="CU107" s="17">
        <f>CT107*VLOOKUP('Données projet'!$B$13,Paramètres!$A$1:$I$89,3,0)*VLOOKUP('Données projet'!$B$13,Paramètres!$A$1:$I$89,5,0)</f>
        <v>278.67840000000001</v>
      </c>
      <c r="CV107" s="13">
        <f t="shared" si="95"/>
        <v>66.687639951856809</v>
      </c>
      <c r="CW107" s="20">
        <f t="shared" si="67"/>
        <v>601.51251958281728</v>
      </c>
      <c r="CX107" s="59">
        <f t="shared" si="68"/>
        <v>891.72685721067342</v>
      </c>
      <c r="CY107" s="59">
        <f ca="1">AVERAGE(OFFSET($CX$3,0,0,'Données projet'!$E$13+1,1))-AVERAGE(OFFSET($H$3,0,0,'Données projet'!$E$13+1,1))</f>
        <v>380.75053157062723</v>
      </c>
      <c r="CZ107" s="59">
        <f t="shared" si="96"/>
        <v>372.45140975908799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17.269280605232773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17.269280605232773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2.4</v>
      </c>
      <c r="DO107" s="12">
        <f>IF('Données projet'!$A$166&gt;35,DO106+DN107-DW106,IF(A107&lt;'Données projet'!$A$166,$DL$205^A107,IF(A107='Données projet'!$A$166,'Données projet'!$B$166,DO106+DN107-DW106)))</f>
        <v>270.59999999999985</v>
      </c>
      <c r="DP107" s="17">
        <f>DO107*VLOOKUP('Données projet'!$B$14,Paramètres!$A$1:$I$89,3,0)*VLOOKUP('Données projet'!$B$14,Paramètres!$A$1:$I$89,5,0)</f>
        <v>261.72431999999986</v>
      </c>
      <c r="DQ107" s="13">
        <f t="shared" si="97"/>
        <v>63.089791777829888</v>
      </c>
      <c r="DR107" s="20">
        <f t="shared" si="70"/>
        <v>565.71791134638681</v>
      </c>
      <c r="DS107" s="59">
        <f t="shared" si="71"/>
        <v>855.93224897424295</v>
      </c>
      <c r="DT107" s="59">
        <f ca="1">AVERAGE(OFFSET($DS$3,0,0,'Données projet'!$E$14+1,1))-AVERAGE(OFFSET($H$3,0,0,'Données projet'!$E$14+1,1))</f>
        <v>391.03687197632871</v>
      </c>
      <c r="DU107" s="59">
        <f t="shared" si="98"/>
        <v>241.90796410645191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36.414247046265537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36.414247046265537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3.2</v>
      </c>
      <c r="EJ107" s="12">
        <f>IF('Données projet'!$A$192&gt;35,EJ106+EI107-ER106,IF(A107&lt;'Données projet'!$A$192,$EG$205^A107,IF(A107='Données projet'!$A$192,'Données projet'!$B$192,EJ106+EI107-ER106)))</f>
        <v>214.79999999999993</v>
      </c>
      <c r="EK107" s="17">
        <f>EJ107*VLOOKUP('Données projet'!$B$15,Paramètres!$A$1:$I$89,3,0)*VLOOKUP('Données projet'!$B$15,Paramètres!$A$1:$I$89,5,0)</f>
        <v>244.61423999999991</v>
      </c>
      <c r="EL107" s="13">
        <f t="shared" si="99"/>
        <v>59.431203693842598</v>
      </c>
      <c r="EM107" s="20">
        <f t="shared" si="73"/>
        <v>529.54581443344239</v>
      </c>
      <c r="EN107" s="59">
        <f t="shared" si="74"/>
        <v>819.76015206129853</v>
      </c>
      <c r="EO107" s="59">
        <f ca="1">AVERAGE(OFFSET($EN$3,0,0,'Données projet'!$E$15+1,1))-AVERAGE(OFFSET($H$3,0,0,'Données projet'!$E$15+1,1))</f>
        <v>337.57272347525873</v>
      </c>
      <c r="EP107" s="59">
        <f t="shared" si="100"/>
        <v>171.78614231095435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26.574028305328888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26.574028305328888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3.2</v>
      </c>
      <c r="FE107" s="12">
        <f>IF('Données projet'!$A$218&gt;35,FE106+FD107-FM106,IF(A107&lt;'Données projet'!$A$218,$FB$205^A107,IF(A107='Données projet'!$A$218,'Données projet'!$B$218,FE106+FD107-FM106)))</f>
        <v>214.79999999999993</v>
      </c>
      <c r="FF107" s="17">
        <f>FE107*VLOOKUP('Données projet'!$B$16,Paramètres!$A$1:$I$89,3,0)*VLOOKUP('Données projet'!$B$16,Paramètres!$A$1:$I$89,5,0)</f>
        <v>234.56159999999988</v>
      </c>
      <c r="FG107" s="13">
        <f t="shared" si="101"/>
        <v>57.267875919179374</v>
      </c>
      <c r="FH107" s="20">
        <f t="shared" si="76"/>
        <v>508.26967055923711</v>
      </c>
      <c r="FI107" s="59">
        <f t="shared" si="77"/>
        <v>798.4840081870932</v>
      </c>
      <c r="FJ107" s="59">
        <f ca="1">AVERAGE(OFFSET($FI$3,0,0,'Données projet'!$E$16+1,1))-AVERAGE(OFFSET($H$3,0,0,'Données projet'!$E$16+1,1))</f>
        <v>325.08483803530646</v>
      </c>
      <c r="FK107" s="59">
        <f t="shared" si="102"/>
        <v>166.27224322841556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25.481944950315381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25.481944950315381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2.7</v>
      </c>
      <c r="FZ107" s="12">
        <f>IF('Données projet'!$A$244&gt;35,FZ106+FY107-GH106,IF(A107&lt;'Données projet'!$A$244,$FW$205^A107,IF(A107='Données projet'!$A$244,'Données projet'!$B$244,FZ106+FY107-GH106)))</f>
        <v>315.7999999999999</v>
      </c>
      <c r="GA107" s="17">
        <f>FZ107*VLOOKUP('Données projet'!$B$17,Paramètres!$A$1:$I$89,3,0)*VLOOKUP('Données projet'!$B$17,Paramètres!$A$1:$I$89,5,0)</f>
        <v>320.22119999999995</v>
      </c>
      <c r="GB107" s="13">
        <f t="shared" si="103"/>
        <v>75.399376773540212</v>
      </c>
      <c r="GC107" s="20">
        <f t="shared" si="79"/>
        <v>689.03917121391578</v>
      </c>
      <c r="GD107" s="59">
        <f t="shared" si="80"/>
        <v>979.25350884177192</v>
      </c>
      <c r="GE107" s="59">
        <f ca="1">AVERAGE(OFFSET($GD$3,0,0,'Données projet'!$E$17+1,1))-AVERAGE(OFFSET($H$3,0,0,'Données projet'!$E$17+1,1))</f>
        <v>491.88527366779715</v>
      </c>
      <c r="GF107" s="59">
        <f t="shared" si="104"/>
        <v>304.07540432345746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52.148468185178402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52.148468185178402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4.4000000000000004</v>
      </c>
      <c r="GU107" s="12">
        <f>IF('Données projet'!$A$270&gt;35,GU106+GT107-HC106,IF(A107&lt;'Données projet'!$A$270,$GR$205^A107,IF(A107='Données projet'!$A$270,'Données projet'!$B$270,GU106+GT107-HC106)))</f>
        <v>278.5999999999998</v>
      </c>
      <c r="GV107" s="17">
        <f>GU107*VLOOKUP('Données projet'!$B$18,Paramètres!$A$1:$I$89,3,0)*VLOOKUP('Données projet'!$B$18,Paramètres!$A$1:$I$89,5,0)</f>
        <v>265.11575999999985</v>
      </c>
      <c r="GW107" s="13">
        <f t="shared" si="105"/>
        <v>63.811611556951746</v>
      </c>
      <c r="GX107" s="20">
        <f t="shared" si="82"/>
        <v>572.88183879502401</v>
      </c>
      <c r="GY107" s="59">
        <f t="shared" si="83"/>
        <v>863.09617642288015</v>
      </c>
      <c r="GZ107" s="59">
        <f ca="1">AVERAGE(OFFSET($GY$3,0,0,'Données projet'!$E$18+1,1))-AVERAGE(OFFSET($H$3,0,0,'Données projet'!$E$18+1,1))</f>
        <v>388.19269910553851</v>
      </c>
      <c r="HA107" s="59">
        <f t="shared" si="106"/>
        <v>255.07177499966724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35.826920481003178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35.826920481003178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1.05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9.33659999999999</v>
      </c>
      <c r="D108" s="11">
        <f t="shared" si="86"/>
        <v>3.3174993550500855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13.233076695126375</v>
      </c>
      <c r="H108" s="67">
        <f t="shared" si="56"/>
        <v>263.30588971004551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2.7</v>
      </c>
      <c r="N108" s="13">
        <f>IF('Données projet'!$A$36&gt;35,N107+M108-V107,IF(A108&lt;'Données projet'!$A$36,$K$205^A108,IF(A108='Données projet'!$A$36,'Données projet'!$B$36,N107+M108-V107)))</f>
        <v>318.49999999999989</v>
      </c>
      <c r="O108" s="13">
        <f>N108*VLOOKUP('Données projet'!$B$9,Paramètres!$A$1:$I$89,3,0)*VLOOKUP('Données projet'!$B$9,Paramètres!$A$1:$I$89,5,0)</f>
        <v>288.17879999999991</v>
      </c>
      <c r="P108" s="13">
        <f t="shared" si="87"/>
        <v>68.692517544343744</v>
      </c>
      <c r="Q108" s="20">
        <f t="shared" si="107"/>
        <v>621.55087805639846</v>
      </c>
      <c r="R108" s="59">
        <f t="shared" si="55"/>
        <v>911.81932328671485</v>
      </c>
      <c r="S108" s="59">
        <f ca="1">AVERAGE(OFFSET($R$3,0,0,'Données projet'!$E$9+1,1))-AVERAGE(OFFSET($H$3,0,0,'Données projet'!$E$9+1,1))</f>
        <v>442.85077007208679</v>
      </c>
      <c r="T108" s="59">
        <f t="shared" si="88"/>
        <v>275.67388397899009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45.620005766562016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45.620005766562016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282.99999999999977</v>
      </c>
      <c r="AJ108" s="13">
        <f>AI108*VLOOKUP('Données projet'!$B$10,Paramètres!$A$1:$I$89,3,0)*VLOOKUP('Données projet'!$B$10,Paramètres!$A$1:$I$89,5,0)</f>
        <v>189.83639999999986</v>
      </c>
      <c r="AK108" s="13">
        <f t="shared" si="89"/>
        <v>47.503781400896202</v>
      </c>
      <c r="AL108" s="20">
        <f t="shared" si="58"/>
        <v>413.3674826065606</v>
      </c>
      <c r="AM108" s="59">
        <f t="shared" si="59"/>
        <v>703.63592783687704</v>
      </c>
      <c r="AN108" s="59">
        <f ca="1">AVERAGE(OFFSET($AM$3,0,0,'Données projet'!$E$10+1,1))-AVERAGE(OFFSET($H$3,0,0,'Données projet'!$E$10+1,1))</f>
        <v>283.58623187123555</v>
      </c>
      <c r="AO108" s="59">
        <f t="shared" si="90"/>
        <v>191.24793849275176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30.517900826223393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30.517900826223393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-1.7053025658242404E-13</v>
      </c>
      <c r="BE108" s="13">
        <f>BD108*VLOOKUP('Données projet'!$B$11,Paramètres!$A$1:$I$89,3,0)*VLOOKUP('Données projet'!$B$11,Paramètres!$A$1:$I$89,5,0)</f>
        <v>-1.383341441396624E-13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300.677256227165</v>
      </c>
      <c r="BJ108" s="59">
        <f t="shared" si="92"/>
        <v>294.92893853504148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57.215405358862043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57.215405358862043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218</v>
      </c>
      <c r="BW108" s="12">
        <f>VLOOKUP(A108,'Données projet'!$A$113:$I$133,9,0)</f>
        <v>3.2</v>
      </c>
      <c r="BX108" s="12">
        <f t="array" ref="BX108">INDEX(BW:BW,MIN(IF(ISNUMBER(BW108:BW304),ROW(BW108:BW304),"")))</f>
        <v>3.2</v>
      </c>
      <c r="BY108" s="12">
        <f>IF('Données projet'!$A$114&gt;35,BY107+BX108-CG107,IF(A108&lt;'Données projet'!$A$114,$BV$205^A108,IF(A108='Données projet'!$A$114,'Données projet'!$B$114,BY107+BX108-CG107)))</f>
        <v>217.99999999999991</v>
      </c>
      <c r="BZ108" s="13">
        <f>BY108*VLOOKUP('Données projet'!$B$12,Paramètres!$A$1:$I$89,3,0)*VLOOKUP('Données projet'!$B$12,Paramètres!$A$1:$I$89,5,0)</f>
        <v>234.65519999999989</v>
      </c>
      <c r="CA108" s="13">
        <f t="shared" si="93"/>
        <v>57.288067746850942</v>
      </c>
      <c r="CB108" s="20">
        <f t="shared" si="64"/>
        <v>508.46785799243185</v>
      </c>
      <c r="CC108" s="59">
        <f t="shared" si="65"/>
        <v>798.73630322274823</v>
      </c>
      <c r="CD108" s="59">
        <f ca="1">AVERAGE(OFFSET($CC$3,0,0,'Données projet'!$E$12+1,1))-AVERAGE(OFFSET($H$3,0,0,'Données projet'!$E$12+1,1))</f>
        <v>320.91970765367535</v>
      </c>
      <c r="CE108" s="59">
        <f t="shared" si="94"/>
        <v>164.43305350706868</v>
      </c>
      <c r="CF108" s="15">
        <f>IF(ISNA(VLOOKUP(A108,'Données projet'!$A$113:$I$133,3,0)),0,VLOOKUP(A108,'Données projet'!$A$113:$I$133,3,0))</f>
        <v>17</v>
      </c>
      <c r="CG108" s="15">
        <f>IF(ISNA(VLOOKUP(A108,'Données projet'!$A$113:$I$133,4,0)),0,VLOOKUP(A108,'Données projet'!$A$113:$I$133,4,0))</f>
        <v>14</v>
      </c>
      <c r="CH108" s="16">
        <f>IF(ISNA(VLOOKUP(A108,'Données projet'!$A$113:$I$133,5,0)),0%,VLOOKUP(A108,'Données projet'!$A$113:$I$133,5,0)*VLOOKUP('Données projet'!$B$12,Paramètres!$A$1:$I$89,7,0))</f>
        <v>0.30099999999999999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29.639728055970163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29.639728055970163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319</v>
      </c>
      <c r="CU108" s="17">
        <f>CT108*VLOOKUP('Données projet'!$B$13,Paramètres!$A$1:$I$89,3,0)*VLOOKUP('Données projet'!$B$13,Paramètres!$A$1:$I$89,5,0)</f>
        <v>278.67840000000001</v>
      </c>
      <c r="CV108" s="13">
        <f t="shared" si="95"/>
        <v>66.687639951856809</v>
      </c>
      <c r="CW108" s="20">
        <f t="shared" si="67"/>
        <v>601.51251958281728</v>
      </c>
      <c r="CX108" s="59">
        <f t="shared" si="68"/>
        <v>891.78096481313366</v>
      </c>
      <c r="CY108" s="59">
        <f ca="1">AVERAGE(OFFSET($CX$3,0,0,'Données projet'!$E$13+1,1))-AVERAGE(OFFSET($H$3,0,0,'Données projet'!$E$13+1,1))</f>
        <v>380.75053157062723</v>
      </c>
      <c r="CZ108" s="59">
        <f t="shared" si="96"/>
        <v>372.45140975908799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16.930640545785259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16.930640545785259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2.4</v>
      </c>
      <c r="DO108" s="12">
        <f>IF('Données projet'!$A$166&gt;35,DO107+DN108-DW107,IF(A108&lt;'Données projet'!$A$166,$DL$205^A108,IF(A108='Données projet'!$A$166,'Données projet'!$B$166,DO107+DN108-DW107)))</f>
        <v>272.99999999999983</v>
      </c>
      <c r="DP108" s="17">
        <f>DO108*VLOOKUP('Données projet'!$B$14,Paramètres!$A$1:$I$89,3,0)*VLOOKUP('Données projet'!$B$14,Paramètres!$A$1:$I$89,5,0)</f>
        <v>264.04559999999987</v>
      </c>
      <c r="DQ108" s="13">
        <f t="shared" si="97"/>
        <v>63.58395992997368</v>
      </c>
      <c r="DR108" s="20">
        <f t="shared" si="70"/>
        <v>570.62148354470389</v>
      </c>
      <c r="DS108" s="59">
        <f t="shared" si="71"/>
        <v>860.88992877502028</v>
      </c>
      <c r="DT108" s="59">
        <f ca="1">AVERAGE(OFFSET($DS$3,0,0,'Données projet'!$E$14+1,1))-AVERAGE(OFFSET($H$3,0,0,'Données projet'!$E$14+1,1))</f>
        <v>391.03687197632871</v>
      </c>
      <c r="DU108" s="59">
        <f t="shared" si="98"/>
        <v>241.90796410645191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35.700185872185862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35.700185872185862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>
        <f>VLOOKUP(A108,'Données projet'!$A$191:$I$211,2,0)</f>
        <v>218</v>
      </c>
      <c r="EH108" s="12">
        <f>VLOOKUP(A108,'Données projet'!$A$191:$I$211,9,0)</f>
        <v>3.2</v>
      </c>
      <c r="EI108" s="12">
        <f t="array" ref="EI108">INDEX(EH:EH,MIN(IF(ISNUMBER(EH108:EH304),ROW(EH108:EH304),"")))</f>
        <v>3.2</v>
      </c>
      <c r="EJ108" s="12">
        <f>IF('Données projet'!$A$192&gt;35,EJ107+EI108-ER107,IF(A108&lt;'Données projet'!$A$192,$EG$205^A108,IF(A108='Données projet'!$A$192,'Données projet'!$B$192,EJ107+EI108-ER107)))</f>
        <v>217.99999999999991</v>
      </c>
      <c r="EK108" s="17">
        <f>EJ108*VLOOKUP('Données projet'!$B$15,Paramètres!$A$1:$I$89,3,0)*VLOOKUP('Données projet'!$B$15,Paramètres!$A$1:$I$89,5,0)</f>
        <v>248.25839999999991</v>
      </c>
      <c r="EL108" s="13">
        <f t="shared" si="99"/>
        <v>60.2128518256973</v>
      </c>
      <c r="EM108" s="20">
        <f t="shared" si="73"/>
        <v>537.25409692975597</v>
      </c>
      <c r="EN108" s="59">
        <f t="shared" si="74"/>
        <v>827.52254216007236</v>
      </c>
      <c r="EO108" s="59">
        <f ca="1">AVERAGE(OFFSET($EN$3,0,0,'Données projet'!$E$15+1,1))-AVERAGE(OFFSET($H$3,0,0,'Données projet'!$E$15+1,1))</f>
        <v>337.57272347525873</v>
      </c>
      <c r="EP108" s="59">
        <f t="shared" si="100"/>
        <v>171.78614231095435</v>
      </c>
      <c r="EQ108" s="15">
        <f>IF(ISNA(VLOOKUP(A108,'Données projet'!$A$191:$I$211,3,0)),0,VLOOKUP(A108,'Données projet'!$A$191:$I$211,3,0))</f>
        <v>17</v>
      </c>
      <c r="ER108" s="15">
        <f>IF(ISNA(VLOOKUP(A108,'Données projet'!$A$191:$I$211,4,0)),0,VLOOKUP(A108,'Données projet'!$A$191:$I$211,4,0))</f>
        <v>14</v>
      </c>
      <c r="ES108" s="16">
        <f>IF(ISNA(VLOOKUP(A108,'Données projet'!$A$191:$I$211,5,0)),0%,VLOOKUP(A108,'Données projet'!$A$191:$I$211,5,0)*VLOOKUP('Données projet'!$B$15,Paramètres!$A$1:$I$89,7,0))</f>
        <v>0.30099999999999999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31.357973160664081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31.357973160664081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>
        <f>VLOOKUP(A108,'Données projet'!$A$217:$I$237,2,0)</f>
        <v>218</v>
      </c>
      <c r="FC108" s="12">
        <f>VLOOKUP(A108,'Données projet'!$A$217:$I$237,9,0)</f>
        <v>3.2</v>
      </c>
      <c r="FD108" s="12">
        <f t="array" ref="FD108">INDEX(FC:FC,MIN(IF(ISNUMBER(FC108:FC304),ROW(FC108:FC304),"")))</f>
        <v>3.2</v>
      </c>
      <c r="FE108" s="12">
        <f>IF('Données projet'!$A$218&gt;35,FE107+FD108-FM107,IF(A108&lt;'Données projet'!$A$218,$FB$205^A108,IF(A108='Données projet'!$A$218,'Données projet'!$B$218,FE107+FD108-FM107)))</f>
        <v>217.99999999999991</v>
      </c>
      <c r="FF108" s="17">
        <f>FE108*VLOOKUP('Données projet'!$B$16,Paramètres!$A$1:$I$89,3,0)*VLOOKUP('Données projet'!$B$16,Paramètres!$A$1:$I$89,5,0)</f>
        <v>238.0559999999999</v>
      </c>
      <c r="FG108" s="13">
        <f t="shared" si="101"/>
        <v>58.021071638689108</v>
      </c>
      <c r="FH108" s="20">
        <f t="shared" si="76"/>
        <v>515.66756643738336</v>
      </c>
      <c r="FI108" s="59">
        <f t="shared" si="77"/>
        <v>805.93601166769974</v>
      </c>
      <c r="FJ108" s="59">
        <f ca="1">AVERAGE(OFFSET($FI$3,0,0,'Données projet'!$E$16+1,1))-AVERAGE(OFFSET($H$3,0,0,'Données projet'!$E$16+1,1))</f>
        <v>325.08483803530646</v>
      </c>
      <c r="FK108" s="59">
        <f t="shared" si="102"/>
        <v>166.27224322841556</v>
      </c>
      <c r="FL108" s="15">
        <f>IF(ISNA(VLOOKUP(A108,'Données projet'!$A$217:$I$237,3,0)),0,VLOOKUP(A108,'Données projet'!$A$217:$I$237,3,0))</f>
        <v>17</v>
      </c>
      <c r="FM108" s="15">
        <f>IF(ISNA(VLOOKUP(A108,'Données projet'!$A$217:$I$237,4,0)),0,VLOOKUP(A108,'Données projet'!$A$217:$I$237,4,0))</f>
        <v>14</v>
      </c>
      <c r="FN108" s="16">
        <f>IF(ISNA(VLOOKUP(A108,'Données projet'!$A$217:$I$237,5,0)),0%,VLOOKUP(A108,'Données projet'!$A$217:$I$237,5,0)*VLOOKUP('Données projet'!$B$16,Paramètres!$A$1:$I$89,7,0))</f>
        <v>0.30099999999999999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30.069289332143651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30.069289332143651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2.7</v>
      </c>
      <c r="FZ108" s="12">
        <f>IF('Données projet'!$A$244&gt;35,FZ107+FY108-GH107,IF(A108&lt;'Données projet'!$A$244,$FW$205^A108,IF(A108='Données projet'!$A$244,'Données projet'!$B$244,FZ107+FY108-GH107)))</f>
        <v>318.49999999999989</v>
      </c>
      <c r="GA108" s="17">
        <f>FZ108*VLOOKUP('Données projet'!$B$17,Paramètres!$A$1:$I$89,3,0)*VLOOKUP('Données projet'!$B$17,Paramètres!$A$1:$I$89,5,0)</f>
        <v>322.95899999999989</v>
      </c>
      <c r="GB108" s="13">
        <f t="shared" si="103"/>
        <v>75.968700955481154</v>
      </c>
      <c r="GC108" s="20">
        <f t="shared" si="79"/>
        <v>694.79907916412947</v>
      </c>
      <c r="GD108" s="59">
        <f t="shared" si="80"/>
        <v>985.06752439444585</v>
      </c>
      <c r="GE108" s="59">
        <f ca="1">AVERAGE(OFFSET($GD$3,0,0,'Données projet'!$E$17+1,1))-AVERAGE(OFFSET($H$3,0,0,'Données projet'!$E$17+1,1))</f>
        <v>491.88527366779715</v>
      </c>
      <c r="GF108" s="59">
        <f t="shared" si="104"/>
        <v>304.07540432345746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51.125868531491925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51.125868531491925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4.4000000000000004</v>
      </c>
      <c r="GU108" s="12">
        <f>IF('Données projet'!$A$270&gt;35,GU107+GT108-HC107,IF(A108&lt;'Données projet'!$A$270,$GR$205^A108,IF(A108='Données projet'!$A$270,'Données projet'!$B$270,GU107+GT108-HC107)))</f>
        <v>282.99999999999977</v>
      </c>
      <c r="GV108" s="17">
        <f>GU108*VLOOKUP('Données projet'!$B$18,Paramètres!$A$1:$I$89,3,0)*VLOOKUP('Données projet'!$B$18,Paramètres!$A$1:$I$89,5,0)</f>
        <v>269.30279999999976</v>
      </c>
      <c r="GW108" s="13">
        <f t="shared" si="105"/>
        <v>64.701283593559893</v>
      </c>
      <c r="GX108" s="20">
        <f t="shared" si="82"/>
        <v>581.72377892544966</v>
      </c>
      <c r="GY108" s="59">
        <f t="shared" si="83"/>
        <v>871.99222415576605</v>
      </c>
      <c r="GZ108" s="59">
        <f ca="1">AVERAGE(OFFSET($GY$3,0,0,'Données projet'!$E$18+1,1))-AVERAGE(OFFSET($H$3,0,0,'Données projet'!$E$18+1,1))</f>
        <v>388.19269910553851</v>
      </c>
      <c r="HA108" s="59">
        <f t="shared" si="106"/>
        <v>255.07177499966724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35.124376422634469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35.124376422634469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1.05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9.4255199999999899</v>
      </c>
      <c r="D109" s="11">
        <f t="shared" si="86"/>
        <v>3.3454014822743261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13.323255179299474</v>
      </c>
      <c r="H109" s="67">
        <f t="shared" si="56"/>
        <v>263.50935491496108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69.178622050956477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2.7</v>
      </c>
      <c r="N109" s="13">
        <f>IF('Données projet'!$A$36&gt;35,N108+M109-V108,IF(A109&lt;'Données projet'!$A$36,$K$205^A109,IF(A109='Données projet'!$A$36,'Données projet'!$B$36,N108+M109-V108)))</f>
        <v>321.19999999999987</v>
      </c>
      <c r="O109" s="13">
        <f>N109*VLOOKUP('Données projet'!$B$9,Paramètres!$A$1:$I$89,3,0)*VLOOKUP('Données projet'!$B$9,Paramètres!$A$1:$I$89,5,0)</f>
        <v>290.62175999999988</v>
      </c>
      <c r="P109" s="13">
        <f t="shared" si="87"/>
        <v>69.206804866200628</v>
      </c>
      <c r="Q109" s="20">
        <f t="shared" si="107"/>
        <v>626.70141714196586</v>
      </c>
      <c r="R109" s="59">
        <f t="shared" si="55"/>
        <v>917.02303132880627</v>
      </c>
      <c r="S109" s="59">
        <f ca="1">AVERAGE(OFFSET($R$3,0,0,'Données projet'!$E$9+1,1))-AVERAGE(OFFSET($H$3,0,0,'Données projet'!$E$9+1,1))</f>
        <v>442.85077007208679</v>
      </c>
      <c r="T109" s="59">
        <f t="shared" si="88"/>
        <v>275.67388397899009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44.725425278935717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44.725425278935717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69.178622050956477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4.4000000000000004</v>
      </c>
      <c r="AI109" s="13">
        <f>IF('Données projet'!$A$62&gt;35,AI108+AH109-AQ108,IF(A109&lt;'Données projet'!$A$62,$AF$205^A109,IF(A109='Données projet'!$A$62,'Données projet'!$B$62,AI108+AH109-AQ108)))</f>
        <v>287.39999999999975</v>
      </c>
      <c r="AJ109" s="13">
        <f>AI109*VLOOKUP('Données projet'!$B$10,Paramètres!$A$1:$I$89,3,0)*VLOOKUP('Données projet'!$B$10,Paramètres!$A$1:$I$89,5,0)</f>
        <v>192.78791999999984</v>
      </c>
      <c r="AK109" s="13">
        <f t="shared" si="89"/>
        <v>48.155798862162001</v>
      </c>
      <c r="AL109" s="20">
        <f t="shared" si="58"/>
        <v>419.64364368493187</v>
      </c>
      <c r="AM109" s="59">
        <f t="shared" si="59"/>
        <v>709.96525787177234</v>
      </c>
      <c r="AN109" s="59">
        <f ca="1">AVERAGE(OFFSET($AM$3,0,0,'Données projet'!$E$10+1,1))-AVERAGE(OFFSET($H$3,0,0,'Données projet'!$E$10+1,1))</f>
        <v>283.58623187123555</v>
      </c>
      <c r="AO109" s="59">
        <f t="shared" si="90"/>
        <v>191.24793849275176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29.919463405102668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29.919463405102668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69.178622050956477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-1.7053025658242404E-13</v>
      </c>
      <c r="BE109" s="13">
        <f>BD109*VLOOKUP('Données projet'!$B$11,Paramètres!$A$1:$I$89,3,0)*VLOOKUP('Données projet'!$B$11,Paramètres!$A$1:$I$89,5,0)</f>
        <v>-1.383341441396624E-13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300.677256227165</v>
      </c>
      <c r="BJ109" s="59">
        <f t="shared" si="92"/>
        <v>294.92893853504148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56.093446157726142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56.093446157726142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69.178622050956477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</v>
      </c>
      <c r="BY109" s="12">
        <f>IF('Données projet'!$A$114&gt;35,BY108+BX109-CG108,IF(A109&lt;'Données projet'!$A$114,$BV$205^A109,IF(A109='Données projet'!$A$114,'Données projet'!$B$114,BY108+BX109-CG108)))</f>
        <v>206.99999999999991</v>
      </c>
      <c r="BZ109" s="13">
        <f>BY109*VLOOKUP('Données projet'!$B$12,Paramètres!$A$1:$I$89,3,0)*VLOOKUP('Données projet'!$B$12,Paramètres!$A$1:$I$89,5,0)</f>
        <v>222.81479999999991</v>
      </c>
      <c r="CA109" s="13">
        <f t="shared" si="93"/>
        <v>54.726215188137857</v>
      </c>
      <c r="CB109" s="20">
        <f t="shared" si="64"/>
        <v>483.38393478600648</v>
      </c>
      <c r="CC109" s="59">
        <f t="shared" si="65"/>
        <v>773.70554897284683</v>
      </c>
      <c r="CD109" s="59">
        <f ca="1">AVERAGE(OFFSET($CC$3,0,0,'Données projet'!$E$12+1,1))-AVERAGE(OFFSET($H$3,0,0,'Données projet'!$E$12+1,1))</f>
        <v>320.91970765367535</v>
      </c>
      <c r="CE109" s="59">
        <f t="shared" si="94"/>
        <v>164.43305350706868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29.058511067241604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29.058511067241604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69.178622050956477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319</v>
      </c>
      <c r="CU109" s="17">
        <f>CT109*VLOOKUP('Données projet'!$B$13,Paramètres!$A$1:$I$89,3,0)*VLOOKUP('Données projet'!$B$13,Paramètres!$A$1:$I$89,5,0)</f>
        <v>278.67840000000001</v>
      </c>
      <c r="CV109" s="13">
        <f t="shared" si="95"/>
        <v>66.687639951856809</v>
      </c>
      <c r="CW109" s="20">
        <f t="shared" si="67"/>
        <v>601.51251958281728</v>
      </c>
      <c r="CX109" s="59">
        <f t="shared" si="68"/>
        <v>891.83413376965768</v>
      </c>
      <c r="CY109" s="59">
        <f ca="1">AVERAGE(OFFSET($CX$3,0,0,'Données projet'!$E$13+1,1))-AVERAGE(OFFSET($H$3,0,0,'Données projet'!$E$13+1,1))</f>
        <v>380.75053157062723</v>
      </c>
      <c r="CZ109" s="59">
        <f t="shared" si="96"/>
        <v>372.45140975908799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16.598641011353468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16.598641011353468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69.178622050956477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2.4</v>
      </c>
      <c r="DO109" s="12">
        <f>IF('Données projet'!$A$166&gt;35,DO108+DN109-DW108,IF(A109&lt;'Données projet'!$A$166,$DL$205^A109,IF(A109='Données projet'!$A$166,'Données projet'!$B$166,DO108+DN109-DW108)))</f>
        <v>275.39999999999981</v>
      </c>
      <c r="DP109" s="17">
        <f>DO109*VLOOKUP('Données projet'!$B$14,Paramètres!$A$1:$I$89,3,0)*VLOOKUP('Données projet'!$B$14,Paramètres!$A$1:$I$89,5,0)</f>
        <v>266.36687999999981</v>
      </c>
      <c r="DQ109" s="13">
        <f t="shared" si="97"/>
        <v>64.077622653233107</v>
      </c>
      <c r="DR109" s="20">
        <f t="shared" si="70"/>
        <v>575.52417545438061</v>
      </c>
      <c r="DS109" s="59">
        <f t="shared" si="71"/>
        <v>865.84578964122102</v>
      </c>
      <c r="DT109" s="59">
        <f ca="1">AVERAGE(OFFSET($DS$3,0,0,'Données projet'!$E$14+1,1))-AVERAGE(OFFSET($H$3,0,0,'Données projet'!$E$14+1,1))</f>
        <v>391.03687197632871</v>
      </c>
      <c r="DU109" s="59">
        <f t="shared" si="98"/>
        <v>241.90796410645191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35.000127002195583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35.000127002195583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69.178622050956477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3</v>
      </c>
      <c r="EJ109" s="12">
        <f>IF('Données projet'!$A$192&gt;35,EJ108+EI109-ER108,IF(A109&lt;'Données projet'!$A$192,$EG$205^A109,IF(A109='Données projet'!$A$192,'Données projet'!$B$192,EJ108+EI109-ER108)))</f>
        <v>206.99999999999991</v>
      </c>
      <c r="EK109" s="17">
        <f>EJ109*VLOOKUP('Données projet'!$B$15,Paramètres!$A$1:$I$89,3,0)*VLOOKUP('Données projet'!$B$15,Paramètres!$A$1:$I$89,5,0)</f>
        <v>235.7315999999999</v>
      </c>
      <c r="EL109" s="13">
        <f t="shared" si="99"/>
        <v>57.520206488125218</v>
      </c>
      <c r="EM109" s="20">
        <f t="shared" si="73"/>
        <v>510.74689630015126</v>
      </c>
      <c r="EN109" s="59">
        <f t="shared" si="74"/>
        <v>801.06851048699173</v>
      </c>
      <c r="EO109" s="59">
        <f ca="1">AVERAGE(OFFSET($EN$3,0,0,'Données projet'!$E$15+1,1))-AVERAGE(OFFSET($H$3,0,0,'Données projet'!$E$15+1,1))</f>
        <v>337.57272347525873</v>
      </c>
      <c r="EP109" s="59">
        <f t="shared" si="100"/>
        <v>171.78614231095435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30.743062433458505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30.743062433458505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69.178622050956477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3</v>
      </c>
      <c r="FE109" s="12">
        <f>IF('Données projet'!$A$218&gt;35,FE108+FD109-FM108,IF(A109&lt;'Données projet'!$A$218,$FB$205^A109,IF(A109='Données projet'!$A$218,'Données projet'!$B$218,FE108+FD109-FM108)))</f>
        <v>206.99999999999991</v>
      </c>
      <c r="FF109" s="17">
        <f>FE109*VLOOKUP('Données projet'!$B$16,Paramètres!$A$1:$I$89,3,0)*VLOOKUP('Données projet'!$B$16,Paramètres!$A$1:$I$89,5,0)</f>
        <v>226.0439999999999</v>
      </c>
      <c r="FG109" s="13">
        <f t="shared" si="101"/>
        <v>55.426440039423454</v>
      </c>
      <c r="FH109" s="20">
        <f t="shared" si="76"/>
        <v>490.22768306866232</v>
      </c>
      <c r="FI109" s="59">
        <f t="shared" si="77"/>
        <v>780.54929725550278</v>
      </c>
      <c r="FJ109" s="59">
        <f ca="1">AVERAGE(OFFSET($FI$3,0,0,'Données projet'!$E$16+1,1))-AVERAGE(OFFSET($H$3,0,0,'Données projet'!$E$16+1,1))</f>
        <v>325.08483803530646</v>
      </c>
      <c r="FK109" s="59">
        <f t="shared" si="102"/>
        <v>166.27224322841556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29.479648908795838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29.479648908795838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69.178622050956477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2.7</v>
      </c>
      <c r="FZ109" s="12">
        <f>IF('Données projet'!$A$244&gt;35,FZ108+FY109-GH108,IF(A109&lt;'Données projet'!$A$244,$FW$205^A109,IF(A109='Données projet'!$A$244,'Données projet'!$B$244,FZ108+FY109-GH108)))</f>
        <v>321.19999999999987</v>
      </c>
      <c r="GA109" s="17">
        <f>FZ109*VLOOKUP('Données projet'!$B$17,Paramètres!$A$1:$I$89,3,0)*VLOOKUP('Données projet'!$B$17,Paramètres!$A$1:$I$89,5,0)</f>
        <v>325.69679999999988</v>
      </c>
      <c r="GB109" s="13">
        <f t="shared" si="103"/>
        <v>76.53746362652636</v>
      </c>
      <c r="GC109" s="20">
        <f t="shared" si="79"/>
        <v>700.55800914953318</v>
      </c>
      <c r="GD109" s="59">
        <f t="shared" si="80"/>
        <v>990.87962333637358</v>
      </c>
      <c r="GE109" s="59">
        <f ca="1">AVERAGE(OFFSET($GD$3,0,0,'Données projet'!$E$17+1,1))-AVERAGE(OFFSET($H$3,0,0,'Données projet'!$E$17+1,1))</f>
        <v>491.88527366779715</v>
      </c>
      <c r="GF109" s="59">
        <f t="shared" si="104"/>
        <v>304.07540432345746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50.123321433290037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50.123321433290037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69.178622050956477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4.4000000000000004</v>
      </c>
      <c r="GU109" s="12">
        <f>IF('Données projet'!$A$270&gt;35,GU108+GT109-HC108,IF(A109&lt;'Données projet'!$A$270,$GR$205^A109,IF(A109='Données projet'!$A$270,'Données projet'!$B$270,GU108+GT109-HC108)))</f>
        <v>287.39999999999975</v>
      </c>
      <c r="GV109" s="17">
        <f>GU109*VLOOKUP('Données projet'!$B$18,Paramètres!$A$1:$I$89,3,0)*VLOOKUP('Données projet'!$B$18,Paramètres!$A$1:$I$89,5,0)</f>
        <v>273.48983999999979</v>
      </c>
      <c r="GW109" s="13">
        <f t="shared" si="105"/>
        <v>65.589346931366407</v>
      </c>
      <c r="GX109" s="20">
        <f t="shared" si="82"/>
        <v>590.5629172387961</v>
      </c>
      <c r="GY109" s="59">
        <f t="shared" si="83"/>
        <v>880.88453142563651</v>
      </c>
      <c r="GZ109" s="59">
        <f ca="1">AVERAGE(OFFSET($GY$3,0,0,'Données projet'!$E$18+1,1))-AVERAGE(OFFSET($H$3,0,0,'Données projet'!$E$18+1,1))</f>
        <v>388.19269910553851</v>
      </c>
      <c r="HA109" s="59">
        <f t="shared" si="106"/>
        <v>255.07177499966724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34.435608824740804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34.435608824740804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1.05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9.5144399999999898</v>
      </c>
      <c r="D110" s="11">
        <f t="shared" si="86"/>
        <v>3.3732729861404853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13.41341002438914</v>
      </c>
      <c r="H110" s="67">
        <f t="shared" si="56"/>
        <v>263.71276678419463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2.7</v>
      </c>
      <c r="N110" s="13">
        <f>IF('Données projet'!$A$36&gt;35,N109+M110-V109,IF(A110&lt;'Données projet'!$A$36,$K$205^A110,IF(A110='Données projet'!$A$36,'Données projet'!$B$36,N109+M110-V109)))</f>
        <v>323.89999999999986</v>
      </c>
      <c r="O110" s="13">
        <f>N110*VLOOKUP('Données projet'!$B$9,Paramètres!$A$1:$I$89,3,0)*VLOOKUP('Données projet'!$B$9,Paramètres!$A$1:$I$89,5,0)</f>
        <v>293.06471999999985</v>
      </c>
      <c r="P110" s="13">
        <f t="shared" si="87"/>
        <v>69.720589220487014</v>
      </c>
      <c r="Q110" s="20">
        <f t="shared" si="107"/>
        <v>631.85108022568124</v>
      </c>
      <c r="R110" s="59">
        <f t="shared" si="55"/>
        <v>922.22494100651807</v>
      </c>
      <c r="S110" s="59">
        <f ca="1">AVERAGE(OFFSET($R$3,0,0,'Données projet'!$E$9+1,1))-AVERAGE(OFFSET($H$3,0,0,'Données projet'!$E$9+1,1))</f>
        <v>442.85077007208679</v>
      </c>
      <c r="T110" s="59">
        <f t="shared" si="88"/>
        <v>275.67388397899009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43.848386969031552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43.848386969031552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4.4000000000000004</v>
      </c>
      <c r="AI110" s="13">
        <f>IF('Données projet'!$A$62&gt;35,AI109+AH110-AQ109,IF(A110&lt;'Données projet'!$A$62,$AF$205^A110,IF(A110='Données projet'!$A$62,'Données projet'!$B$62,AI109+AH110-AQ109)))</f>
        <v>291.79999999999973</v>
      </c>
      <c r="AJ110" s="13">
        <f>AI110*VLOOKUP('Données projet'!$B$10,Paramètres!$A$1:$I$89,3,0)*VLOOKUP('Données projet'!$B$10,Paramètres!$A$1:$I$89,5,0)</f>
        <v>195.7394399999998</v>
      </c>
      <c r="AK110" s="13">
        <f t="shared" si="89"/>
        <v>48.80665538510177</v>
      </c>
      <c r="AL110" s="20">
        <f t="shared" si="58"/>
        <v>425.91778279571855</v>
      </c>
      <c r="AM110" s="59">
        <f t="shared" si="59"/>
        <v>716.29164357655532</v>
      </c>
      <c r="AN110" s="59">
        <f ca="1">AVERAGE(OFFSET($AM$3,0,0,'Données projet'!$E$10+1,1))-AVERAGE(OFFSET($H$3,0,0,'Données projet'!$E$10+1,1))</f>
        <v>283.58623187123555</v>
      </c>
      <c r="AO110" s="59">
        <f t="shared" si="90"/>
        <v>191.24793849275176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29.332760976799335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29.332760976799335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-1.7053025658242404E-13</v>
      </c>
      <c r="BE110" s="13">
        <f>BD110*VLOOKUP('Données projet'!$B$11,Paramètres!$A$1:$I$89,3,0)*VLOOKUP('Données projet'!$B$11,Paramètres!$A$1:$I$89,5,0)</f>
        <v>-1.383341441396624E-13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300.677256227165</v>
      </c>
      <c r="BJ110" s="59">
        <f t="shared" si="92"/>
        <v>294.92893853504148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54.993487892196974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54.993487892196974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</v>
      </c>
      <c r="BY110" s="12">
        <f>IF('Données projet'!$A$114&gt;35,BY109+BX110-CG109,IF(A110&lt;'Données projet'!$A$114,$BV$205^A110,IF(A110='Données projet'!$A$114,'Données projet'!$B$114,BY109+BX110-CG109)))</f>
        <v>209.99999999999991</v>
      </c>
      <c r="BZ110" s="13">
        <f>BY110*VLOOKUP('Données projet'!$B$12,Paramètres!$A$1:$I$89,3,0)*VLOOKUP('Données projet'!$B$12,Paramètres!$A$1:$I$89,5,0)</f>
        <v>226.0439999999999</v>
      </c>
      <c r="CA110" s="13">
        <f t="shared" si="93"/>
        <v>55.426440039423454</v>
      </c>
      <c r="CB110" s="20">
        <f t="shared" si="64"/>
        <v>490.22768306866232</v>
      </c>
      <c r="CC110" s="59">
        <f t="shared" si="65"/>
        <v>780.60154384949908</v>
      </c>
      <c r="CD110" s="59">
        <f ca="1">AVERAGE(OFFSET($CC$3,0,0,'Données projet'!$E$12+1,1))-AVERAGE(OFFSET($H$3,0,0,'Données projet'!$E$12+1,1))</f>
        <v>320.91970765367535</v>
      </c>
      <c r="CE110" s="59">
        <f t="shared" si="94"/>
        <v>164.43305350706868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28.488691389154653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28.488691389154653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319</v>
      </c>
      <c r="CU110" s="17">
        <f>CT110*VLOOKUP('Données projet'!$B$13,Paramètres!$A$1:$I$89,3,0)*VLOOKUP('Données projet'!$B$13,Paramètres!$A$1:$I$89,5,0)</f>
        <v>278.67840000000001</v>
      </c>
      <c r="CV110" s="13">
        <f t="shared" si="95"/>
        <v>66.687639951856809</v>
      </c>
      <c r="CW110" s="20">
        <f t="shared" si="67"/>
        <v>601.51251958281728</v>
      </c>
      <c r="CX110" s="59">
        <f t="shared" si="68"/>
        <v>891.8863803636541</v>
      </c>
      <c r="CY110" s="59">
        <f ca="1">AVERAGE(OFFSET($CX$3,0,0,'Données projet'!$E$13+1,1))-AVERAGE(OFFSET($H$3,0,0,'Données projet'!$E$13+1,1))</f>
        <v>380.75053157062723</v>
      </c>
      <c r="CZ110" s="59">
        <f t="shared" si="96"/>
        <v>372.45140975908799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16.273151785292164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16.273151785292164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2.4</v>
      </c>
      <c r="DO110" s="12">
        <f>IF('Données projet'!$A$166&gt;35,DO109+DN110-DW109,IF(A110&lt;'Données projet'!$A$166,$DL$205^A110,IF(A110='Données projet'!$A$166,'Données projet'!$B$166,DO109+DN110-DW109)))</f>
        <v>277.79999999999978</v>
      </c>
      <c r="DP110" s="17">
        <f>DO110*VLOOKUP('Données projet'!$B$14,Paramètres!$A$1:$I$89,3,0)*VLOOKUP('Données projet'!$B$14,Paramètres!$A$1:$I$89,5,0)</f>
        <v>268.68815999999981</v>
      </c>
      <c r="DQ110" s="13">
        <f t="shared" si="97"/>
        <v>64.570784862545324</v>
      </c>
      <c r="DR110" s="20">
        <f t="shared" si="70"/>
        <v>580.42599563559941</v>
      </c>
      <c r="DS110" s="59">
        <f t="shared" si="71"/>
        <v>870.79985641643611</v>
      </c>
      <c r="DT110" s="59">
        <f ca="1">AVERAGE(OFFSET($DS$3,0,0,'Données projet'!$E$14+1,1))-AVERAGE(OFFSET($H$3,0,0,'Données projet'!$E$14+1,1))</f>
        <v>391.03687197632871</v>
      </c>
      <c r="DU110" s="59">
        <f t="shared" si="98"/>
        <v>241.90796410645191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34.31379585965206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34.31379585965206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3</v>
      </c>
      <c r="EJ110" s="12">
        <f>IF('Données projet'!$A$192&gt;35,EJ109+EI110-ER109,IF(A110&lt;'Données projet'!$A$192,$EG$205^A110,IF(A110='Données projet'!$A$192,'Données projet'!$B$192,EJ109+EI110-ER109)))</f>
        <v>209.99999999999991</v>
      </c>
      <c r="EK110" s="17">
        <f>EJ110*VLOOKUP('Données projet'!$B$15,Paramètres!$A$1:$I$89,3,0)*VLOOKUP('Données projet'!$B$15,Paramètres!$A$1:$I$89,5,0)</f>
        <v>239.14799999999988</v>
      </c>
      <c r="EL110" s="13">
        <f t="shared" si="99"/>
        <v>58.256180607577782</v>
      </c>
      <c r="EM110" s="20">
        <f t="shared" si="73"/>
        <v>517.97894789153111</v>
      </c>
      <c r="EN110" s="59">
        <f t="shared" si="74"/>
        <v>808.35280867236793</v>
      </c>
      <c r="EO110" s="59">
        <f ca="1">AVERAGE(OFFSET($EN$3,0,0,'Données projet'!$E$15+1,1))-AVERAGE(OFFSET($H$3,0,0,'Données projet'!$E$15+1,1))</f>
        <v>337.57272347525873</v>
      </c>
      <c r="EP110" s="59">
        <f t="shared" si="100"/>
        <v>171.78614231095435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30.140209730554918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30.140209730554918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3</v>
      </c>
      <c r="FE110" s="12">
        <f>IF('Données projet'!$A$218&gt;35,FE109+FD110-FM109,IF(A110&lt;'Données projet'!$A$218,$FB$205^A110,IF(A110='Données projet'!$A$218,'Données projet'!$B$218,FE109+FD110-FM109)))</f>
        <v>209.99999999999991</v>
      </c>
      <c r="FF110" s="17">
        <f>FE110*VLOOKUP('Données projet'!$B$16,Paramètres!$A$1:$I$89,3,0)*VLOOKUP('Données projet'!$B$16,Paramètres!$A$1:$I$89,5,0)</f>
        <v>229.31999999999991</v>
      </c>
      <c r="FG110" s="13">
        <f t="shared" si="101"/>
        <v>56.135624305144574</v>
      </c>
      <c r="FH110" s="20">
        <f t="shared" si="76"/>
        <v>497.16854566479333</v>
      </c>
      <c r="FI110" s="59">
        <f t="shared" si="77"/>
        <v>787.54240644563015</v>
      </c>
      <c r="FJ110" s="59">
        <f ca="1">AVERAGE(OFFSET($FI$3,0,0,'Données projet'!$E$16+1,1))-AVERAGE(OFFSET($H$3,0,0,'Données projet'!$E$16+1,1))</f>
        <v>325.08483803530646</v>
      </c>
      <c r="FK110" s="59">
        <f t="shared" si="102"/>
        <v>166.27224322841556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28.901570974504729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28.901570974504729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2.7</v>
      </c>
      <c r="FZ110" s="12">
        <f>IF('Données projet'!$A$244&gt;35,FZ109+FY110-GH109,IF(A110&lt;'Données projet'!$A$244,$FW$205^A110,IF(A110='Données projet'!$A$244,'Données projet'!$B$244,FZ109+FY110-GH109)))</f>
        <v>323.89999999999986</v>
      </c>
      <c r="GA110" s="17">
        <f>FZ110*VLOOKUP('Données projet'!$B$17,Paramètres!$A$1:$I$89,3,0)*VLOOKUP('Données projet'!$B$17,Paramètres!$A$1:$I$89,5,0)</f>
        <v>328.43459999999988</v>
      </c>
      <c r="GB110" s="13">
        <f t="shared" si="103"/>
        <v>77.105670053684833</v>
      </c>
      <c r="GC110" s="20">
        <f t="shared" si="79"/>
        <v>706.31597034350079</v>
      </c>
      <c r="GD110" s="59">
        <f t="shared" si="80"/>
        <v>996.68983112433762</v>
      </c>
      <c r="GE110" s="59">
        <f ca="1">AVERAGE(OFFSET($GD$3,0,0,'Données projet'!$E$17+1,1))-AVERAGE(OFFSET($H$3,0,0,'Données projet'!$E$17+1,1))</f>
        <v>491.88527366779715</v>
      </c>
      <c r="GF110" s="59">
        <f t="shared" si="104"/>
        <v>304.07540432345746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49.140433672190539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49.140433672190539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4.4000000000000004</v>
      </c>
      <c r="GU110" s="12">
        <f>IF('Données projet'!$A$270&gt;35,GU109+GT110-HC109,IF(A110&lt;'Données projet'!$A$270,$GR$205^A110,IF(A110='Données projet'!$A$270,'Données projet'!$B$270,GU109+GT110-HC109)))</f>
        <v>291.79999999999973</v>
      </c>
      <c r="GV110" s="17">
        <f>GU110*VLOOKUP('Données projet'!$B$18,Paramètres!$A$1:$I$89,3,0)*VLOOKUP('Données projet'!$B$18,Paramètres!$A$1:$I$89,5,0)</f>
        <v>277.67687999999976</v>
      </c>
      <c r="GW110" s="13">
        <f t="shared" si="105"/>
        <v>66.475829043475699</v>
      </c>
      <c r="GX110" s="20">
        <f t="shared" si="82"/>
        <v>599.39930158405298</v>
      </c>
      <c r="GY110" s="59">
        <f t="shared" si="83"/>
        <v>889.77316236488969</v>
      </c>
      <c r="GZ110" s="59">
        <f ca="1">AVERAGE(OFFSET($GY$3,0,0,'Données projet'!$E$18+1,1))-AVERAGE(OFFSET($H$3,0,0,'Données projet'!$E$18+1,1))</f>
        <v>388.19269910553851</v>
      </c>
      <c r="HA110" s="59">
        <f t="shared" si="106"/>
        <v>255.07177499966724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33.760347539335079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33.760347539335079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1.05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9.6033599999999897</v>
      </c>
      <c r="D111" s="11">
        <f t="shared" si="86"/>
        <v>3.4011141859974132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13.503541476910277</v>
      </c>
      <c r="H111" s="67">
        <f t="shared" si="56"/>
        <v>263.91612587394548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69.206873003609047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2.7</v>
      </c>
      <c r="N111" s="13">
        <f>IF('Données projet'!$A$36&gt;35,N110+M111-V110,IF(A111&lt;'Données projet'!$A$36,$K$205^A111,IF(A111='Données projet'!$A$36,'Données projet'!$B$36,N110+M111-V110)))</f>
        <v>326.59999999999985</v>
      </c>
      <c r="O111" s="13">
        <f>N111*VLOOKUP('Données projet'!$B$9,Paramètres!$A$1:$I$89,3,0)*VLOOKUP('Données projet'!$B$9,Paramètres!$A$1:$I$89,5,0)</f>
        <v>295.50767999999988</v>
      </c>
      <c r="P111" s="13">
        <f t="shared" si="87"/>
        <v>70.233875285761272</v>
      </c>
      <c r="Q111" s="20">
        <f t="shared" si="107"/>
        <v>636.99987545603392</v>
      </c>
      <c r="R111" s="59">
        <f t="shared" si="55"/>
        <v>927.42507646926708</v>
      </c>
      <c r="S111" s="59">
        <f ca="1">AVERAGE(OFFSET($R$3,0,0,'Données projet'!$E$9+1,1))-AVERAGE(OFFSET($H$3,0,0,'Données projet'!$E$9+1,1))</f>
        <v>442.85077007208679</v>
      </c>
      <c r="T111" s="59">
        <f t="shared" si="88"/>
        <v>275.67388397899009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42.988546845444056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42.988546845444056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69.206873003609047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4.4000000000000004</v>
      </c>
      <c r="AI111" s="13">
        <f>IF('Données projet'!$A$62&gt;35,AI110+AH111-AQ110,IF(A111&lt;'Données projet'!$A$62,$AF$205^A111,IF(A111='Données projet'!$A$62,'Données projet'!$B$62,AI110+AH111-AQ110)))</f>
        <v>296.1999999999997</v>
      </c>
      <c r="AJ111" s="13">
        <f>AI111*VLOOKUP('Données projet'!$B$10,Paramètres!$A$1:$I$89,3,0)*VLOOKUP('Données projet'!$B$10,Paramètres!$A$1:$I$89,5,0)</f>
        <v>198.69095999999982</v>
      </c>
      <c r="AK111" s="13">
        <f t="shared" si="89"/>
        <v>49.456370497295758</v>
      </c>
      <c r="AL111" s="20">
        <f t="shared" si="58"/>
        <v>432.18993394945642</v>
      </c>
      <c r="AM111" s="59">
        <f t="shared" si="59"/>
        <v>722.61513496268958</v>
      </c>
      <c r="AN111" s="59">
        <f ca="1">AVERAGE(OFFSET($AM$3,0,0,'Données projet'!$E$10+1,1))-AVERAGE(OFFSET($H$3,0,0,'Données projet'!$E$10+1,1))</f>
        <v>283.58623187123555</v>
      </c>
      <c r="AO111" s="59">
        <f t="shared" si="90"/>
        <v>191.24793849275176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28.757563425261885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28.757563425261885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69.206873003609047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-1.7053025658242404E-13</v>
      </c>
      <c r="BE111" s="13">
        <f>BD111*VLOOKUP('Données projet'!$B$11,Paramètres!$A$1:$I$89,3,0)*VLOOKUP('Données projet'!$B$11,Paramètres!$A$1:$I$89,5,0)</f>
        <v>-1.383341441396624E-13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300.677256227165</v>
      </c>
      <c r="BJ111" s="59">
        <f t="shared" si="92"/>
        <v>294.92893853504148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53.915099137346537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53.915099137346537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69.206873003609047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</v>
      </c>
      <c r="BY111" s="12">
        <f>IF('Données projet'!$A$114&gt;35,BY110+BX111-CG110,IF(A111&lt;'Données projet'!$A$114,$BV$205^A111,IF(A111='Données projet'!$A$114,'Données projet'!$B$114,BY110+BX111-CG110)))</f>
        <v>212.99999999999991</v>
      </c>
      <c r="BZ111" s="13">
        <f>BY111*VLOOKUP('Données projet'!$B$12,Paramètres!$A$1:$I$89,3,0)*VLOOKUP('Données projet'!$B$12,Paramètres!$A$1:$I$89,5,0)</f>
        <v>229.27319999999992</v>
      </c>
      <c r="CA111" s="13">
        <f t="shared" si="93"/>
        <v>56.125501442527366</v>
      </c>
      <c r="CB111" s="20">
        <f t="shared" si="64"/>
        <v>497.06940501240166</v>
      </c>
      <c r="CC111" s="59">
        <f t="shared" si="65"/>
        <v>787.49460602563477</v>
      </c>
      <c r="CD111" s="59">
        <f ca="1">AVERAGE(OFFSET($CC$3,0,0,'Données projet'!$E$12+1,1))-AVERAGE(OFFSET($H$3,0,0,'Données projet'!$E$12+1,1))</f>
        <v>320.91970765367535</v>
      </c>
      <c r="CE111" s="59">
        <f t="shared" si="94"/>
        <v>164.43305350706868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27.930045527399301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27.930045527399301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69.206873003609047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319</v>
      </c>
      <c r="CU111" s="17">
        <f>CT111*VLOOKUP('Données projet'!$B$13,Paramètres!$A$1:$I$89,3,0)*VLOOKUP('Données projet'!$B$13,Paramètres!$A$1:$I$89,5,0)</f>
        <v>278.67840000000001</v>
      </c>
      <c r="CV111" s="13">
        <f t="shared" si="95"/>
        <v>66.687639951856809</v>
      </c>
      <c r="CW111" s="20">
        <f t="shared" si="67"/>
        <v>601.51251958281728</v>
      </c>
      <c r="CX111" s="59">
        <f t="shared" si="68"/>
        <v>891.93772059605044</v>
      </c>
      <c r="CY111" s="59">
        <f ca="1">AVERAGE(OFFSET($CX$3,0,0,'Données projet'!$E$13+1,1))-AVERAGE(OFFSET($H$3,0,0,'Données projet'!$E$13+1,1))</f>
        <v>380.75053157062723</v>
      </c>
      <c r="CZ111" s="59">
        <f t="shared" si="96"/>
        <v>372.45140975908799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15.954045204425098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15.954045204425098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69.206873003609047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2.4</v>
      </c>
      <c r="DO111" s="12">
        <f>IF('Données projet'!$A$166&gt;35,DO110+DN111-DW110,IF(A111&lt;'Données projet'!$A$166,$DL$205^A111,IF(A111='Données projet'!$A$166,'Données projet'!$B$166,DO110+DN111-DW110)))</f>
        <v>280.19999999999976</v>
      </c>
      <c r="DP111" s="17">
        <f>DO111*VLOOKUP('Données projet'!$B$14,Paramètres!$A$1:$I$89,3,0)*VLOOKUP('Données projet'!$B$14,Paramètres!$A$1:$I$89,5,0)</f>
        <v>271.00943999999976</v>
      </c>
      <c r="DQ111" s="13">
        <f t="shared" si="97"/>
        <v>65.06345138302359</v>
      </c>
      <c r="DR111" s="20">
        <f t="shared" si="70"/>
        <v>585.32695249209905</v>
      </c>
      <c r="DS111" s="59">
        <f t="shared" si="71"/>
        <v>875.75215350533222</v>
      </c>
      <c r="DT111" s="59">
        <f ca="1">AVERAGE(OFFSET($DS$3,0,0,'Données projet'!$E$14+1,1))-AVERAGE(OFFSET($H$3,0,0,'Données projet'!$E$14+1,1))</f>
        <v>391.03687197632871</v>
      </c>
      <c r="DU111" s="59">
        <f t="shared" si="98"/>
        <v>241.90796410645191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33.640923252193154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33.640923252193154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69.206873003609047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3</v>
      </c>
      <c r="EJ111" s="12">
        <f>IF('Données projet'!$A$192&gt;35,EJ110+EI111-ER110,IF(A111&lt;'Données projet'!$A$192,$EG$205^A111,IF(A111='Données projet'!$A$192,'Données projet'!$B$192,EJ110+EI111-ER110)))</f>
        <v>212.99999999999991</v>
      </c>
      <c r="EK111" s="17">
        <f>EJ111*VLOOKUP('Données projet'!$B$15,Paramètres!$A$1:$I$89,3,0)*VLOOKUP('Données projet'!$B$15,Paramètres!$A$1:$I$89,5,0)</f>
        <v>242.56439999999989</v>
      </c>
      <c r="EL111" s="13">
        <f t="shared" si="99"/>
        <v>58.990931880184121</v>
      </c>
      <c r="EM111" s="20">
        <f t="shared" si="73"/>
        <v>525.20886969132039</v>
      </c>
      <c r="EN111" s="59">
        <f t="shared" si="74"/>
        <v>815.63407070455355</v>
      </c>
      <c r="EO111" s="59">
        <f ca="1">AVERAGE(OFFSET($EN$3,0,0,'Données projet'!$E$15+1,1))-AVERAGE(OFFSET($H$3,0,0,'Données projet'!$E$15+1,1))</f>
        <v>337.57272347525873</v>
      </c>
      <c r="EP111" s="59">
        <f t="shared" si="100"/>
        <v>171.78614231095435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29.54917860145143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29.54917860145143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69.206873003609047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3</v>
      </c>
      <c r="FE111" s="12">
        <f>IF('Données projet'!$A$218&gt;35,FE110+FD111-FM110,IF(A111&lt;'Données projet'!$A$218,$FB$205^A111,IF(A111='Données projet'!$A$218,'Données projet'!$B$218,FE110+FD111-FM110)))</f>
        <v>212.99999999999991</v>
      </c>
      <c r="FF111" s="17">
        <f>FE111*VLOOKUP('Données projet'!$B$16,Paramètres!$A$1:$I$89,3,0)*VLOOKUP('Données projet'!$B$16,Paramètres!$A$1:$I$89,5,0)</f>
        <v>232.59599999999992</v>
      </c>
      <c r="FG111" s="13">
        <f t="shared" si="101"/>
        <v>56.843630236302218</v>
      </c>
      <c r="FH111" s="20">
        <f t="shared" si="76"/>
        <v>504.10735599489294</v>
      </c>
      <c r="FI111" s="59">
        <f t="shared" si="77"/>
        <v>794.5325570081261</v>
      </c>
      <c r="FJ111" s="59">
        <f ca="1">AVERAGE(OFFSET($FI$3,0,0,'Données projet'!$E$16+1,1))-AVERAGE(OFFSET($H$3,0,0,'Données projet'!$E$16+1,1))</f>
        <v>325.08483803530646</v>
      </c>
      <c r="FK111" s="59">
        <f t="shared" si="102"/>
        <v>166.27224322841556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28.334828795912344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28.334828795912344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69.206873003609047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2.7</v>
      </c>
      <c r="FZ111" s="12">
        <f>IF('Données projet'!$A$244&gt;35,FZ110+FY111-GH110,IF(A111&lt;'Données projet'!$A$244,$FW$205^A111,IF(A111='Données projet'!$A$244,'Données projet'!$B$244,FZ110+FY111-GH110)))</f>
        <v>326.59999999999985</v>
      </c>
      <c r="GA111" s="17">
        <f>FZ111*VLOOKUP('Données projet'!$B$17,Paramètres!$A$1:$I$89,3,0)*VLOOKUP('Données projet'!$B$17,Paramètres!$A$1:$I$89,5,0)</f>
        <v>331.17239999999987</v>
      </c>
      <c r="GB111" s="13">
        <f t="shared" si="103"/>
        <v>77.67332541108614</v>
      </c>
      <c r="GC111" s="20">
        <f t="shared" si="79"/>
        <v>712.07297175764143</v>
      </c>
      <c r="GD111" s="59">
        <f t="shared" si="80"/>
        <v>1002.4981727708746</v>
      </c>
      <c r="GE111" s="59">
        <f ca="1">AVERAGE(OFFSET($GD$3,0,0,'Données projet'!$E$17+1,1))-AVERAGE(OFFSET($H$3,0,0,'Données projet'!$E$17+1,1))</f>
        <v>491.88527366779715</v>
      </c>
      <c r="GF111" s="59">
        <f t="shared" si="104"/>
        <v>304.07540432345746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48.176819740583866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48.176819740583866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69.206873003609047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4.4000000000000004</v>
      </c>
      <c r="GU111" s="12">
        <f>IF('Données projet'!$A$270&gt;35,GU110+GT111-HC110,IF(A111&lt;'Données projet'!$A$270,$GR$205^A111,IF(A111='Données projet'!$A$270,'Données projet'!$B$270,GU110+GT111-HC110)))</f>
        <v>296.1999999999997</v>
      </c>
      <c r="GV111" s="17">
        <f>GU111*VLOOKUP('Données projet'!$B$18,Paramètres!$A$1:$I$89,3,0)*VLOOKUP('Données projet'!$B$18,Paramètres!$A$1:$I$89,5,0)</f>
        <v>281.86391999999972</v>
      </c>
      <c r="GW111" s="13">
        <f t="shared" si="105"/>
        <v>67.360756526917982</v>
      </c>
      <c r="GX111" s="20">
        <f t="shared" si="82"/>
        <v>608.23297828438172</v>
      </c>
      <c r="GY111" s="59">
        <f t="shared" si="83"/>
        <v>898.65817929761488</v>
      </c>
      <c r="GZ111" s="59">
        <f ca="1">AVERAGE(OFFSET($GY$3,0,0,'Données projet'!$E$18+1,1))-AVERAGE(OFFSET($H$3,0,0,'Données projet'!$E$18+1,1))</f>
        <v>388.19269910553851</v>
      </c>
      <c r="HA111" s="59">
        <f t="shared" si="106"/>
        <v>255.07177499966724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33.098327715867448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33.098327715867448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1.05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9.6922799999999896</v>
      </c>
      <c r="D112" s="11">
        <f t="shared" si="86"/>
        <v>3.4289253949390135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13.593649778549407</v>
      </c>
      <c r="H112" s="67">
        <f t="shared" si="56"/>
        <v>264.11943272951873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2.7</v>
      </c>
      <c r="N112" s="13">
        <f>IF('Données projet'!$A$36&gt;35,N111+M112-V111,IF(A112&lt;'Données projet'!$A$36,$K$205^A112,IF(A112='Données projet'!$A$36,'Données projet'!$B$36,N111+M112-V111)))</f>
        <v>329.29999999999984</v>
      </c>
      <c r="O112" s="13">
        <f>N112*VLOOKUP('Données projet'!$B$9,Paramètres!$A$1:$I$89,3,0)*VLOOKUP('Données projet'!$B$9,Paramètres!$A$1:$I$89,5,0)</f>
        <v>297.95063999999985</v>
      </c>
      <c r="P112" s="13">
        <f t="shared" si="87"/>
        <v>70.746667658760884</v>
      </c>
      <c r="Q112" s="20">
        <f t="shared" si="107"/>
        <v>642.14781083900823</v>
      </c>
      <c r="R112" s="59">
        <f t="shared" si="55"/>
        <v>932.62346144638536</v>
      </c>
      <c r="S112" s="59">
        <f ca="1">AVERAGE(OFFSET($R$3,0,0,'Données projet'!$E$9+1,1))-AVERAGE(OFFSET($H$3,0,0,'Données projet'!$E$9+1,1))</f>
        <v>442.85077007208679</v>
      </c>
      <c r="T112" s="59">
        <f t="shared" si="88"/>
        <v>275.67388397899009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42.145567662229425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42.145567662229425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4.4000000000000004</v>
      </c>
      <c r="AI112" s="13">
        <f>IF('Données projet'!$A$62&gt;35,AI111+AH112-AQ111,IF(A112&lt;'Données projet'!$A$62,$AF$205^A112,IF(A112='Données projet'!$A$62,'Données projet'!$B$62,AI111+AH112-AQ111)))</f>
        <v>300.59999999999968</v>
      </c>
      <c r="AJ112" s="13">
        <f>AI112*VLOOKUP('Données projet'!$B$10,Paramètres!$A$1:$I$89,3,0)*VLOOKUP('Données projet'!$B$10,Paramètres!$A$1:$I$89,5,0)</f>
        <v>201.64247999999981</v>
      </c>
      <c r="AK112" s="13">
        <f t="shared" si="89"/>
        <v>50.104963112864461</v>
      </c>
      <c r="AL112" s="20">
        <f t="shared" si="58"/>
        <v>438.46013008823849</v>
      </c>
      <c r="AM112" s="59">
        <f t="shared" si="59"/>
        <v>728.93578069561556</v>
      </c>
      <c r="AN112" s="59">
        <f ca="1">AVERAGE(OFFSET($AM$3,0,0,'Données projet'!$E$10+1,1))-AVERAGE(OFFSET($H$3,0,0,'Données projet'!$E$10+1,1))</f>
        <v>283.58623187123555</v>
      </c>
      <c r="AO112" s="59">
        <f t="shared" si="90"/>
        <v>191.24793849275176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28.193645146874221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28.193645146874221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-1.7053025658242404E-13</v>
      </c>
      <c r="BE112" s="13">
        <f>BD112*VLOOKUP('Données projet'!$B$11,Paramètres!$A$1:$I$89,3,0)*VLOOKUP('Données projet'!$B$11,Paramètres!$A$1:$I$89,5,0)</f>
        <v>-1.383341441396624E-13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300.677256227165</v>
      </c>
      <c r="BJ112" s="59">
        <f t="shared" si="92"/>
        <v>294.92893853504148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52.857856928226525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52.857856928226525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</v>
      </c>
      <c r="BY112" s="12">
        <f>IF('Données projet'!$A$114&gt;35,BY111+BX112-CG111,IF(A112&lt;'Données projet'!$A$114,$BV$205^A112,IF(A112='Données projet'!$A$114,'Données projet'!$B$114,BY111+BX112-CG111)))</f>
        <v>215.99999999999991</v>
      </c>
      <c r="BZ112" s="13">
        <f>BY112*VLOOKUP('Données projet'!$B$12,Paramètres!$A$1:$I$89,3,0)*VLOOKUP('Données projet'!$B$12,Paramètres!$A$1:$I$89,5,0)</f>
        <v>232.50239999999991</v>
      </c>
      <c r="CA112" s="13">
        <f t="shared" si="93"/>
        <v>56.823417677671891</v>
      </c>
      <c r="CB112" s="20">
        <f t="shared" si="64"/>
        <v>503.90913245527832</v>
      </c>
      <c r="CC112" s="59">
        <f t="shared" si="65"/>
        <v>794.3847830626554</v>
      </c>
      <c r="CD112" s="59">
        <f ca="1">AVERAGE(OFFSET($CC$3,0,0,'Données projet'!$E$12+1,1))-AVERAGE(OFFSET($H$3,0,0,'Données projet'!$E$12+1,1))</f>
        <v>320.91970765367535</v>
      </c>
      <c r="CE112" s="59">
        <f t="shared" si="94"/>
        <v>164.43305350706868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27.382354370252642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27.382354370252642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319</v>
      </c>
      <c r="CU112" s="17">
        <f>CT112*VLOOKUP('Données projet'!$B$13,Paramètres!$A$1:$I$89,3,0)*VLOOKUP('Données projet'!$B$13,Paramètres!$A$1:$I$89,5,0)</f>
        <v>278.67840000000001</v>
      </c>
      <c r="CV112" s="13">
        <f t="shared" si="95"/>
        <v>66.687639951856809</v>
      </c>
      <c r="CW112" s="20">
        <f t="shared" si="67"/>
        <v>601.51251958281728</v>
      </c>
      <c r="CX112" s="59">
        <f t="shared" si="68"/>
        <v>891.9881701901943</v>
      </c>
      <c r="CY112" s="59">
        <f ca="1">AVERAGE(OFFSET($CX$3,0,0,'Données projet'!$E$13+1,1))-AVERAGE(OFFSET($H$3,0,0,'Données projet'!$E$13+1,1))</f>
        <v>380.75053157062723</v>
      </c>
      <c r="CZ112" s="59">
        <f t="shared" si="96"/>
        <v>372.45140975908799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15.641196108973039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15.641196108973039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2.4</v>
      </c>
      <c r="DO112" s="12">
        <f>IF('Données projet'!$A$166&gt;35,DO111+DN112-DW111,IF(A112&lt;'Données projet'!$A$166,$DL$205^A112,IF(A112='Données projet'!$A$166,'Données projet'!$B$166,DO111+DN112-DW111)))</f>
        <v>282.59999999999974</v>
      </c>
      <c r="DP112" s="17">
        <f>DO112*VLOOKUP('Données projet'!$B$14,Paramètres!$A$1:$I$89,3,0)*VLOOKUP('Données projet'!$B$14,Paramètres!$A$1:$I$89,5,0)</f>
        <v>273.33071999999976</v>
      </c>
      <c r="DQ112" s="13">
        <f t="shared" si="97"/>
        <v>65.555626952353848</v>
      </c>
      <c r="DR112" s="20">
        <f t="shared" si="70"/>
        <v>590.22705427534913</v>
      </c>
      <c r="DS112" s="59">
        <f t="shared" si="71"/>
        <v>880.70270488272627</v>
      </c>
      <c r="DT112" s="59">
        <f ca="1">AVERAGE(OFFSET($DS$3,0,0,'Données projet'!$E$14+1,1))-AVERAGE(OFFSET($H$3,0,0,'Données projet'!$E$14+1,1))</f>
        <v>391.03687197632871</v>
      </c>
      <c r="DU112" s="59">
        <f t="shared" si="98"/>
        <v>241.90796410645191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32.981245266154751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32.981245266154751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3</v>
      </c>
      <c r="EJ112" s="12">
        <f>IF('Données projet'!$A$192&gt;35,EJ111+EI112-ER111,IF(A112&lt;'Données projet'!$A$192,$EG$205^A112,IF(A112='Données projet'!$A$192,'Données projet'!$B$192,EJ111+EI112-ER111)))</f>
        <v>215.99999999999991</v>
      </c>
      <c r="EK112" s="17">
        <f>EJ112*VLOOKUP('Données projet'!$B$15,Paramètres!$A$1:$I$89,3,0)*VLOOKUP('Données projet'!$B$15,Paramètres!$A$1:$I$89,5,0)</f>
        <v>245.98079999999987</v>
      </c>
      <c r="EL112" s="13">
        <f t="shared" si="99"/>
        <v>59.724479519444813</v>
      </c>
      <c r="EM112" s="20">
        <f t="shared" si="73"/>
        <v>532.43669516303271</v>
      </c>
      <c r="EN112" s="59">
        <f t="shared" si="74"/>
        <v>822.91234577040973</v>
      </c>
      <c r="EO112" s="59">
        <f ca="1">AVERAGE(OFFSET($EN$3,0,0,'Données projet'!$E$15+1,1))-AVERAGE(OFFSET($H$3,0,0,'Données projet'!$E$15+1,1))</f>
        <v>337.57272347525873</v>
      </c>
      <c r="EP112" s="59">
        <f t="shared" si="100"/>
        <v>171.78614231095435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28.969737232296271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28.969737232296271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3</v>
      </c>
      <c r="FE112" s="12">
        <f>IF('Données projet'!$A$218&gt;35,FE111+FD112-FM111,IF(A112&lt;'Données projet'!$A$218,$FB$205^A112,IF(A112='Données projet'!$A$218,'Données projet'!$B$218,FE111+FD112-FM111)))</f>
        <v>215.99999999999991</v>
      </c>
      <c r="FF112" s="17">
        <f>FE112*VLOOKUP('Données projet'!$B$16,Paramètres!$A$1:$I$89,3,0)*VLOOKUP('Données projet'!$B$16,Paramètres!$A$1:$I$89,5,0)</f>
        <v>235.8719999999999</v>
      </c>
      <c r="FG112" s="13">
        <f t="shared" si="101"/>
        <v>57.550476347015277</v>
      </c>
      <c r="FH112" s="20">
        <f t="shared" si="76"/>
        <v>511.04414630438481</v>
      </c>
      <c r="FI112" s="59">
        <f t="shared" si="77"/>
        <v>801.51979691176189</v>
      </c>
      <c r="FJ112" s="59">
        <f ca="1">AVERAGE(OFFSET($FI$3,0,0,'Données projet'!$E$16+1,1))-AVERAGE(OFFSET($H$3,0,0,'Données projet'!$E$16+1,1))</f>
        <v>325.08483803530646</v>
      </c>
      <c r="FK112" s="59">
        <f t="shared" si="102"/>
        <v>166.27224322841556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27.779200085763559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27.779200085763559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2.7</v>
      </c>
      <c r="FZ112" s="12">
        <f>IF('Données projet'!$A$244&gt;35,FZ111+FY112-GH111,IF(A112&lt;'Données projet'!$A$244,$FW$205^A112,IF(A112='Données projet'!$A$244,'Données projet'!$B$244,FZ111+FY112-GH111)))</f>
        <v>329.29999999999984</v>
      </c>
      <c r="GA112" s="17">
        <f>FZ112*VLOOKUP('Données projet'!$B$17,Paramètres!$A$1:$I$89,3,0)*VLOOKUP('Données projet'!$B$17,Paramètres!$A$1:$I$89,5,0)</f>
        <v>333.91019999999986</v>
      </c>
      <c r="GB112" s="13">
        <f t="shared" si="103"/>
        <v>78.240434782372716</v>
      </c>
      <c r="GC112" s="20">
        <f t="shared" si="79"/>
        <v>717.82902224596546</v>
      </c>
      <c r="GD112" s="59">
        <f t="shared" si="80"/>
        <v>1008.3046728533425</v>
      </c>
      <c r="GE112" s="59">
        <f ca="1">AVERAGE(OFFSET($GD$3,0,0,'Données projet'!$E$17+1,1))-AVERAGE(OFFSET($H$3,0,0,'Données projet'!$E$17+1,1))</f>
        <v>491.88527366779715</v>
      </c>
      <c r="GF112" s="59">
        <f t="shared" si="104"/>
        <v>304.07540432345746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47.232101690429538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47.232101690429538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4.4000000000000004</v>
      </c>
      <c r="GU112" s="12">
        <f>IF('Données projet'!$A$270&gt;35,GU111+GT112-HC111,IF(A112&lt;'Données projet'!$A$270,$GR$205^A112,IF(A112='Données projet'!$A$270,'Données projet'!$B$270,GU111+GT112-HC111)))</f>
        <v>300.59999999999968</v>
      </c>
      <c r="GV112" s="17">
        <f>GU112*VLOOKUP('Données projet'!$B$18,Paramètres!$A$1:$I$89,3,0)*VLOOKUP('Données projet'!$B$18,Paramètres!$A$1:$I$89,5,0)</f>
        <v>286.05095999999975</v>
      </c>
      <c r="GW112" s="13">
        <f t="shared" si="105"/>
        <v>68.244155143176513</v>
      </c>
      <c r="GX112" s="20">
        <f t="shared" si="82"/>
        <v>617.06399220769856</v>
      </c>
      <c r="GY112" s="59">
        <f t="shared" si="83"/>
        <v>907.53964281507569</v>
      </c>
      <c r="GZ112" s="59">
        <f ca="1">AVERAGE(OFFSET($GY$3,0,0,'Données projet'!$E$18+1,1))-AVERAGE(OFFSET($H$3,0,0,'Données projet'!$E$18+1,1))</f>
        <v>388.19269910553851</v>
      </c>
      <c r="HA112" s="59">
        <f t="shared" si="106"/>
        <v>255.07177499966724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32.449289697345797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32.449289697345797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1.05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9.7811999999999895</v>
      </c>
      <c r="D113" s="11">
        <f t="shared" si="86"/>
        <v>3.4567069199829872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13.683735166302649</v>
      </c>
      <c r="H113" s="67">
        <f t="shared" si="56"/>
        <v>264.32268788563698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69.234152276504801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2.7</v>
      </c>
      <c r="M113" s="12">
        <f t="array" ref="M113">INDEX(L:L,MIN(IF(ISNUMBER(L113:L309),ROW(L113:L309),"")))</f>
        <v>2.7</v>
      </c>
      <c r="N113" s="13">
        <f>IF('Données projet'!$A$36&gt;35,N112+M113-V112,IF(A113&lt;'Données projet'!$A$36,$K$205^A113,IF(A113='Données projet'!$A$36,'Données projet'!$B$36,N112+M113-V112)))</f>
        <v>331.99999999999983</v>
      </c>
      <c r="O113" s="13">
        <f>N113*VLOOKUP('Données projet'!$B$9,Paramètres!$A$1:$I$89,3,0)*VLOOKUP('Données projet'!$B$9,Paramètres!$A$1:$I$89,5,0)</f>
        <v>300.39359999999982</v>
      </c>
      <c r="P113" s="13">
        <f t="shared" si="87"/>
        <v>71.258970856492667</v>
      </c>
      <c r="Q113" s="20">
        <f t="shared" si="107"/>
        <v>647.29489424172436</v>
      </c>
      <c r="R113" s="59">
        <f t="shared" si="55"/>
        <v>937.82011925557526</v>
      </c>
      <c r="S113" s="59">
        <f ca="1">AVERAGE(OFFSET($R$3,0,0,'Données projet'!$E$9+1,1))-AVERAGE(OFFSET($H$3,0,0,'Données projet'!$E$9+1,1))</f>
        <v>442.85077007208679</v>
      </c>
      <c r="T113" s="59">
        <f t="shared" si="88"/>
        <v>275.67388397899009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58.867146878529496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58.867146878529496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69.234152276504801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305</v>
      </c>
      <c r="AG113" s="12">
        <f>VLOOKUP(A113,'Données projet'!$A$61:$I$81,9,0)</f>
        <v>4.4000000000000004</v>
      </c>
      <c r="AH113" s="12">
        <f t="array" ref="AH113">INDEX(AG:AG,MIN(IF(ISNUMBER(AG113:AG309),ROW(AG113:AG309),"")))</f>
        <v>4.4000000000000004</v>
      </c>
      <c r="AI113" s="13">
        <f>IF('Données projet'!$A$62&gt;35,AI112+AH113-AQ112,IF(A113&lt;'Données projet'!$A$62,$AF$205^A113,IF(A113='Données projet'!$A$62,'Données projet'!$B$62,AI112+AH113-AQ112)))</f>
        <v>304.99999999999966</v>
      </c>
      <c r="AJ113" s="13">
        <f>AI113*VLOOKUP('Données projet'!$B$10,Paramètres!$A$1:$I$89,3,0)*VLOOKUP('Données projet'!$B$10,Paramètres!$A$1:$I$89,5,0)</f>
        <v>204.5939999999998</v>
      </c>
      <c r="AK113" s="13">
        <f t="shared" si="89"/>
        <v>50.752451560432398</v>
      </c>
      <c r="AL113" s="20">
        <f t="shared" si="58"/>
        <v>444.72840313441935</v>
      </c>
      <c r="AM113" s="59">
        <f t="shared" si="59"/>
        <v>735.25362814827031</v>
      </c>
      <c r="AN113" s="59">
        <f ca="1">AVERAGE(OFFSET($AM$3,0,0,'Données projet'!$E$10+1,1))-AVERAGE(OFFSET($H$3,0,0,'Données projet'!$E$10+1,1))</f>
        <v>283.58623187123555</v>
      </c>
      <c r="AO113" s="59">
        <f t="shared" si="90"/>
        <v>191.24793849275176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0.42400000000000004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39.903047999817417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39.903047999817417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69.234152276504801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-1.7053025658242404E-13</v>
      </c>
      <c r="BE113" s="13">
        <f>BD113*VLOOKUP('Données projet'!$B$11,Paramètres!$A$1:$I$89,3,0)*VLOOKUP('Données projet'!$B$11,Paramètres!$A$1:$I$89,5,0)</f>
        <v>-1.383341441396624E-13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300.677256227165</v>
      </c>
      <c r="BJ113" s="59">
        <f t="shared" si="92"/>
        <v>294.92893853504148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51.821346593973281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51.821346593973281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69.234152276504801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219</v>
      </c>
      <c r="BW113" s="12">
        <f>VLOOKUP(A113,'Données projet'!$A$113:$I$133,9,0)</f>
        <v>3</v>
      </c>
      <c r="BX113" s="12">
        <f t="array" ref="BX113">INDEX(BW:BW,MIN(IF(ISNUMBER(BW113:BW309),ROW(BW113:BW309),"")))</f>
        <v>3</v>
      </c>
      <c r="BY113" s="12">
        <f>IF('Données projet'!$A$114&gt;35,BY112+BX113-CG112,IF(A113&lt;'Données projet'!$A$114,$BV$205^A113,IF(A113='Données projet'!$A$114,'Données projet'!$B$114,BY112+BX113-CG112)))</f>
        <v>218.99999999999991</v>
      </c>
      <c r="BZ113" s="13">
        <f>BY113*VLOOKUP('Données projet'!$B$12,Paramètres!$A$1:$I$89,3,0)*VLOOKUP('Données projet'!$B$12,Paramètres!$A$1:$I$89,5,0)</f>
        <v>235.7315999999999</v>
      </c>
      <c r="CA113" s="13">
        <f t="shared" si="93"/>
        <v>57.520206488125218</v>
      </c>
      <c r="CB113" s="20">
        <f t="shared" si="64"/>
        <v>510.74689630015126</v>
      </c>
      <c r="CC113" s="59">
        <f t="shared" si="65"/>
        <v>801.27212131400222</v>
      </c>
      <c r="CD113" s="59">
        <f ca="1">AVERAGE(OFFSET($CC$3,0,0,'Données projet'!$E$12+1,1))-AVERAGE(OFFSET($H$3,0,0,'Données projet'!$E$12+1,1))</f>
        <v>320.91970765367535</v>
      </c>
      <c r="CE113" s="59">
        <f t="shared" si="94"/>
        <v>164.43305350706868</v>
      </c>
      <c r="CF113" s="15">
        <f>IF(ISNA(VLOOKUP(A113,'Données projet'!$A$113:$I$133,3,0)),0,VLOOKUP(A113,'Données projet'!$A$113:$I$133,3,0))</f>
        <v>18</v>
      </c>
      <c r="CG113" s="15">
        <f>IF(ISNA(VLOOKUP(A113,'Données projet'!$A$113:$I$133,4,0)),0,VLOOKUP(A113,'Données projet'!$A$113:$I$133,4,0))</f>
        <v>13</v>
      </c>
      <c r="CH113" s="16">
        <f>IF(ISNA(VLOOKUP(A113,'Données projet'!$A$113:$I$133,5,0)),0%,VLOOKUP(A113,'Données projet'!$A$113:$I$133,5,0)*VLOOKUP('Données projet'!$B$12,Paramètres!$A$1:$I$89,7,0))</f>
        <v>0.30099999999999999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31.501592605218033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31.501592605218033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69.234152276504801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319</v>
      </c>
      <c r="CU113" s="17">
        <f>CT113*VLOOKUP('Données projet'!$B$13,Paramètres!$A$1:$I$89,3,0)*VLOOKUP('Données projet'!$B$13,Paramètres!$A$1:$I$89,5,0)</f>
        <v>278.67840000000001</v>
      </c>
      <c r="CV113" s="13">
        <f t="shared" si="95"/>
        <v>66.687639951856809</v>
      </c>
      <c r="CW113" s="20">
        <f t="shared" si="67"/>
        <v>601.51251958281728</v>
      </c>
      <c r="CX113" s="59">
        <f t="shared" si="68"/>
        <v>892.03774459666829</v>
      </c>
      <c r="CY113" s="59">
        <f ca="1">AVERAGE(OFFSET($CX$3,0,0,'Données projet'!$E$13+1,1))-AVERAGE(OFFSET($H$3,0,0,'Données projet'!$E$13+1,1))</f>
        <v>380.75053157062723</v>
      </c>
      <c r="CZ113" s="59">
        <f t="shared" si="96"/>
        <v>372.45140975908799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15.33448179346369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15.33448179346369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69.234152276504801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285</v>
      </c>
      <c r="DM113" s="12">
        <f>VLOOKUP(A113,'Données projet'!$A$165:$I$185,9,0)</f>
        <v>2.4</v>
      </c>
      <c r="DN113" s="12">
        <f t="array" ref="DN113">INDEX(DM:DM,MIN(IF(ISNUMBER(DM113:DM309),ROW(DM113:DM309),"")))</f>
        <v>2.4</v>
      </c>
      <c r="DO113" s="12">
        <f>IF('Données projet'!$A$166&gt;35,DO112+DN113-DW112,IF(A113&lt;'Données projet'!$A$166,$DL$205^A113,IF(A113='Données projet'!$A$166,'Données projet'!$B$166,DO112+DN113-DW112)))</f>
        <v>284.99999999999972</v>
      </c>
      <c r="DP113" s="17">
        <f>DO113*VLOOKUP('Données projet'!$B$14,Paramètres!$A$1:$I$89,3,0)*VLOOKUP('Données projet'!$B$14,Paramètres!$A$1:$I$89,5,0)</f>
        <v>275.6519999999997</v>
      </c>
      <c r="DQ113" s="13">
        <f t="shared" si="97"/>
        <v>66.047316223107202</v>
      </c>
      <c r="DR113" s="20">
        <f t="shared" si="70"/>
        <v>595.12630908857784</v>
      </c>
      <c r="DS113" s="59">
        <f t="shared" si="71"/>
        <v>885.65153410242874</v>
      </c>
      <c r="DT113" s="59">
        <f ca="1">AVERAGE(OFFSET($DS$3,0,0,'Données projet'!$E$14+1,1))-AVERAGE(OFFSET($H$3,0,0,'Données projet'!$E$14+1,1))</f>
        <v>391.03687197632871</v>
      </c>
      <c r="DU113" s="59">
        <f t="shared" si="98"/>
        <v>241.90796410645191</v>
      </c>
      <c r="DV113" s="15">
        <f>IF(ISNA(VLOOKUP(A113,'Données projet'!$A$165:$I$185,3,0)),0,VLOOKUP(A113,'Données projet'!$A$165:$I$185,3,0))</f>
        <v>19</v>
      </c>
      <c r="DW113" s="15">
        <f>IF(ISNA(VLOOKUP(A113,'Données projet'!$A$165:$I$185,4,0)),0,VLOOKUP(A113,'Données projet'!$A$165:$I$185,4,0))</f>
        <v>39</v>
      </c>
      <c r="DX113" s="16">
        <f>IF(ISNA(VLOOKUP(A113,'Données projet'!$A$165:$I$185,5,0)),0%,VLOOKUP(A113,'Données projet'!$A$165:$I$185,5,0)*VLOOKUP('Données projet'!$B$14,Paramètres!$A$1:$I$89,7,0))</f>
        <v>0.34400000000000003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46.679037282805282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46.679037282805282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69.234152276504801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219</v>
      </c>
      <c r="EH113" s="12">
        <f>VLOOKUP(A113,'Données projet'!$A$191:$I$211,9,0)</f>
        <v>3</v>
      </c>
      <c r="EI113" s="12">
        <f t="array" ref="EI113">INDEX(EH:EH,MIN(IF(ISNUMBER(EH113:EH309),ROW(EH113:EH309),"")))</f>
        <v>3</v>
      </c>
      <c r="EJ113" s="12">
        <f>IF('Données projet'!$A$192&gt;35,EJ112+EI113-ER112,IF(A113&lt;'Données projet'!$A$192,$EG$205^A113,IF(A113='Données projet'!$A$192,'Données projet'!$B$192,EJ112+EI113-ER112)))</f>
        <v>218.99999999999991</v>
      </c>
      <c r="EK113" s="17">
        <f>EJ113*VLOOKUP('Données projet'!$B$15,Paramètres!$A$1:$I$89,3,0)*VLOOKUP('Données projet'!$B$15,Paramètres!$A$1:$I$89,5,0)</f>
        <v>249.39719999999994</v>
      </c>
      <c r="EL113" s="13">
        <f t="shared" si="99"/>
        <v>60.456842174492401</v>
      </c>
      <c r="EM113" s="20">
        <f t="shared" si="73"/>
        <v>539.66245678724079</v>
      </c>
      <c r="EN113" s="59">
        <f t="shared" si="74"/>
        <v>830.18768180109168</v>
      </c>
      <c r="EO113" s="59">
        <f ca="1">AVERAGE(OFFSET($EN$3,0,0,'Données projet'!$E$15+1,1))-AVERAGE(OFFSET($H$3,0,0,'Données projet'!$E$15+1,1))</f>
        <v>337.57272347525873</v>
      </c>
      <c r="EP113" s="59">
        <f t="shared" si="100"/>
        <v>171.78614231095435</v>
      </c>
      <c r="EQ113" s="15">
        <f>IF(ISNA(VLOOKUP(A113,'Données projet'!$A$191:$I$211,3,0)),0,VLOOKUP(A113,'Données projet'!$A$191:$I$211,3,0))</f>
        <v>18</v>
      </c>
      <c r="ER113" s="15">
        <f>IF(ISNA(VLOOKUP(A113,'Données projet'!$A$191:$I$211,4,0)),0,VLOOKUP(A113,'Données projet'!$A$191:$I$211,4,0))</f>
        <v>13</v>
      </c>
      <c r="ES113" s="16">
        <f>IF(ISNA(VLOOKUP(A113,'Données projet'!$A$191:$I$211,5,0)),0%,VLOOKUP(A113,'Données projet'!$A$191:$I$211,5,0)*VLOOKUP('Données projet'!$B$15,Paramètres!$A$1:$I$89,7,0))</f>
        <v>0.30099999999999999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33.327771886679947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33.327771886679947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69.234152276504801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219</v>
      </c>
      <c r="FC113" s="12">
        <f>VLOOKUP(A113,'Données projet'!$A$217:$I$237,9,0)</f>
        <v>3</v>
      </c>
      <c r="FD113" s="12">
        <f t="array" ref="FD113">INDEX(FC:FC,MIN(IF(ISNUMBER(FC113:FC309),ROW(FC113:FC309),"")))</f>
        <v>3</v>
      </c>
      <c r="FE113" s="12">
        <f>IF('Données projet'!$A$218&gt;35,FE112+FD113-FM112,IF(A113&lt;'Données projet'!$A$218,$FB$205^A113,IF(A113='Données projet'!$A$218,'Données projet'!$B$218,FE112+FD113-FM112)))</f>
        <v>218.99999999999991</v>
      </c>
      <c r="FF113" s="17">
        <f>FE113*VLOOKUP('Données projet'!$B$16,Paramètres!$A$1:$I$89,3,0)*VLOOKUP('Données projet'!$B$16,Paramètres!$A$1:$I$89,5,0)</f>
        <v>239.14799999999988</v>
      </c>
      <c r="FG113" s="13">
        <f t="shared" si="101"/>
        <v>58.256180607577782</v>
      </c>
      <c r="FH113" s="20">
        <f t="shared" si="76"/>
        <v>517.97894789153111</v>
      </c>
      <c r="FI113" s="59">
        <f t="shared" si="77"/>
        <v>808.50417290538212</v>
      </c>
      <c r="FJ113" s="59">
        <f ca="1">AVERAGE(OFFSET($FI$3,0,0,'Données projet'!$E$16+1,1))-AVERAGE(OFFSET($H$3,0,0,'Données projet'!$E$16+1,1))</f>
        <v>325.08483803530646</v>
      </c>
      <c r="FK113" s="59">
        <f t="shared" si="102"/>
        <v>166.27224322841556</v>
      </c>
      <c r="FL113" s="15">
        <f>IF(ISNA(VLOOKUP(A113,'Données projet'!$A$217:$I$237,3,0)),0,VLOOKUP(A113,'Données projet'!$A$217:$I$237,3,0))</f>
        <v>18</v>
      </c>
      <c r="FM113" s="15">
        <f>IF(ISNA(VLOOKUP(A113,'Données projet'!$A$217:$I$237,4,0)),0,VLOOKUP(A113,'Données projet'!$A$217:$I$237,4,0))</f>
        <v>13</v>
      </c>
      <c r="FN113" s="16">
        <f>IF(ISNA(VLOOKUP(A113,'Données projet'!$A$217:$I$237,5,0)),0%,VLOOKUP(A113,'Données projet'!$A$217:$I$237,5,0)*VLOOKUP('Données projet'!$B$16,Paramètres!$A$1:$I$89,7,0))</f>
        <v>0.30099999999999999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31.958137425583519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31.958137425583519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69.234152276504801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>
        <f>VLOOKUP(A113,'Données projet'!$A$243:$I$263,2,0)</f>
        <v>332</v>
      </c>
      <c r="FX113" s="12">
        <f>VLOOKUP(A113,'Données projet'!$A$243:$I$263,9,0)</f>
        <v>2.7</v>
      </c>
      <c r="FY113" s="12">
        <f t="array" ref="FY113">INDEX(FX:FX,MIN(IF(ISNUMBER(FX113:FX309),ROW(FX113:FX309),"")))</f>
        <v>2.7</v>
      </c>
      <c r="FZ113" s="12">
        <f>IF('Données projet'!$A$244&gt;35,FZ112+FY113-GH112,IF(A113&lt;'Données projet'!$A$244,$FW$205^A113,IF(A113='Données projet'!$A$244,'Données projet'!$B$244,FZ112+FY113-GH112)))</f>
        <v>331.99999999999983</v>
      </c>
      <c r="GA113" s="17">
        <f>FZ113*VLOOKUP('Données projet'!$B$17,Paramètres!$A$1:$I$89,3,0)*VLOOKUP('Données projet'!$B$17,Paramètres!$A$1:$I$89,5,0)</f>
        <v>336.64799999999985</v>
      </c>
      <c r="GB113" s="13">
        <f t="shared" si="103"/>
        <v>78.807003163010307</v>
      </c>
      <c r="GC113" s="20">
        <f t="shared" si="79"/>
        <v>723.58413050890931</v>
      </c>
      <c r="GD113" s="59">
        <f t="shared" si="80"/>
        <v>1014.1093555227603</v>
      </c>
      <c r="GE113" s="59">
        <f ca="1">AVERAGE(OFFSET($GD$3,0,0,'Données projet'!$E$17+1,1))-AVERAGE(OFFSET($H$3,0,0,'Données projet'!$E$17+1,1))</f>
        <v>491.88527366779715</v>
      </c>
      <c r="GF113" s="59">
        <f t="shared" si="104"/>
        <v>304.07540432345746</v>
      </c>
      <c r="GG113" s="15">
        <f>IF(ISNA(VLOOKUP(A113,'Données projet'!$A$243:$I$263,3,0)),0,VLOOKUP(A113,'Données projet'!$A$243:$I$263,3,0))</f>
        <v>19</v>
      </c>
      <c r="GH113" s="15">
        <f>IF(ISNA(VLOOKUP(A113,'Données projet'!$A$243:$I$263,4,0)),0,VLOOKUP(A113,'Données projet'!$A$243:$I$263,4,0))</f>
        <v>51</v>
      </c>
      <c r="GI113" s="16">
        <f>IF(ISNA(VLOOKUP(A113,'Données projet'!$A$243:$I$263,5,0)),0%,VLOOKUP(A113,'Données projet'!$A$243:$I$263,5,0)*VLOOKUP('Données projet'!$B$17,Paramètres!$A$1:$I$89,7,0))</f>
        <v>0.34400000000000003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65.971802536283064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65.971802536283064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69.234152276504801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>
        <f>VLOOKUP(A113,'Données projet'!$A$269:$I$289,2,0)</f>
        <v>305</v>
      </c>
      <c r="GS113" s="12">
        <f>VLOOKUP(A113,'Données projet'!$A$269:$I$289,9,0)</f>
        <v>4.4000000000000004</v>
      </c>
      <c r="GT113" s="12">
        <f t="array" ref="GT113">INDEX(GS:GS,MIN(IF(ISNUMBER(GS113:GS309),ROW(GS113:GS309),"")))</f>
        <v>4.4000000000000004</v>
      </c>
      <c r="GU113" s="12">
        <f>IF('Données projet'!$A$270&gt;35,GU112+GT113-HC112,IF(A113&lt;'Données projet'!$A$270,$GR$205^A113,IF(A113='Données projet'!$A$270,'Données projet'!$B$270,GU112+GT113-HC112)))</f>
        <v>304.99999999999966</v>
      </c>
      <c r="GV113" s="17">
        <f>GU113*VLOOKUP('Données projet'!$B$18,Paramètres!$A$1:$I$89,3,0)*VLOOKUP('Données projet'!$B$18,Paramètres!$A$1:$I$89,5,0)</f>
        <v>290.23799999999966</v>
      </c>
      <c r="GW113" s="13">
        <f t="shared" si="105"/>
        <v>69.126049856275174</v>
      </c>
      <c r="GX113" s="20">
        <f t="shared" si="82"/>
        <v>625.89238683301198</v>
      </c>
      <c r="GY113" s="59">
        <f t="shared" si="83"/>
        <v>916.41761184686288</v>
      </c>
      <c r="GZ113" s="59">
        <f ca="1">AVERAGE(OFFSET($GY$3,0,0,'Données projet'!$E$18+1,1))-AVERAGE(OFFSET($H$3,0,0,'Données projet'!$E$18+1,1))</f>
        <v>388.19269910553851</v>
      </c>
      <c r="HA113" s="59">
        <f t="shared" si="106"/>
        <v>255.07177499966724</v>
      </c>
      <c r="HB113" s="15">
        <f>IF(ISNA(VLOOKUP(A113,'Données projet'!$A$269:$I$289,3,0)),0,VLOOKUP(A113,'Données projet'!$A$269:$I$289,3,0))</f>
        <v>19</v>
      </c>
      <c r="HC113" s="15">
        <f>IF(ISNA(VLOOKUP(A113,'Données projet'!$A$269:$I$289,4,0)),0,VLOOKUP(A113,'Données projet'!$A$269:$I$289,4,0))</f>
        <v>39</v>
      </c>
      <c r="HD113" s="16">
        <f>IF(ISNA(VLOOKUP(A113,'Données projet'!$A$269:$I$289,5,0)),0%,VLOOKUP(A113,'Données projet'!$A$269:$I$289,5,0)*VLOOKUP('Données projet'!$B$18,Paramètres!$A$1:$I$89,7,0))</f>
        <v>0.34400000000000003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45.926149584695516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45.926149584695516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1.05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9.8701199999999893</v>
      </c>
      <c r="D114" s="11">
        <f t="shared" si="86"/>
        <v>3.484459062242899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13.773797872608545</v>
      </c>
      <c r="H114" s="67">
        <f t="shared" si="56"/>
        <v>264.5258918667397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</v>
      </c>
      <c r="N114" s="13">
        <f>IF('Données projet'!$A$36&gt;35,N113+M114-V113,IF(A114&lt;'Données projet'!$A$36,$K$205^A114,IF(A114='Données projet'!$A$36,'Données projet'!$B$36,N113+M114-V113)))</f>
        <v>290.99999999999983</v>
      </c>
      <c r="O114" s="13">
        <f>N114*VLOOKUP('Données projet'!$B$9,Paramètres!$A$1:$I$89,3,0)*VLOOKUP('Données projet'!$B$9,Paramètres!$A$1:$I$89,5,0)</f>
        <v>263.29679999999985</v>
      </c>
      <c r="P114" s="13">
        <f t="shared" si="87"/>
        <v>63.424606311701588</v>
      </c>
      <c r="Q114" s="20">
        <f t="shared" si="107"/>
        <v>569.03978265954674</v>
      </c>
      <c r="R114" s="59">
        <f t="shared" si="55"/>
        <v>859.61372207475097</v>
      </c>
      <c r="S114" s="59">
        <f ca="1">AVERAGE(OFFSET($R$3,0,0,'Données projet'!$E$9+1,1))-AVERAGE(OFFSET($H$3,0,0,'Données projet'!$E$9+1,1))</f>
        <v>442.85077007208679</v>
      </c>
      <c r="T114" s="59">
        <f t="shared" si="88"/>
        <v>275.67388397899009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57.712798033655766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57.712798033655766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3.8</v>
      </c>
      <c r="AI114" s="13">
        <f>IF('Données projet'!$A$62&gt;35,AI113+AH114-AQ113,IF(A114&lt;'Données projet'!$A$62,$AF$205^A114,IF(A114='Données projet'!$A$62,'Données projet'!$B$62,AI113+AH114-AQ113)))</f>
        <v>269.79999999999967</v>
      </c>
      <c r="AJ114" s="13">
        <f>AI114*VLOOKUP('Données projet'!$B$10,Paramètres!$A$1:$I$89,3,0)*VLOOKUP('Données projet'!$B$10,Paramètres!$A$1:$I$89,5,0)</f>
        <v>180.98183999999978</v>
      </c>
      <c r="AK114" s="13">
        <f t="shared" si="89"/>
        <v>45.540558270866825</v>
      </c>
      <c r="AL114" s="20">
        <f t="shared" si="58"/>
        <v>394.5265103217593</v>
      </c>
      <c r="AM114" s="59">
        <f t="shared" si="59"/>
        <v>685.10044973696358</v>
      </c>
      <c r="AN114" s="59">
        <f ca="1">AVERAGE(OFFSET($AM$3,0,0,'Données projet'!$E$10+1,1))-AVERAGE(OFFSET($H$3,0,0,'Données projet'!$E$10+1,1))</f>
        <v>283.58623187123555</v>
      </c>
      <c r="AO114" s="59">
        <f t="shared" si="90"/>
        <v>191.24793849275176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39.120573566997052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39.120573566997052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-1.7053025658242404E-13</v>
      </c>
      <c r="BE114" s="13">
        <f>BD114*VLOOKUP('Données projet'!$B$11,Paramètres!$A$1:$I$89,3,0)*VLOOKUP('Données projet'!$B$11,Paramètres!$A$1:$I$89,5,0)</f>
        <v>-1.383341441396624E-13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300.677256227165</v>
      </c>
      <c r="BJ114" s="59">
        <f t="shared" si="92"/>
        <v>294.92893853504148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50.805161595165863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50.805161595165863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2.6</v>
      </c>
      <c r="BY114" s="12">
        <f>IF('Données projet'!$A$114&gt;35,BY113+BX114-CG113,IF(A114&lt;'Données projet'!$A$114,$BV$205^A114,IF(A114='Données projet'!$A$114,'Données projet'!$B$114,BY113+BX114-CG113)))</f>
        <v>208.59999999999991</v>
      </c>
      <c r="BZ114" s="13">
        <f>BY114*VLOOKUP('Données projet'!$B$12,Paramètres!$A$1:$I$89,3,0)*VLOOKUP('Données projet'!$B$12,Paramètres!$A$1:$I$89,5,0)</f>
        <v>224.53703999999988</v>
      </c>
      <c r="CA114" s="13">
        <f t="shared" si="93"/>
        <v>55.099814359746397</v>
      </c>
      <c r="CB114" s="20">
        <f t="shared" si="64"/>
        <v>487.03418800989147</v>
      </c>
      <c r="CC114" s="59">
        <f t="shared" si="65"/>
        <v>777.60812742509574</v>
      </c>
      <c r="CD114" s="59">
        <f ca="1">AVERAGE(OFFSET($CC$3,0,0,'Données projet'!$E$12+1,1))-AVERAGE(OFFSET($H$3,0,0,'Données projet'!$E$12+1,1))</f>
        <v>320.91970765367535</v>
      </c>
      <c r="CE114" s="59">
        <f t="shared" si="94"/>
        <v>164.43305350706868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30.883865588303966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30.883865588303966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319</v>
      </c>
      <c r="CU114" s="17">
        <f>CT114*VLOOKUP('Données projet'!$B$13,Paramètres!$A$1:$I$89,3,0)*VLOOKUP('Données projet'!$B$13,Paramètres!$A$1:$I$89,5,0)</f>
        <v>278.67840000000001</v>
      </c>
      <c r="CV114" s="13">
        <f t="shared" si="95"/>
        <v>66.687639951856809</v>
      </c>
      <c r="CW114" s="20">
        <f t="shared" si="67"/>
        <v>601.51251958281728</v>
      </c>
      <c r="CX114" s="59">
        <f t="shared" si="68"/>
        <v>892.0864589980215</v>
      </c>
      <c r="CY114" s="59">
        <f ca="1">AVERAGE(OFFSET($CX$3,0,0,'Données projet'!$E$13+1,1))-AVERAGE(OFFSET($H$3,0,0,'Données projet'!$E$13+1,1))</f>
        <v>380.75053157062723</v>
      </c>
      <c r="CZ114" s="59">
        <f t="shared" si="96"/>
        <v>372.45140975908799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15.033781958604218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15.033781958604218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7.8</v>
      </c>
      <c r="DO114" s="12">
        <f>IF('Données projet'!$A$166&gt;35,DO113+DN114-DW113,IF(A114&lt;'Données projet'!$A$166,$DL$205^A114,IF(A114='Données projet'!$A$166,'Données projet'!$B$166,DO113+DN114-DW113)))</f>
        <v>253.79999999999973</v>
      </c>
      <c r="DP114" s="17">
        <f>DO114*VLOOKUP('Données projet'!$B$14,Paramètres!$A$1:$I$89,3,0)*VLOOKUP('Données projet'!$B$14,Paramètres!$A$1:$I$89,5,0)</f>
        <v>245.47535999999974</v>
      </c>
      <c r="DQ114" s="13">
        <f t="shared" si="97"/>
        <v>59.616029794883701</v>
      </c>
      <c r="DR114" s="20">
        <f t="shared" si="70"/>
        <v>531.36750389275528</v>
      </c>
      <c r="DS114" s="59">
        <f t="shared" si="71"/>
        <v>821.94144330795962</v>
      </c>
      <c r="DT114" s="59">
        <f ca="1">AVERAGE(OFFSET($DS$3,0,0,'Données projet'!$E$14+1,1))-AVERAGE(OFFSET($H$3,0,0,'Données projet'!$E$14+1,1))</f>
        <v>391.03687197632871</v>
      </c>
      <c r="DU114" s="59">
        <f t="shared" si="98"/>
        <v>241.90796410645191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45.763689833090893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45.763689833090893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2.6</v>
      </c>
      <c r="EJ114" s="12">
        <f>IF('Données projet'!$A$192&gt;35,EJ113+EI114-ER113,IF(A114&lt;'Données projet'!$A$192,$EG$205^A114,IF(A114='Données projet'!$A$192,'Données projet'!$B$192,EJ113+EI114-ER113)))</f>
        <v>208.59999999999991</v>
      </c>
      <c r="EK114" s="17">
        <f>EJ114*VLOOKUP('Données projet'!$B$15,Paramètres!$A$1:$I$89,3,0)*VLOOKUP('Données projet'!$B$15,Paramètres!$A$1:$I$89,5,0)</f>
        <v>237.5536799999999</v>
      </c>
      <c r="EL114" s="13">
        <f t="shared" si="99"/>
        <v>57.912879385763745</v>
      </c>
      <c r="EM114" s="20">
        <f t="shared" si="73"/>
        <v>514.60425759687166</v>
      </c>
      <c r="EN114" s="59">
        <f t="shared" si="74"/>
        <v>805.178197012076</v>
      </c>
      <c r="EO114" s="59">
        <f ca="1">AVERAGE(OFFSET($EN$3,0,0,'Données projet'!$E$15+1,1))-AVERAGE(OFFSET($H$3,0,0,'Données projet'!$E$15+1,1))</f>
        <v>337.57272347525873</v>
      </c>
      <c r="EP114" s="59">
        <f t="shared" si="100"/>
        <v>171.78614231095435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32.674234607915785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32.674234607915785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2.6</v>
      </c>
      <c r="FE114" s="12">
        <f>IF('Données projet'!$A$218&gt;35,FE113+FD114-FM113,IF(A114&lt;'Données projet'!$A$218,$FB$205^A114,IF(A114='Données projet'!$A$218,'Données projet'!$B$218,FE113+FD114-FM113)))</f>
        <v>208.59999999999991</v>
      </c>
      <c r="FF114" s="17">
        <f>FE114*VLOOKUP('Données projet'!$B$16,Paramètres!$A$1:$I$89,3,0)*VLOOKUP('Données projet'!$B$16,Paramètres!$A$1:$I$89,5,0)</f>
        <v>227.79119999999989</v>
      </c>
      <c r="FG114" s="13">
        <f t="shared" si="101"/>
        <v>55.80481943242097</v>
      </c>
      <c r="FH114" s="20">
        <f t="shared" si="76"/>
        <v>493.92973384479973</v>
      </c>
      <c r="FI114" s="59">
        <f t="shared" si="77"/>
        <v>784.50367326000401</v>
      </c>
      <c r="FJ114" s="59">
        <f ca="1">AVERAGE(OFFSET($FI$3,0,0,'Données projet'!$E$16+1,1))-AVERAGE(OFFSET($H$3,0,0,'Données projet'!$E$16+1,1))</f>
        <v>325.08483803530646</v>
      </c>
      <c r="FK114" s="59">
        <f t="shared" si="102"/>
        <v>166.27224322841556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31.331457843206927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31.331457843206927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10</v>
      </c>
      <c r="FZ114" s="12">
        <f>IF('Données projet'!$A$244&gt;35,FZ113+FY114-GH113,IF(A114&lt;'Données projet'!$A$244,$FW$205^A114,IF(A114='Données projet'!$A$244,'Données projet'!$B$244,FZ113+FY114-GH113)))</f>
        <v>290.99999999999983</v>
      </c>
      <c r="GA114" s="17">
        <f>FZ114*VLOOKUP('Données projet'!$B$17,Paramètres!$A$1:$I$89,3,0)*VLOOKUP('Données projet'!$B$17,Paramètres!$A$1:$I$89,5,0)</f>
        <v>295.07399999999984</v>
      </c>
      <c r="GB114" s="13">
        <f t="shared" si="103"/>
        <v>70.142791709481116</v>
      </c>
      <c r="GC114" s="20">
        <f t="shared" si="79"/>
        <v>636.08591222734594</v>
      </c>
      <c r="GD114" s="59">
        <f t="shared" si="80"/>
        <v>926.65985164255017</v>
      </c>
      <c r="GE114" s="59">
        <f ca="1">AVERAGE(OFFSET($GD$3,0,0,'Données projet'!$E$17+1,1))-AVERAGE(OFFSET($H$3,0,0,'Données projet'!$E$17+1,1))</f>
        <v>491.88527366779715</v>
      </c>
      <c r="GF114" s="59">
        <f t="shared" si="104"/>
        <v>304.07540432345746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64.678135727372847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64.678135727372847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3.8</v>
      </c>
      <c r="GU114" s="12">
        <f>IF('Données projet'!$A$270&gt;35,GU113+GT114-HC113,IF(A114&lt;'Données projet'!$A$270,$GR$205^A114,IF(A114='Données projet'!$A$270,'Données projet'!$B$270,GU113+GT114-HC113)))</f>
        <v>269.79999999999967</v>
      </c>
      <c r="GV114" s="17">
        <f>GU114*VLOOKUP('Données projet'!$B$18,Paramètres!$A$1:$I$89,3,0)*VLOOKUP('Données projet'!$B$18,Paramètres!$A$1:$I$89,5,0)</f>
        <v>256.74167999999969</v>
      </c>
      <c r="GW114" s="13">
        <f t="shared" si="105"/>
        <v>62.027326852695715</v>
      </c>
      <c r="GX114" s="20">
        <f t="shared" si="82"/>
        <v>555.18935360177773</v>
      </c>
      <c r="GY114" s="59">
        <f t="shared" si="83"/>
        <v>845.76329301698206</v>
      </c>
      <c r="GZ114" s="59">
        <f ca="1">AVERAGE(OFFSET($GY$3,0,0,'Données projet'!$E$18+1,1))-AVERAGE(OFFSET($H$3,0,0,'Données projet'!$E$18+1,1))</f>
        <v>388.19269910553851</v>
      </c>
      <c r="HA114" s="59">
        <f t="shared" si="106"/>
        <v>255.07177499966724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45.025565803524913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45.025565803524913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1.05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9.9590399999999892</v>
      </c>
      <c r="D115" s="11">
        <f t="shared" si="86"/>
        <v>3.512182117093861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13.863838125475956</v>
      </c>
      <c r="H115" s="67">
        <f t="shared" si="56"/>
        <v>264.72904518727177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69.260493290164504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</v>
      </c>
      <c r="N115" s="13">
        <f>IF('Données projet'!$A$36&gt;35,N114+M115-V114,IF(A115&lt;'Données projet'!$A$36,$K$205^A115,IF(A115='Données projet'!$A$36,'Données projet'!$B$36,N114+M115-V114)))</f>
        <v>300.99999999999983</v>
      </c>
      <c r="O115" s="13">
        <f>N115*VLOOKUP('Données projet'!$B$9,Paramètres!$A$1:$I$89,3,0)*VLOOKUP('Données projet'!$B$9,Paramètres!$A$1:$I$89,5,0)</f>
        <v>272.34479999999985</v>
      </c>
      <c r="P115" s="13">
        <f t="shared" si="87"/>
        <v>65.346644318451652</v>
      </c>
      <c r="Q115" s="20">
        <f t="shared" si="107"/>
        <v>588.14593218796961</v>
      </c>
      <c r="R115" s="59">
        <f t="shared" si="55"/>
        <v>878.76774091857283</v>
      </c>
      <c r="S115" s="59">
        <f ca="1">AVERAGE(OFFSET($R$3,0,0,'Données projet'!$E$9+1,1))-AVERAGE(OFFSET($H$3,0,0,'Données projet'!$E$9+1,1))</f>
        <v>442.85077007208679</v>
      </c>
      <c r="T115" s="59">
        <f t="shared" si="88"/>
        <v>275.67388397899009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56.581085265546733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56.581085265546733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69.260493290164504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3.8</v>
      </c>
      <c r="AI115" s="13">
        <f>IF('Données projet'!$A$62&gt;35,AI114+AH115-AQ114,IF(A115&lt;'Données projet'!$A$62,$AF$205^A115,IF(A115='Données projet'!$A$62,'Données projet'!$B$62,AI114+AH115-AQ114)))</f>
        <v>273.59999999999968</v>
      </c>
      <c r="AJ115" s="13">
        <f>AI115*VLOOKUP('Données projet'!$B$10,Paramètres!$A$1:$I$89,3,0)*VLOOKUP('Données projet'!$B$10,Paramètres!$A$1:$I$89,5,0)</f>
        <v>183.5308799999998</v>
      </c>
      <c r="AK115" s="13">
        <f t="shared" si="89"/>
        <v>46.106851562826662</v>
      </c>
      <c r="AL115" s="20">
        <f t="shared" si="58"/>
        <v>399.9523824719227</v>
      </c>
      <c r="AM115" s="59">
        <f t="shared" si="59"/>
        <v>690.57419120252587</v>
      </c>
      <c r="AN115" s="59">
        <f ca="1">AVERAGE(OFFSET($AM$3,0,0,'Données projet'!$E$10+1,1))-AVERAGE(OFFSET($H$3,0,0,'Données projet'!$E$10+1,1))</f>
        <v>283.58623187123555</v>
      </c>
      <c r="AO115" s="59">
        <f t="shared" si="90"/>
        <v>191.24793849275176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38.35344298054202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38.35344298054202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69.260493290164504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-1.7053025658242404E-13</v>
      </c>
      <c r="BE115" s="13">
        <f>BD115*VLOOKUP('Données projet'!$B$11,Paramètres!$A$1:$I$89,3,0)*VLOOKUP('Données projet'!$B$11,Paramètres!$A$1:$I$89,5,0)</f>
        <v>-1.383341441396624E-13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300.677256227165</v>
      </c>
      <c r="BJ115" s="59">
        <f t="shared" si="92"/>
        <v>294.92893853504148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49.808903364373414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49.808903364373414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69.260493290164504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2.6</v>
      </c>
      <c r="BY115" s="12">
        <f>IF('Données projet'!$A$114&gt;35,BY114+BX115-CG114,IF(A115&lt;'Données projet'!$A$114,$BV$205^A115,IF(A115='Données projet'!$A$114,'Données projet'!$B$114,BY114+BX115-CG114)))</f>
        <v>211.1999999999999</v>
      </c>
      <c r="BZ115" s="13">
        <f>BY115*VLOOKUP('Données projet'!$B$12,Paramètres!$A$1:$I$89,3,0)*VLOOKUP('Données projet'!$B$12,Paramètres!$A$1:$I$89,5,0)</f>
        <v>227.33567999999988</v>
      </c>
      <c r="CA115" s="13">
        <f t="shared" si="93"/>
        <v>55.706203178450444</v>
      </c>
      <c r="CB115" s="20">
        <f t="shared" si="64"/>
        <v>492.96461320246772</v>
      </c>
      <c r="CC115" s="59">
        <f t="shared" si="65"/>
        <v>783.58642193307082</v>
      </c>
      <c r="CD115" s="59">
        <f ca="1">AVERAGE(OFFSET($CC$3,0,0,'Données projet'!$E$12+1,1))-AVERAGE(OFFSET($H$3,0,0,'Données projet'!$E$12+1,1))</f>
        <v>320.91970765367535</v>
      </c>
      <c r="CE115" s="59">
        <f t="shared" si="94"/>
        <v>164.43305350706868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30.278251821415306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30.278251821415306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69.260493290164504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319</v>
      </c>
      <c r="CU115" s="17">
        <f>CT115*VLOOKUP('Données projet'!$B$13,Paramètres!$A$1:$I$89,3,0)*VLOOKUP('Données projet'!$B$13,Paramètres!$A$1:$I$89,5,0)</f>
        <v>278.67840000000001</v>
      </c>
      <c r="CV115" s="13">
        <f t="shared" si="95"/>
        <v>66.687639951856809</v>
      </c>
      <c r="CW115" s="20">
        <f t="shared" si="67"/>
        <v>601.51251958281728</v>
      </c>
      <c r="CX115" s="59">
        <f t="shared" si="68"/>
        <v>892.13432831342038</v>
      </c>
      <c r="CY115" s="59">
        <f ca="1">AVERAGE(OFFSET($CX$3,0,0,'Données projet'!$E$13+1,1))-AVERAGE(OFFSET($H$3,0,0,'Données projet'!$E$13+1,1))</f>
        <v>380.75053157062723</v>
      </c>
      <c r="CZ115" s="59">
        <f t="shared" si="96"/>
        <v>372.45140975908799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14.738978664097552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14.738978664097552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69.260493290164504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7.8</v>
      </c>
      <c r="DO115" s="12">
        <f>IF('Données projet'!$A$166&gt;35,DO114+DN115-DW114,IF(A115&lt;'Données projet'!$A$166,$DL$205^A115,IF(A115='Données projet'!$A$166,'Données projet'!$B$166,DO114+DN115-DW114)))</f>
        <v>261.59999999999974</v>
      </c>
      <c r="DP115" s="17">
        <f>DO115*VLOOKUP('Données projet'!$B$14,Paramètres!$A$1:$I$89,3,0)*VLOOKUP('Données projet'!$B$14,Paramètres!$A$1:$I$89,5,0)</f>
        <v>253.01951999999974</v>
      </c>
      <c r="DQ115" s="13">
        <f t="shared" si="97"/>
        <v>61.232073131479261</v>
      </c>
      <c r="DR115" s="20">
        <f t="shared" si="70"/>
        <v>547.32152470399262</v>
      </c>
      <c r="DS115" s="59">
        <f t="shared" si="71"/>
        <v>837.94333343459584</v>
      </c>
      <c r="DT115" s="59">
        <f ca="1">AVERAGE(OFFSET($DS$3,0,0,'Données projet'!$E$14+1,1))-AVERAGE(OFFSET($H$3,0,0,'Données projet'!$E$14+1,1))</f>
        <v>391.03687197632871</v>
      </c>
      <c r="DU115" s="59">
        <f t="shared" si="98"/>
        <v>241.90796410645191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44.866291788558591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44.866291788558591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69.260493290164504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2.6</v>
      </c>
      <c r="EJ115" s="12">
        <f>IF('Données projet'!$A$192&gt;35,EJ114+EI115-ER114,IF(A115&lt;'Données projet'!$A$192,$EG$205^A115,IF(A115='Données projet'!$A$192,'Données projet'!$B$192,EJ114+EI115-ER114)))</f>
        <v>211.1999999999999</v>
      </c>
      <c r="EK115" s="17">
        <f>EJ115*VLOOKUP('Données projet'!$B$15,Paramètres!$A$1:$I$89,3,0)*VLOOKUP('Données projet'!$B$15,Paramètres!$A$1:$I$89,5,0)</f>
        <v>240.5145599999999</v>
      </c>
      <c r="EL115" s="13">
        <f t="shared" si="99"/>
        <v>58.55022676935377</v>
      </c>
      <c r="EM115" s="20">
        <f t="shared" si="73"/>
        <v>520.8711702899576</v>
      </c>
      <c r="EN115" s="59">
        <f t="shared" si="74"/>
        <v>811.49297902056082</v>
      </c>
      <c r="EO115" s="59">
        <f ca="1">AVERAGE(OFFSET($EN$3,0,0,'Données projet'!$E$15+1,1))-AVERAGE(OFFSET($H$3,0,0,'Données projet'!$E$15+1,1))</f>
        <v>337.57272347525873</v>
      </c>
      <c r="EP115" s="59">
        <f t="shared" si="100"/>
        <v>171.78614231095435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32.033512796569809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32.033512796569809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69.260493290164504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2.6</v>
      </c>
      <c r="FE115" s="12">
        <f>IF('Données projet'!$A$218&gt;35,FE114+FD115-FM114,IF(A115&lt;'Données projet'!$A$218,$FB$205^A115,IF(A115='Données projet'!$A$218,'Données projet'!$B$218,FE114+FD115-FM114)))</f>
        <v>211.1999999999999</v>
      </c>
      <c r="FF115" s="17">
        <f>FE115*VLOOKUP('Données projet'!$B$16,Paramètres!$A$1:$I$89,3,0)*VLOOKUP('Données projet'!$B$16,Paramètres!$A$1:$I$89,5,0)</f>
        <v>230.63039999999987</v>
      </c>
      <c r="FG115" s="13">
        <f t="shared" si="101"/>
        <v>56.418967028503204</v>
      </c>
      <c r="FH115" s="20">
        <f t="shared" si="76"/>
        <v>499.94431424130948</v>
      </c>
      <c r="FI115" s="59">
        <f t="shared" si="77"/>
        <v>790.56612297191259</v>
      </c>
      <c r="FJ115" s="59">
        <f ca="1">AVERAGE(OFFSET($FI$3,0,0,'Données projet'!$E$16+1,1))-AVERAGE(OFFSET($H$3,0,0,'Données projet'!$E$16+1,1))</f>
        <v>325.08483803530646</v>
      </c>
      <c r="FK115" s="59">
        <f t="shared" si="102"/>
        <v>166.27224322841556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30.717067065203938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30.717067065203938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69.260493290164504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10</v>
      </c>
      <c r="FZ115" s="12">
        <f>IF('Données projet'!$A$244&gt;35,FZ114+FY115-GH114,IF(A115&lt;'Données projet'!$A$244,$FW$205^A115,IF(A115='Données projet'!$A$244,'Données projet'!$B$244,FZ114+FY115-GH114)))</f>
        <v>300.99999999999983</v>
      </c>
      <c r="GA115" s="17">
        <f>FZ115*VLOOKUP('Données projet'!$B$17,Paramètres!$A$1:$I$89,3,0)*VLOOKUP('Données projet'!$B$17,Paramètres!$A$1:$I$89,5,0)</f>
        <v>305.21399999999983</v>
      </c>
      <c r="GB115" s="13">
        <f t="shared" si="103"/>
        <v>72.268419591231265</v>
      </c>
      <c r="GC115" s="20">
        <f t="shared" si="79"/>
        <v>657.44854745472742</v>
      </c>
      <c r="GD115" s="59">
        <f t="shared" si="80"/>
        <v>948.07035618533064</v>
      </c>
      <c r="GE115" s="59">
        <f ca="1">AVERAGE(OFFSET($GD$3,0,0,'Données projet'!$E$17+1,1))-AVERAGE(OFFSET($H$3,0,0,'Données projet'!$E$17+1,1))</f>
        <v>491.88527366779715</v>
      </c>
      <c r="GF115" s="59">
        <f t="shared" si="104"/>
        <v>304.07540432345746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63.409836935526521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63.409836935526521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69.260493290164504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3.8</v>
      </c>
      <c r="GU115" s="12">
        <f>IF('Données projet'!$A$270&gt;35,GU114+GT115-HC114,IF(A115&lt;'Données projet'!$A$270,$GR$205^A115,IF(A115='Données projet'!$A$270,'Données projet'!$B$270,GU114+GT115-HC114)))</f>
        <v>273.59999999999968</v>
      </c>
      <c r="GV115" s="17">
        <f>GU115*VLOOKUP('Données projet'!$B$18,Paramètres!$A$1:$I$89,3,0)*VLOOKUP('Données projet'!$B$18,Paramètres!$A$1:$I$89,5,0)</f>
        <v>260.3577599999997</v>
      </c>
      <c r="GW115" s="13">
        <f t="shared" si="105"/>
        <v>62.798631826735743</v>
      </c>
      <c r="GX115" s="20">
        <f t="shared" si="82"/>
        <v>562.8307157648976</v>
      </c>
      <c r="GY115" s="59">
        <f t="shared" si="83"/>
        <v>853.45252449550071</v>
      </c>
      <c r="GZ115" s="59">
        <f ca="1">AVERAGE(OFFSET($GY$3,0,0,'Données projet'!$E$18+1,1))-AVERAGE(OFFSET($H$3,0,0,'Données projet'!$E$18+1,1))</f>
        <v>388.19269910553851</v>
      </c>
      <c r="HA115" s="59">
        <f t="shared" si="106"/>
        <v>255.07177499966724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44.142641921001193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44.142641921001193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1.05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10.047959999999989</v>
      </c>
      <c r="D116" s="11">
        <f t="shared" si="86"/>
        <v>3.5398763743321253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13.953856148607249</v>
      </c>
      <c r="H116" s="67">
        <f t="shared" si="56"/>
        <v>264.93214835196176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69.273322078290832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</v>
      </c>
      <c r="N116" s="13">
        <f>IF('Données projet'!$A$36&gt;35,N115+M116-V115,IF(A116&lt;'Données projet'!$A$36,$K$205^A116,IF(A116='Données projet'!$A$36,'Données projet'!$B$36,N115+M116-V115)))</f>
        <v>310.99999999999983</v>
      </c>
      <c r="O116" s="13">
        <f>N116*VLOOKUP('Données projet'!$B$9,Paramètres!$A$1:$I$89,3,0)*VLOOKUP('Données projet'!$B$9,Paramètres!$A$1:$I$89,5,0)</f>
        <v>281.39279999999985</v>
      </c>
      <c r="P116" s="13">
        <f t="shared" si="87"/>
        <v>67.261262504634658</v>
      </c>
      <c r="Q116" s="20">
        <f t="shared" si="107"/>
        <v>607.23915886223847</v>
      </c>
      <c r="R116" s="59">
        <f t="shared" si="55"/>
        <v>897.90800648263826</v>
      </c>
      <c r="S116" s="59">
        <f ca="1">AVERAGE(OFFSET($R$3,0,0,'Données projet'!$E$9+1,1))-AVERAGE(OFFSET($H$3,0,0,'Données projet'!$E$9+1,1))</f>
        <v>442.85077007208679</v>
      </c>
      <c r="T116" s="59">
        <f t="shared" si="88"/>
        <v>275.67388397899009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55.471564694543687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55.471564694543687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69.273322078290832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3.8</v>
      </c>
      <c r="AI116" s="13">
        <f>IF('Données projet'!$A$62&gt;35,AI115+AH116-AQ115,IF(A116&lt;'Données projet'!$A$62,$AF$205^A116,IF(A116='Données projet'!$A$62,'Données projet'!$B$62,AI115+AH116-AQ115)))</f>
        <v>277.39999999999969</v>
      </c>
      <c r="AJ116" s="13">
        <f>AI116*VLOOKUP('Données projet'!$B$10,Paramètres!$A$1:$I$89,3,0)*VLOOKUP('Données projet'!$B$10,Paramètres!$A$1:$I$89,5,0)</f>
        <v>186.07991999999979</v>
      </c>
      <c r="AK116" s="13">
        <f t="shared" si="89"/>
        <v>46.672230055835392</v>
      </c>
      <c r="AL116" s="20">
        <f t="shared" si="58"/>
        <v>405.37666134724623</v>
      </c>
      <c r="AM116" s="59">
        <f t="shared" si="59"/>
        <v>696.0455089676459</v>
      </c>
      <c r="AN116" s="59">
        <f ca="1">AVERAGE(OFFSET($AM$3,0,0,'Données projet'!$E$10+1,1))-AVERAGE(OFFSET($H$3,0,0,'Données projet'!$E$10+1,1))</f>
        <v>283.58623187123555</v>
      </c>
      <c r="AO116" s="59">
        <f t="shared" si="90"/>
        <v>191.24793849275176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37.601355356983916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37.601355356983916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69.273322078290832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-1.7053025658242404E-13</v>
      </c>
      <c r="BE116" s="13">
        <f>BD116*VLOOKUP('Données projet'!$B$11,Paramètres!$A$1:$I$89,3,0)*VLOOKUP('Données projet'!$B$11,Paramètres!$A$1:$I$89,5,0)</f>
        <v>-1.383341441396624E-13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300.677256227165</v>
      </c>
      <c r="BJ116" s="59">
        <f t="shared" si="92"/>
        <v>294.92893853504148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48.832181149829282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48.832181149829282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69.273322078290832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2.6</v>
      </c>
      <c r="BY116" s="12">
        <f>IF('Données projet'!$A$114&gt;35,BY115+BX116-CG115,IF(A116&lt;'Données projet'!$A$114,$BV$205^A116,IF(A116='Données projet'!$A$114,'Données projet'!$B$114,BY115+BX116-CG115)))</f>
        <v>213.7999999999999</v>
      </c>
      <c r="BZ116" s="13">
        <f>BY116*VLOOKUP('Données projet'!$B$12,Paramètres!$A$1:$I$89,3,0)*VLOOKUP('Données projet'!$B$12,Paramètres!$A$1:$I$89,5,0)</f>
        <v>230.13431999999986</v>
      </c>
      <c r="CA116" s="13">
        <f t="shared" si="93"/>
        <v>56.311723668616636</v>
      </c>
      <c r="CB116" s="20">
        <f t="shared" si="64"/>
        <v>498.89352605617364</v>
      </c>
      <c r="CC116" s="59">
        <f t="shared" si="65"/>
        <v>789.56237367657332</v>
      </c>
      <c r="CD116" s="59">
        <f ca="1">AVERAGE(OFFSET($CC$3,0,0,'Données projet'!$E$12+1,1))-AVERAGE(OFFSET($H$3,0,0,'Données projet'!$E$12+1,1))</f>
        <v>320.91970765367535</v>
      </c>
      <c r="CE116" s="59">
        <f t="shared" si="94"/>
        <v>164.43305350706868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29.684513771107408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29.684513771107408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69.273322078290832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319</v>
      </c>
      <c r="CU116" s="17">
        <f>CT116*VLOOKUP('Données projet'!$B$13,Paramètres!$A$1:$I$89,3,0)*VLOOKUP('Données projet'!$B$13,Paramètres!$A$1:$I$89,5,0)</f>
        <v>278.67840000000001</v>
      </c>
      <c r="CV116" s="13">
        <f t="shared" si="95"/>
        <v>66.687639951856809</v>
      </c>
      <c r="CW116" s="20">
        <f t="shared" si="67"/>
        <v>601.51251958281728</v>
      </c>
      <c r="CX116" s="59">
        <f t="shared" si="68"/>
        <v>892.18136720321695</v>
      </c>
      <c r="CY116" s="59">
        <f ca="1">AVERAGE(OFFSET($CX$3,0,0,'Données projet'!$E$13+1,1))-AVERAGE(OFFSET($H$3,0,0,'Données projet'!$E$13+1,1))</f>
        <v>380.75053157062723</v>
      </c>
      <c r="CZ116" s="59">
        <f t="shared" si="96"/>
        <v>372.45140975908799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14.449956282383905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14.449956282383905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69.273322078290832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7.8</v>
      </c>
      <c r="DO116" s="12">
        <f>IF('Données projet'!$A$166&gt;35,DO115+DN116-DW115,IF(A116&lt;'Données projet'!$A$166,$DL$205^A116,IF(A116='Données projet'!$A$166,'Données projet'!$B$166,DO115+DN116-DW115)))</f>
        <v>269.39999999999975</v>
      </c>
      <c r="DP116" s="17">
        <f>DO116*VLOOKUP('Données projet'!$B$14,Paramètres!$A$1:$I$89,3,0)*VLOOKUP('Données projet'!$B$14,Paramètres!$A$1:$I$89,5,0)</f>
        <v>260.56367999999975</v>
      </c>
      <c r="DQ116" s="13">
        <f t="shared" si="97"/>
        <v>62.842516604837627</v>
      </c>
      <c r="DR116" s="20">
        <f t="shared" si="70"/>
        <v>563.26579242009177</v>
      </c>
      <c r="DS116" s="59">
        <f t="shared" si="71"/>
        <v>853.93464004049156</v>
      </c>
      <c r="DT116" s="59">
        <f ca="1">AVERAGE(OFFSET($DS$3,0,0,'Données projet'!$E$14+1,1))-AVERAGE(OFFSET($H$3,0,0,'Données projet'!$E$14+1,1))</f>
        <v>391.03687197632871</v>
      </c>
      <c r="DU116" s="59">
        <f t="shared" si="98"/>
        <v>241.90796410645191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43.986491172320804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43.986491172320804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69.273322078290832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2.6</v>
      </c>
      <c r="EJ116" s="12">
        <f>IF('Données projet'!$A$192&gt;35,EJ115+EI116-ER115,IF(A116&lt;'Données projet'!$A$192,$EG$205^A116,IF(A116='Données projet'!$A$192,'Données projet'!$B$192,EJ115+EI116-ER115)))</f>
        <v>213.7999999999999</v>
      </c>
      <c r="EK116" s="17">
        <f>EJ116*VLOOKUP('Données projet'!$B$15,Paramètres!$A$1:$I$89,3,0)*VLOOKUP('Données projet'!$B$15,Paramètres!$A$1:$I$89,5,0)</f>
        <v>243.47543999999991</v>
      </c>
      <c r="EL116" s="13">
        <f t="shared" si="99"/>
        <v>59.186661492774945</v>
      </c>
      <c r="EM116" s="20">
        <f t="shared" si="73"/>
        <v>527.13649343324948</v>
      </c>
      <c r="EN116" s="59">
        <f t="shared" si="74"/>
        <v>817.80534105364927</v>
      </c>
      <c r="EO116" s="59">
        <f ca="1">AVERAGE(OFFSET($EN$3,0,0,'Données projet'!$E$15+1,1))-AVERAGE(OFFSET($H$3,0,0,'Données projet'!$E$15+1,1))</f>
        <v>337.57272347525873</v>
      </c>
      <c r="EP116" s="59">
        <f t="shared" si="100"/>
        <v>171.78614231095435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31.405355149142615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31.405355149142615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69.273322078290832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2.6</v>
      </c>
      <c r="FE116" s="12">
        <f>IF('Données projet'!$A$218&gt;35,FE115+FD116-FM115,IF(A116&lt;'Données projet'!$A$218,$FB$205^A116,IF(A116='Données projet'!$A$218,'Données projet'!$B$218,FE115+FD116-FM115)))</f>
        <v>213.7999999999999</v>
      </c>
      <c r="FF116" s="17">
        <f>FE116*VLOOKUP('Données projet'!$B$16,Paramètres!$A$1:$I$89,3,0)*VLOOKUP('Données projet'!$B$16,Paramètres!$A$1:$I$89,5,0)</f>
        <v>233.46959999999987</v>
      </c>
      <c r="FG116" s="13">
        <f t="shared" si="101"/>
        <v>57.032235185737534</v>
      </c>
      <c r="FH116" s="20">
        <f t="shared" si="76"/>
        <v>505.95736294849252</v>
      </c>
      <c r="FI116" s="59">
        <f t="shared" si="77"/>
        <v>796.62621056889225</v>
      </c>
      <c r="FJ116" s="59">
        <f ca="1">AVERAGE(OFFSET($FI$3,0,0,'Données projet'!$E$16+1,1))-AVERAGE(OFFSET($H$3,0,0,'Données projet'!$E$16+1,1))</f>
        <v>325.08483803530646</v>
      </c>
      <c r="FK116" s="59">
        <f t="shared" si="102"/>
        <v>166.27224322841556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30.114724115616216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30.114724115616216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69.273322078290832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10</v>
      </c>
      <c r="FZ116" s="12">
        <f>IF('Données projet'!$A$244&gt;35,FZ115+FY116-GH115,IF(A116&lt;'Données projet'!$A$244,$FW$205^A116,IF(A116='Données projet'!$A$244,'Données projet'!$B$244,FZ115+FY116-GH115)))</f>
        <v>310.99999999999983</v>
      </c>
      <c r="GA116" s="17">
        <f>FZ116*VLOOKUP('Données projet'!$B$17,Paramètres!$A$1:$I$89,3,0)*VLOOKUP('Données projet'!$B$17,Paramètres!$A$1:$I$89,5,0)</f>
        <v>315.35399999999981</v>
      </c>
      <c r="GB116" s="13">
        <f t="shared" si="103"/>
        <v>74.385841715644801</v>
      </c>
      <c r="GC116" s="20">
        <f t="shared" si="79"/>
        <v>678.79689098808092</v>
      </c>
      <c r="GD116" s="59">
        <f t="shared" si="80"/>
        <v>969.46573860848071</v>
      </c>
      <c r="GE116" s="59">
        <f ca="1">AVERAGE(OFFSET($GD$3,0,0,'Données projet'!$E$17+1,1))-AVERAGE(OFFSET($H$3,0,0,'Données projet'!$E$17+1,1))</f>
        <v>491.88527366779715</v>
      </c>
      <c r="GF116" s="59">
        <f t="shared" si="104"/>
        <v>304.07540432345746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62.166408709402418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62.166408709402418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69.273322078290832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3.8</v>
      </c>
      <c r="GU116" s="12">
        <f>IF('Données projet'!$A$270&gt;35,GU115+GT116-HC115,IF(A116&lt;'Données projet'!$A$270,$GR$205^A116,IF(A116='Données projet'!$A$270,'Données projet'!$B$270,GU115+GT116-HC115)))</f>
        <v>277.39999999999969</v>
      </c>
      <c r="GV116" s="17">
        <f>GU116*VLOOKUP('Données projet'!$B$18,Paramètres!$A$1:$I$89,3,0)*VLOOKUP('Données projet'!$B$18,Paramètres!$A$1:$I$89,5,0)</f>
        <v>263.97383999999971</v>
      </c>
      <c r="GW116" s="13">
        <f t="shared" si="105"/>
        <v>63.56869082277953</v>
      </c>
      <c r="GX116" s="20">
        <f t="shared" si="82"/>
        <v>570.46990784967375</v>
      </c>
      <c r="GY116" s="59">
        <f t="shared" si="83"/>
        <v>861.13875547007342</v>
      </c>
      <c r="GZ116" s="59">
        <f ca="1">AVERAGE(OFFSET($GY$3,0,0,'Données projet'!$E$18+1,1))-AVERAGE(OFFSET($H$3,0,0,'Données projet'!$E$18+1,1))</f>
        <v>388.19269910553851</v>
      </c>
      <c r="HA116" s="59">
        <f t="shared" si="106"/>
        <v>255.07177499966724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43.277031637283372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43.277031637283372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1.05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10.136879999999989</v>
      </c>
      <c r="D117" s="11">
        <f t="shared" si="86"/>
        <v>3.5675421183288836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14.043852161517025</v>
      </c>
      <c r="H117" s="67">
        <f t="shared" si="56"/>
        <v>265.13520185608945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69.285928315624034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</v>
      </c>
      <c r="N117" s="13">
        <f>IF('Données projet'!$A$36&gt;35,N116+M117-V116,IF(A117&lt;'Données projet'!$A$36,$K$205^A117,IF(A117='Données projet'!$A$36,'Données projet'!$B$36,N116+M117-V116)))</f>
        <v>320.99999999999983</v>
      </c>
      <c r="O117" s="13">
        <f>N117*VLOOKUP('Données projet'!$B$9,Paramètres!$A$1:$I$89,3,0)*VLOOKUP('Données projet'!$B$9,Paramètres!$A$1:$I$89,5,0)</f>
        <v>290.44079999999985</v>
      </c>
      <c r="P117" s="13">
        <f t="shared" si="87"/>
        <v>69.168726815543309</v>
      </c>
      <c r="Q117" s="20">
        <f t="shared" si="107"/>
        <v>626.3199258704044</v>
      </c>
      <c r="R117" s="59">
        <f t="shared" si="55"/>
        <v>917.03499636102583</v>
      </c>
      <c r="S117" s="59">
        <f ca="1">AVERAGE(OFFSET($R$3,0,0,'Données projet'!$E$9+1,1))-AVERAGE(OFFSET($H$3,0,0,'Données projet'!$E$9+1,1))</f>
        <v>442.85077007208679</v>
      </c>
      <c r="T117" s="59">
        <f t="shared" si="88"/>
        <v>275.67388397899009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54.383801145197289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54.383801145197289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69.285928315624034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3.8</v>
      </c>
      <c r="AI117" s="13">
        <f>IF('Données projet'!$A$62&gt;35,AI116+AH117-AQ116,IF(A117&lt;'Données projet'!$A$62,$AF$205^A117,IF(A117='Données projet'!$A$62,'Données projet'!$B$62,AI116+AH117-AQ116)))</f>
        <v>281.1999999999997</v>
      </c>
      <c r="AJ117" s="13">
        <f>AI117*VLOOKUP('Données projet'!$B$10,Paramètres!$A$1:$I$89,3,0)*VLOOKUP('Données projet'!$B$10,Paramètres!$A$1:$I$89,5,0)</f>
        <v>188.62895999999981</v>
      </c>
      <c r="AK117" s="13">
        <f t="shared" si="89"/>
        <v>47.236707729783255</v>
      </c>
      <c r="AL117" s="20">
        <f t="shared" si="58"/>
        <v>410.79937129603883</v>
      </c>
      <c r="AM117" s="59">
        <f t="shared" si="59"/>
        <v>701.51444178666031</v>
      </c>
      <c r="AN117" s="59">
        <f ca="1">AVERAGE(OFFSET($AM$3,0,0,'Données projet'!$E$10+1,1))-AVERAGE(OFFSET($H$3,0,0,'Données projet'!$E$10+1,1))</f>
        <v>283.58623187123555</v>
      </c>
      <c r="AO117" s="59">
        <f t="shared" si="90"/>
        <v>191.24793849275176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36.864015712995631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36.864015712995631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69.285928315624034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-1.7053025658242404E-13</v>
      </c>
      <c r="BE117" s="13">
        <f>BD117*VLOOKUP('Données projet'!$B$11,Paramètres!$A$1:$I$89,3,0)*VLOOKUP('Données projet'!$B$11,Paramètres!$A$1:$I$89,5,0)</f>
        <v>-1.383341441396624E-13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300.677256227165</v>
      </c>
      <c r="BJ117" s="59">
        <f t="shared" si="92"/>
        <v>294.92893853504148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47.874611862170639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47.874611862170639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69.285928315624034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2.6</v>
      </c>
      <c r="BY117" s="12">
        <f>IF('Données projet'!$A$114&gt;35,BY116+BX117-CG116,IF(A117&lt;'Données projet'!$A$114,$BV$205^A117,IF(A117='Données projet'!$A$114,'Données projet'!$B$114,BY116+BX117-CG116)))</f>
        <v>216.39999999999989</v>
      </c>
      <c r="BZ117" s="13">
        <f>BY117*VLOOKUP('Données projet'!$B$12,Paramètres!$A$1:$I$89,3,0)*VLOOKUP('Données projet'!$B$12,Paramètres!$A$1:$I$89,5,0)</f>
        <v>232.93295999999987</v>
      </c>
      <c r="CA117" s="13">
        <f t="shared" si="93"/>
        <v>56.916387611287774</v>
      </c>
      <c r="CB117" s="20">
        <f t="shared" si="64"/>
        <v>504.82094708965923</v>
      </c>
      <c r="CC117" s="59">
        <f t="shared" si="65"/>
        <v>795.53601758028071</v>
      </c>
      <c r="CD117" s="59">
        <f ca="1">AVERAGE(OFFSET($CC$3,0,0,'Données projet'!$E$12+1,1))-AVERAGE(OFFSET($H$3,0,0,'Données projet'!$E$12+1,1))</f>
        <v>320.91970765367535</v>
      </c>
      <c r="CE117" s="59">
        <f t="shared" si="94"/>
        <v>164.43305350706868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29.102418561821597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29.102418561821597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69.285928315624034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319</v>
      </c>
      <c r="CU117" s="17">
        <f>CT117*VLOOKUP('Données projet'!$B$13,Paramètres!$A$1:$I$89,3,0)*VLOOKUP('Données projet'!$B$13,Paramètres!$A$1:$I$89,5,0)</f>
        <v>278.67840000000001</v>
      </c>
      <c r="CV117" s="13">
        <f t="shared" si="95"/>
        <v>66.687639951856809</v>
      </c>
      <c r="CW117" s="20">
        <f t="shared" si="67"/>
        <v>601.51251958281728</v>
      </c>
      <c r="CX117" s="59">
        <f t="shared" si="68"/>
        <v>892.22759007343871</v>
      </c>
      <c r="CY117" s="59">
        <f ca="1">AVERAGE(OFFSET($CX$3,0,0,'Données projet'!$E$13+1,1))-AVERAGE(OFFSET($H$3,0,0,'Données projet'!$E$13+1,1))</f>
        <v>380.75053157062723</v>
      </c>
      <c r="CZ117" s="59">
        <f t="shared" si="96"/>
        <v>372.45140975908799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14.166601453289418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14.166601453289418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69.285928315624034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7.8</v>
      </c>
      <c r="DO117" s="12">
        <f>IF('Données projet'!$A$166&gt;35,DO116+DN117-DW116,IF(A117&lt;'Données projet'!$A$166,$DL$205^A117,IF(A117='Données projet'!$A$166,'Données projet'!$B$166,DO116+DN117-DW116)))</f>
        <v>277.19999999999976</v>
      </c>
      <c r="DP117" s="17">
        <f>DO117*VLOOKUP('Données projet'!$B$14,Paramètres!$A$1:$I$89,3,0)*VLOOKUP('Données projet'!$B$14,Paramètres!$A$1:$I$89,5,0)</f>
        <v>268.10783999999978</v>
      </c>
      <c r="DQ117" s="13">
        <f t="shared" si="97"/>
        <v>64.447540968014181</v>
      </c>
      <c r="DR117" s="20">
        <f t="shared" si="70"/>
        <v>579.20062185262441</v>
      </c>
      <c r="DS117" s="59">
        <f t="shared" si="71"/>
        <v>869.91569234324584</v>
      </c>
      <c r="DT117" s="59">
        <f ca="1">AVERAGE(OFFSET($DS$3,0,0,'Données projet'!$E$14+1,1))-AVERAGE(OFFSET($H$3,0,0,'Données projet'!$E$14+1,1))</f>
        <v>391.03687197632871</v>
      </c>
      <c r="DU117" s="59">
        <f t="shared" si="98"/>
        <v>241.90796410645191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43.123942909542052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43.123942909542052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69.285928315624034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2.6</v>
      </c>
      <c r="EJ117" s="12">
        <f>IF('Données projet'!$A$192&gt;35,EJ116+EI117-ER116,IF(A117&lt;'Données projet'!$A$192,$EG$205^A117,IF(A117='Données projet'!$A$192,'Données projet'!$B$192,EJ116+EI117-ER116)))</f>
        <v>216.39999999999989</v>
      </c>
      <c r="EK117" s="17">
        <f>EJ117*VLOOKUP('Données projet'!$B$15,Paramètres!$A$1:$I$89,3,0)*VLOOKUP('Données projet'!$B$15,Paramètres!$A$1:$I$89,5,0)</f>
        <v>246.43631999999988</v>
      </c>
      <c r="EL117" s="13">
        <f t="shared" si="99"/>
        <v>59.822195938539181</v>
      </c>
      <c r="EM117" s="20">
        <f t="shared" si="73"/>
        <v>533.40024859295556</v>
      </c>
      <c r="EN117" s="59">
        <f t="shared" si="74"/>
        <v>824.11531908357711</v>
      </c>
      <c r="EO117" s="59">
        <f ca="1">AVERAGE(OFFSET($EN$3,0,0,'Données projet'!$E$15+1,1))-AVERAGE(OFFSET($H$3,0,0,'Données projet'!$E$15+1,1))</f>
        <v>337.57272347525873</v>
      </c>
      <c r="EP117" s="59">
        <f t="shared" si="100"/>
        <v>171.78614231095435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30.789515290043134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30.789515290043134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69.285928315624034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2.6</v>
      </c>
      <c r="FE117" s="12">
        <f>IF('Données projet'!$A$218&gt;35,FE116+FD117-FM116,IF(A117&lt;'Données projet'!$A$218,$FB$205^A117,IF(A117='Données projet'!$A$218,'Données projet'!$B$218,FE116+FD117-FM116)))</f>
        <v>216.39999999999989</v>
      </c>
      <c r="FF117" s="17">
        <f>FE117*VLOOKUP('Données projet'!$B$16,Paramètres!$A$1:$I$89,3,0)*VLOOKUP('Données projet'!$B$16,Paramètres!$A$1:$I$89,5,0)</f>
        <v>236.30879999999985</v>
      </c>
      <c r="FG117" s="13">
        <f t="shared" si="101"/>
        <v>57.644635835905838</v>
      </c>
      <c r="FH117" s="20">
        <f t="shared" si="76"/>
        <v>511.96890074753566</v>
      </c>
      <c r="FI117" s="59">
        <f t="shared" si="77"/>
        <v>802.68397123815714</v>
      </c>
      <c r="FJ117" s="59">
        <f ca="1">AVERAGE(OFFSET($FI$3,0,0,'Données projet'!$E$16+1,1))-AVERAGE(OFFSET($H$3,0,0,'Données projet'!$E$16+1,1))</f>
        <v>325.08483803530646</v>
      </c>
      <c r="FK117" s="59">
        <f t="shared" si="102"/>
        <v>166.27224322841556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29.524192743876988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29.524192743876988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69.285928315624034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10</v>
      </c>
      <c r="FZ117" s="12">
        <f>IF('Données projet'!$A$244&gt;35,FZ116+FY117-GH116,IF(A117&lt;'Données projet'!$A$244,$FW$205^A117,IF(A117='Données projet'!$A$244,'Données projet'!$B$244,FZ116+FY117-GH116)))</f>
        <v>320.99999999999983</v>
      </c>
      <c r="GA117" s="17">
        <f>FZ117*VLOOKUP('Données projet'!$B$17,Paramètres!$A$1:$I$89,3,0)*VLOOKUP('Données projet'!$B$17,Paramètres!$A$1:$I$89,5,0)</f>
        <v>325.49399999999986</v>
      </c>
      <c r="GB117" s="13">
        <f t="shared" si="103"/>
        <v>76.495352197992872</v>
      </c>
      <c r="GC117" s="20">
        <f t="shared" si="79"/>
        <v>700.13145507817069</v>
      </c>
      <c r="GD117" s="59">
        <f t="shared" si="80"/>
        <v>990.84652556879223</v>
      </c>
      <c r="GE117" s="59">
        <f ca="1">AVERAGE(OFFSET($GD$3,0,0,'Données projet'!$E$17+1,1))-AVERAGE(OFFSET($H$3,0,0,'Données projet'!$E$17+1,1))</f>
        <v>491.88527366779715</v>
      </c>
      <c r="GF117" s="59">
        <f t="shared" si="104"/>
        <v>304.07540432345746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60.947363352376279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60.947363352376279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69.285928315624034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3.8</v>
      </c>
      <c r="GU117" s="12">
        <f>IF('Données projet'!$A$270&gt;35,GU116+GT117-HC116,IF(A117&lt;'Données projet'!$A$270,$GR$205^A117,IF(A117='Données projet'!$A$270,'Données projet'!$B$270,GU116+GT117-HC116)))</f>
        <v>281.1999999999997</v>
      </c>
      <c r="GV117" s="17">
        <f>GU117*VLOOKUP('Données projet'!$B$18,Paramètres!$A$1:$I$89,3,0)*VLOOKUP('Données projet'!$B$18,Paramètres!$A$1:$I$89,5,0)</f>
        <v>267.58991999999972</v>
      </c>
      <c r="GW117" s="13">
        <f t="shared" si="105"/>
        <v>64.337522881771093</v>
      </c>
      <c r="GX117" s="20">
        <f t="shared" si="82"/>
        <v>578.10696301908422</v>
      </c>
      <c r="GY117" s="59">
        <f t="shared" si="83"/>
        <v>868.82203350970576</v>
      </c>
      <c r="GZ117" s="59">
        <f ca="1">AVERAGE(OFFSET($GY$3,0,0,'Données projet'!$E$18+1,1))-AVERAGE(OFFSET($H$3,0,0,'Données projet'!$E$18+1,1))</f>
        <v>388.19269910553851</v>
      </c>
      <c r="HA117" s="59">
        <f t="shared" si="106"/>
        <v>255.07177499966724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42.42839544325912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42.42839544325912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1.05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10.225799999999989</v>
      </c>
      <c r="D118" s="11">
        <f t="shared" si="86"/>
        <v>3.5951796281784896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14.133826379646544</v>
      </c>
      <c r="H118" s="67">
        <f t="shared" si="56"/>
        <v>265.33820618574418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69.298315862922834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10</v>
      </c>
      <c r="M118" s="12">
        <f t="array" ref="M118">INDEX(L:L,MIN(IF(ISNUMBER(L118:L314),ROW(L118:L314),"")))</f>
        <v>10</v>
      </c>
      <c r="N118" s="13">
        <f>IF('Données projet'!$A$36&gt;35,N117+M118-V117,IF(A118&lt;'Données projet'!$A$36,$K$205^A118,IF(A118='Données projet'!$A$36,'Données projet'!$B$36,N117+M118-V117)))</f>
        <v>330.99999999999983</v>
      </c>
      <c r="O118" s="13">
        <f>N118*VLOOKUP('Données projet'!$B$9,Paramètres!$A$1:$I$89,3,0)*VLOOKUP('Données projet'!$B$9,Paramètres!$A$1:$I$89,5,0)</f>
        <v>299.4887999999998</v>
      </c>
      <c r="P118" s="13">
        <f t="shared" si="87"/>
        <v>71.069285685467236</v>
      </c>
      <c r="Q118" s="20">
        <f t="shared" si="107"/>
        <v>645.38866590218845</v>
      </c>
      <c r="R118" s="59">
        <f t="shared" si="55"/>
        <v>936.14915739957223</v>
      </c>
      <c r="S118" s="59">
        <f ca="1">AVERAGE(OFFSET($R$3,0,0,'Données projet'!$E$9+1,1))-AVERAGE(OFFSET($H$3,0,0,'Données projet'!$E$9+1,1))</f>
        <v>442.85077007208679</v>
      </c>
      <c r="T118" s="59">
        <f t="shared" si="88"/>
        <v>275.67388397899009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0.34400000000000003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61.575263548241395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61.575263548241395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69.298315862922834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285</v>
      </c>
      <c r="AG118" s="12">
        <f>VLOOKUP(A118,'Données projet'!$A$61:$I$81,9,0)</f>
        <v>3.8</v>
      </c>
      <c r="AH118" s="12">
        <f t="array" ref="AH118">INDEX(AG:AG,MIN(IF(ISNUMBER(AG118:AG314),ROW(AG118:AG314),"")))</f>
        <v>3.8</v>
      </c>
      <c r="AI118" s="13">
        <f>IF('Données projet'!$A$62&gt;35,AI117+AH118-AQ117,IF(A118&lt;'Données projet'!$A$62,$AF$205^A118,IF(A118='Données projet'!$A$62,'Données projet'!$B$62,AI117+AH118-AQ117)))</f>
        <v>284.99999999999972</v>
      </c>
      <c r="AJ118" s="13">
        <f>AI118*VLOOKUP('Données projet'!$B$10,Paramètres!$A$1:$I$89,3,0)*VLOOKUP('Données projet'!$B$10,Paramètres!$A$1:$I$89,5,0)</f>
        <v>191.1779999999998</v>
      </c>
      <c r="AK118" s="13">
        <f t="shared" si="89"/>
        <v>47.800298165013608</v>
      </c>
      <c r="AL118" s="20">
        <f t="shared" si="58"/>
        <v>416.22053597073165</v>
      </c>
      <c r="AM118" s="59">
        <f t="shared" si="59"/>
        <v>706.98102746811537</v>
      </c>
      <c r="AN118" s="59">
        <f ca="1">AVERAGE(OFFSET($AM$3,0,0,'Données projet'!$E$10+1,1))-AVERAGE(OFFSET($H$3,0,0,'Données projet'!$E$10+1,1))</f>
        <v>283.58623187123555</v>
      </c>
      <c r="AO118" s="59">
        <f t="shared" si="90"/>
        <v>191.24793849275176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18</v>
      </c>
      <c r="AR118" s="16">
        <f>IF(ISNA(VLOOKUP(A118,'Données projet'!$A$61:$I$81,5,0)),0%,VLOOKUP(A118,'Données projet'!$A$61:$I$81,5,0)*VLOOKUP('Données projet'!$B$10,Paramètres!$A$1:$I$89,7,0))</f>
        <v>0.42400000000000004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41.800640867161427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41.800640867161427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69.298315862922834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-1.7053025658242404E-13</v>
      </c>
      <c r="BE118" s="13">
        <f>BD118*VLOOKUP('Données projet'!$B$11,Paramètres!$A$1:$I$89,3,0)*VLOOKUP('Données projet'!$B$11,Paramètres!$A$1:$I$89,5,0)</f>
        <v>-1.383341441396624E-13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300.677256227165</v>
      </c>
      <c r="BJ118" s="59">
        <f t="shared" si="92"/>
        <v>294.92893853504148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46.935819924183384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46.935819924183384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69.298315862922834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219</v>
      </c>
      <c r="BW118" s="12">
        <f>VLOOKUP(A118,'Données projet'!$A$113:$I$133,9,0)</f>
        <v>2.6</v>
      </c>
      <c r="BX118" s="12">
        <f t="array" ref="BX118">INDEX(BW:BW,MIN(IF(ISNUMBER(BW118:BW314),ROW(BW118:BW314),"")))</f>
        <v>2.6</v>
      </c>
      <c r="BY118" s="12">
        <f>IF('Données projet'!$A$114&gt;35,BY117+BX118-CG117,IF(A118&lt;'Données projet'!$A$114,$BV$205^A118,IF(A118='Données projet'!$A$114,'Données projet'!$B$114,BY117+BX118-CG117)))</f>
        <v>218.99999999999989</v>
      </c>
      <c r="BZ118" s="13">
        <f>BY118*VLOOKUP('Données projet'!$B$12,Paramètres!$A$1:$I$89,3,0)*VLOOKUP('Données projet'!$B$12,Paramètres!$A$1:$I$89,5,0)</f>
        <v>235.73159999999984</v>
      </c>
      <c r="CA118" s="13">
        <f t="shared" si="93"/>
        <v>57.520206488125218</v>
      </c>
      <c r="CB118" s="20">
        <f t="shared" si="64"/>
        <v>510.74689630015109</v>
      </c>
      <c r="CC118" s="59">
        <f t="shared" si="65"/>
        <v>801.50738779753488</v>
      </c>
      <c r="CD118" s="59">
        <f ca="1">AVERAGE(OFFSET($CC$3,0,0,'Données projet'!$E$12+1,1))-AVERAGE(OFFSET($H$3,0,0,'Données projet'!$E$12+1,1))</f>
        <v>320.91970765367535</v>
      </c>
      <c r="CE118" s="59">
        <f t="shared" si="94"/>
        <v>164.43305350706868</v>
      </c>
      <c r="CF118" s="15">
        <f>IF(ISNA(VLOOKUP(A118,'Données projet'!$A$113:$I$133,3,0)),0,VLOOKUP(A118,'Données projet'!$A$113:$I$133,3,0))</f>
        <v>19</v>
      </c>
      <c r="CG118" s="15">
        <f>IF(ISNA(VLOOKUP(A118,'Données projet'!$A$113:$I$133,4,0)),0,VLOOKUP(A118,'Données projet'!$A$113:$I$133,4,0))</f>
        <v>13</v>
      </c>
      <c r="CH118" s="16">
        <f>IF(ISNA(VLOOKUP(A118,'Données projet'!$A$113:$I$133,5,0)),0%,VLOOKUP(A118,'Données projet'!$A$113:$I$133,5,0)*VLOOKUP('Données projet'!$B$12,Paramètres!$A$1:$I$89,7,0))</f>
        <v>0.30099999999999999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33.187927387125882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33.187927387125882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69.298315862922834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319</v>
      </c>
      <c r="CU118" s="17">
        <f>CT118*VLOOKUP('Données projet'!$B$13,Paramètres!$A$1:$I$89,3,0)*VLOOKUP('Données projet'!$B$13,Paramètres!$A$1:$I$89,5,0)</f>
        <v>278.67840000000001</v>
      </c>
      <c r="CV118" s="13">
        <f t="shared" si="95"/>
        <v>66.687639951856809</v>
      </c>
      <c r="CW118" s="20">
        <f t="shared" si="67"/>
        <v>601.51251958281728</v>
      </c>
      <c r="CX118" s="59">
        <f t="shared" si="68"/>
        <v>892.27301108020106</v>
      </c>
      <c r="CY118" s="59">
        <f ca="1">AVERAGE(OFFSET($CX$3,0,0,'Données projet'!$E$13+1,1))-AVERAGE(OFFSET($H$3,0,0,'Données projet'!$E$13+1,1))</f>
        <v>380.75053157062723</v>
      </c>
      <c r="CZ118" s="59">
        <f t="shared" si="96"/>
        <v>372.45140975908799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13.888803039564094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13.888803039564094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69.298315862922834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>
        <f>VLOOKUP(A118,'Données projet'!$A$165:$I$185,2,0)</f>
        <v>285</v>
      </c>
      <c r="DM118" s="12">
        <f>VLOOKUP(A118,'Données projet'!$A$165:$I$185,9,0)</f>
        <v>7.8</v>
      </c>
      <c r="DN118" s="12">
        <f t="array" ref="DN118">INDEX(DM:DM,MIN(IF(ISNUMBER(DM118:DM314),ROW(DM118:DM314),"")))</f>
        <v>7.8</v>
      </c>
      <c r="DO118" s="12">
        <f>IF('Données projet'!$A$166&gt;35,DO117+DN118-DW117,IF(A118&lt;'Données projet'!$A$166,$DL$205^A118,IF(A118='Données projet'!$A$166,'Données projet'!$B$166,DO117+DN118-DW117)))</f>
        <v>284.99999999999977</v>
      </c>
      <c r="DP118" s="17">
        <f>DO118*VLOOKUP('Données projet'!$B$14,Paramètres!$A$1:$I$89,3,0)*VLOOKUP('Données projet'!$B$14,Paramètres!$A$1:$I$89,5,0)</f>
        <v>275.65199999999976</v>
      </c>
      <c r="DQ118" s="13">
        <f t="shared" si="97"/>
        <v>66.047316223107259</v>
      </c>
      <c r="DR118" s="20">
        <f t="shared" si="70"/>
        <v>595.12630908857807</v>
      </c>
      <c r="DS118" s="59">
        <f t="shared" si="71"/>
        <v>885.88680058596174</v>
      </c>
      <c r="DT118" s="59">
        <f ca="1">AVERAGE(OFFSET($DS$3,0,0,'Données projet'!$E$14+1,1))-AVERAGE(OFFSET($H$3,0,0,'Données projet'!$E$14+1,1))</f>
        <v>391.03687197632871</v>
      </c>
      <c r="DU118" s="59">
        <f t="shared" si="98"/>
        <v>241.90796410645191</v>
      </c>
      <c r="DV118" s="15">
        <f>IF(ISNA(VLOOKUP(A118,'Données projet'!$A$165:$I$185,3,0)),0,VLOOKUP(A118,'Données projet'!$A$165:$I$185,3,0))</f>
        <v>20</v>
      </c>
      <c r="DW118" s="15">
        <f>IF(ISNA(VLOOKUP(A118,'Données projet'!$A$165:$I$185,4,0)),0,VLOOKUP(A118,'Données projet'!$A$165:$I$185,4,0))</f>
        <v>18</v>
      </c>
      <c r="DX118" s="16">
        <f>IF(ISNA(VLOOKUP(A118,'Données projet'!$A$165:$I$185,5,0)),0%,VLOOKUP(A118,'Données projet'!$A$165:$I$185,5,0)*VLOOKUP('Données projet'!$B$14,Paramètres!$A$1:$I$89,7,0))</f>
        <v>0.34400000000000003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48.8988629012077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48.8988629012077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69.298315862922834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>
        <f>VLOOKUP(A118,'Données projet'!$A$191:$I$211,2,0)</f>
        <v>219</v>
      </c>
      <c r="EH118" s="12">
        <f>VLOOKUP(A118,'Données projet'!$A$191:$I$211,9,0)</f>
        <v>2.6</v>
      </c>
      <c r="EI118" s="12">
        <f t="array" ref="EI118">INDEX(EH:EH,MIN(IF(ISNUMBER(EH118:EH314),ROW(EH118:EH314),"")))</f>
        <v>2.6</v>
      </c>
      <c r="EJ118" s="12">
        <f>IF('Données projet'!$A$192&gt;35,EJ117+EI118-ER117,IF(A118&lt;'Données projet'!$A$192,$EG$205^A118,IF(A118='Données projet'!$A$192,'Données projet'!$B$192,EJ117+EI118-ER117)))</f>
        <v>218.99999999999989</v>
      </c>
      <c r="EK118" s="17">
        <f>EJ118*VLOOKUP('Données projet'!$B$15,Paramètres!$A$1:$I$89,3,0)*VLOOKUP('Données projet'!$B$15,Paramètres!$A$1:$I$89,5,0)</f>
        <v>249.39719999999988</v>
      </c>
      <c r="EL118" s="13">
        <f t="shared" si="99"/>
        <v>60.456842174492344</v>
      </c>
      <c r="EM118" s="20">
        <f t="shared" si="73"/>
        <v>539.66245678724056</v>
      </c>
      <c r="EN118" s="59">
        <f t="shared" si="74"/>
        <v>830.42294828462423</v>
      </c>
      <c r="EO118" s="59">
        <f ca="1">AVERAGE(OFFSET($EN$3,0,0,'Données projet'!$E$15+1,1))-AVERAGE(OFFSET($H$3,0,0,'Données projet'!$E$15+1,1))</f>
        <v>337.57272347525873</v>
      </c>
      <c r="EP118" s="59">
        <f t="shared" si="100"/>
        <v>171.78614231095435</v>
      </c>
      <c r="EQ118" s="15">
        <f>IF(ISNA(VLOOKUP(A118,'Données projet'!$A$191:$I$211,3,0)),0,VLOOKUP(A118,'Données projet'!$A$191:$I$211,3,0))</f>
        <v>19</v>
      </c>
      <c r="ER118" s="15">
        <f>IF(ISNA(VLOOKUP(A118,'Données projet'!$A$191:$I$211,4,0)),0,VLOOKUP(A118,'Données projet'!$A$191:$I$211,4,0))</f>
        <v>13</v>
      </c>
      <c r="ES118" s="16">
        <f>IF(ISNA(VLOOKUP(A118,'Données projet'!$A$191:$I$211,5,0)),0%,VLOOKUP(A118,'Données projet'!$A$191:$I$211,5,0)*VLOOKUP('Données projet'!$B$15,Paramètres!$A$1:$I$89,7,0))</f>
        <v>0.30099999999999999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35.111865206669407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35.111865206669407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69.298315862922834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>
        <f>VLOOKUP(A118,'Données projet'!$A$217:$I$237,2,0)</f>
        <v>219</v>
      </c>
      <c r="FC118" s="12">
        <f>VLOOKUP(A118,'Données projet'!$A$217:$I$237,9,0)</f>
        <v>2.6</v>
      </c>
      <c r="FD118" s="12">
        <f t="array" ref="FD118">INDEX(FC:FC,MIN(IF(ISNUMBER(FC118:FC314),ROW(FC118:FC314),"")))</f>
        <v>2.6</v>
      </c>
      <c r="FE118" s="12">
        <f>IF('Données projet'!$A$218&gt;35,FE117+FD118-FM117,IF(A118&lt;'Données projet'!$A$218,$FB$205^A118,IF(A118='Données projet'!$A$218,'Données projet'!$B$218,FE117+FD118-FM117)))</f>
        <v>218.99999999999989</v>
      </c>
      <c r="FF118" s="17">
        <f>FE118*VLOOKUP('Données projet'!$B$16,Paramètres!$A$1:$I$89,3,0)*VLOOKUP('Données projet'!$B$16,Paramètres!$A$1:$I$89,5,0)</f>
        <v>239.14799999999985</v>
      </c>
      <c r="FG118" s="13">
        <f t="shared" si="101"/>
        <v>58.256180607577782</v>
      </c>
      <c r="FH118" s="20">
        <f t="shared" si="76"/>
        <v>517.97894789153111</v>
      </c>
      <c r="FI118" s="59">
        <f t="shared" si="77"/>
        <v>808.73943938891489</v>
      </c>
      <c r="FJ118" s="59">
        <f ca="1">AVERAGE(OFFSET($FI$3,0,0,'Données projet'!$E$16+1,1))-AVERAGE(OFFSET($H$3,0,0,'Données projet'!$E$16+1,1))</f>
        <v>325.08483803530646</v>
      </c>
      <c r="FK118" s="59">
        <f t="shared" si="102"/>
        <v>166.27224322841556</v>
      </c>
      <c r="FL118" s="15">
        <f>IF(ISNA(VLOOKUP(A118,'Données projet'!$A$217:$I$237,3,0)),0,VLOOKUP(A118,'Données projet'!$A$217:$I$237,3,0))</f>
        <v>19</v>
      </c>
      <c r="FM118" s="15">
        <f>IF(ISNA(VLOOKUP(A118,'Données projet'!$A$217:$I$237,4,0)),0,VLOOKUP(A118,'Données projet'!$A$217:$I$237,4,0))</f>
        <v>13</v>
      </c>
      <c r="FN118" s="16">
        <f>IF(ISNA(VLOOKUP(A118,'Données projet'!$A$217:$I$237,5,0)),0%,VLOOKUP(A118,'Données projet'!$A$217:$I$237,5,0)*VLOOKUP('Données projet'!$B$16,Paramètres!$A$1:$I$89,7,0))</f>
        <v>0.30099999999999999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33.668911842011767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33.668911842011767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69.298315862922834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>
        <f>VLOOKUP(A118,'Données projet'!$A$243:$I$263,2,0)</f>
        <v>331</v>
      </c>
      <c r="FX118" s="12">
        <f>VLOOKUP(A118,'Données projet'!$A$243:$I$263,9,0)</f>
        <v>10</v>
      </c>
      <c r="FY118" s="12">
        <f t="array" ref="FY118">INDEX(FX:FX,MIN(IF(ISNUMBER(FX118:FX314),ROW(FX118:FX314),"")))</f>
        <v>10</v>
      </c>
      <c r="FZ118" s="12">
        <f>IF('Données projet'!$A$244&gt;35,FZ117+FY118-GH117,IF(A118&lt;'Données projet'!$A$244,$FW$205^A118,IF(A118='Données projet'!$A$244,'Données projet'!$B$244,FZ117+FY118-GH117)))</f>
        <v>330.99999999999983</v>
      </c>
      <c r="GA118" s="17">
        <f>FZ118*VLOOKUP('Données projet'!$B$17,Paramètres!$A$1:$I$89,3,0)*VLOOKUP('Données projet'!$B$17,Paramètres!$A$1:$I$89,5,0)</f>
        <v>335.63399999999984</v>
      </c>
      <c r="GB118" s="13">
        <f t="shared" si="103"/>
        <v>78.597225787708638</v>
      </c>
      <c r="GC118" s="20">
        <f t="shared" si="79"/>
        <v>721.45271824692554</v>
      </c>
      <c r="GD118" s="59">
        <f t="shared" si="80"/>
        <v>1012.2132097443093</v>
      </c>
      <c r="GE118" s="59">
        <f ca="1">AVERAGE(OFFSET($GD$3,0,0,'Données projet'!$E$17+1,1))-AVERAGE(OFFSET($H$3,0,0,'Données projet'!$E$17+1,1))</f>
        <v>491.88527366779715</v>
      </c>
      <c r="GF118" s="59">
        <f t="shared" si="104"/>
        <v>304.07540432345746</v>
      </c>
      <c r="GG118" s="15">
        <f>IF(ISNA(VLOOKUP(A118,'Données projet'!$A$243:$I$263,3,0)),0,VLOOKUP(A118,'Données projet'!$A$243:$I$263,3,0))</f>
        <v>20</v>
      </c>
      <c r="GH118" s="15">
        <f>IF(ISNA(VLOOKUP(A118,'Données projet'!$A$243:$I$263,4,0)),0,VLOOKUP(A118,'Données projet'!$A$243:$I$263,4,0))</f>
        <v>24</v>
      </c>
      <c r="GI118" s="16">
        <f>IF(ISNA(VLOOKUP(A118,'Données projet'!$A$243:$I$263,5,0)),0%,VLOOKUP(A118,'Données projet'!$A$243:$I$263,5,0)*VLOOKUP('Données projet'!$B$17,Paramètres!$A$1:$I$89,7,0))</f>
        <v>0.34400000000000003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69.006760873029151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69.006760873029151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69.298315862922834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>
        <f>VLOOKUP(A118,'Données projet'!$A$269:$I$289,2,0)</f>
        <v>285</v>
      </c>
      <c r="GS118" s="12">
        <f>VLOOKUP(A118,'Données projet'!$A$269:$I$289,9,0)</f>
        <v>3.8</v>
      </c>
      <c r="GT118" s="12">
        <f t="array" ref="GT118">INDEX(GS:GS,MIN(IF(ISNUMBER(GS118:GS314),ROW(GS118:GS314),"")))</f>
        <v>3.8</v>
      </c>
      <c r="GU118" s="12">
        <f>IF('Données projet'!$A$270&gt;35,GU117+GT118-HC117,IF(A118&lt;'Données projet'!$A$270,$GR$205^A118,IF(A118='Données projet'!$A$270,'Données projet'!$B$270,GU117+GT118-HC117)))</f>
        <v>284.99999999999972</v>
      </c>
      <c r="GV118" s="17">
        <f>GU118*VLOOKUP('Données projet'!$B$18,Paramètres!$A$1:$I$89,3,0)*VLOOKUP('Données projet'!$B$18,Paramètres!$A$1:$I$89,5,0)</f>
        <v>271.20599999999973</v>
      </c>
      <c r="GW118" s="13">
        <f t="shared" si="105"/>
        <v>65.105146500461927</v>
      </c>
      <c r="GX118" s="20">
        <f t="shared" si="82"/>
        <v>585.74191348830391</v>
      </c>
      <c r="GY118" s="59">
        <f t="shared" si="83"/>
        <v>876.50240498568769</v>
      </c>
      <c r="GZ118" s="59">
        <f ca="1">AVERAGE(OFFSET($GY$3,0,0,'Données projet'!$E$18+1,1))-AVERAGE(OFFSET($H$3,0,0,'Données projet'!$E$18+1,1))</f>
        <v>388.19269910553851</v>
      </c>
      <c r="HA118" s="59">
        <f t="shared" si="106"/>
        <v>255.07177499966724</v>
      </c>
      <c r="HB118" s="15">
        <f>IF(ISNA(VLOOKUP(A118,'Données projet'!$A$269:$I$289,3,0)),0,VLOOKUP(A118,'Données projet'!$A$269:$I$289,3,0))</f>
        <v>20</v>
      </c>
      <c r="HC118" s="15">
        <f>IF(ISNA(VLOOKUP(A118,'Données projet'!$A$269:$I$289,4,0)),0,VLOOKUP(A118,'Données projet'!$A$269:$I$289,4,0))</f>
        <v>18</v>
      </c>
      <c r="HD118" s="16">
        <f>IF(ISNA(VLOOKUP(A118,'Données projet'!$A$269:$I$289,5,0)),0%,VLOOKUP(A118,'Données projet'!$A$269:$I$289,5,0)*VLOOKUP('Données projet'!$B$18,Paramètres!$A$1:$I$89,7,0))</f>
        <v>0.34400000000000003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48.110171564091452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48.110171564091452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1.05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10.314719999999989</v>
      </c>
      <c r="D119" s="11">
        <f t="shared" si="86"/>
        <v>3.6227891778413976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14.223779014474053</v>
      </c>
      <c r="H119" s="67">
        <f t="shared" si="56"/>
        <v>265.54116181807376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4.2</v>
      </c>
      <c r="N119" s="13">
        <f>IF('Données projet'!$A$36&gt;35,N118+M119-V118,IF(A119&lt;'Données projet'!$A$36,$K$205^A119,IF(A119='Données projet'!$A$36,'Données projet'!$B$36,N118+M119-V118)))</f>
        <v>311.19999999999982</v>
      </c>
      <c r="O119" s="13">
        <f>N119*VLOOKUP('Données projet'!$B$9,Paramètres!$A$1:$I$89,3,0)*VLOOKUP('Données projet'!$B$9,Paramètres!$A$1:$I$89,5,0)</f>
        <v>281.57375999999982</v>
      </c>
      <c r="P119" s="13">
        <f t="shared" si="87"/>
        <v>67.299481043334993</v>
      </c>
      <c r="Q119" s="20">
        <f t="shared" si="107"/>
        <v>607.62089481714145</v>
      </c>
      <c r="R119" s="59">
        <f t="shared" si="55"/>
        <v>898.42601936836627</v>
      </c>
      <c r="S119" s="59">
        <f ca="1">AVERAGE(OFFSET($R$3,0,0,'Données projet'!$E$9+1,1))-AVERAGE(OFFSET($H$3,0,0,'Données projet'!$E$9+1,1))</f>
        <v>442.85077007208679</v>
      </c>
      <c r="T119" s="59">
        <f t="shared" si="88"/>
        <v>275.67388397899009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60.367810187262677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60.367810187262677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3.6</v>
      </c>
      <c r="AI119" s="13">
        <f>IF('Données projet'!$A$62&gt;35,AI118+AH119-AQ118,IF(A119&lt;'Données projet'!$A$62,$AF$205^A119,IF(A119='Données projet'!$A$62,'Données projet'!$B$62,AI118+AH119-AQ118)))</f>
        <v>270.59999999999974</v>
      </c>
      <c r="AJ119" s="13">
        <f>AI119*VLOOKUP('Données projet'!$B$10,Paramètres!$A$1:$I$89,3,0)*VLOOKUP('Données projet'!$B$10,Paramètres!$A$1:$I$89,5,0)</f>
        <v>181.51847999999984</v>
      </c>
      <c r="AK119" s="13">
        <f t="shared" si="89"/>
        <v>45.659854640601097</v>
      </c>
      <c r="AL119" s="20">
        <f t="shared" si="58"/>
        <v>395.66893283237999</v>
      </c>
      <c r="AM119" s="59">
        <f t="shared" si="59"/>
        <v>686.47405738360487</v>
      </c>
      <c r="AN119" s="59">
        <f ca="1">AVERAGE(OFFSET($AM$3,0,0,'Données projet'!$E$10+1,1))-AVERAGE(OFFSET($H$3,0,0,'Données projet'!$E$10+1,1))</f>
        <v>283.58623187123555</v>
      </c>
      <c r="AO119" s="59">
        <f t="shared" si="90"/>
        <v>191.24793849275176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40.980955795629811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40.980955795629811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-1.7053025658242404E-13</v>
      </c>
      <c r="BE119" s="13">
        <f>BD119*VLOOKUP('Données projet'!$B$11,Paramètres!$A$1:$I$89,3,0)*VLOOKUP('Données projet'!$B$11,Paramètres!$A$1:$I$89,5,0)</f>
        <v>-1.383341441396624E-13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300.677256227165</v>
      </c>
      <c r="BJ119" s="59">
        <f t="shared" si="92"/>
        <v>294.92893853504148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46.01543712349352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46.01543712349352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</v>
      </c>
      <c r="BY119" s="12">
        <f>IF('Données projet'!$A$114&gt;35,BY118+BX119-CG118,IF(A119&lt;'Données projet'!$A$114,$BV$205^A119,IF(A119='Données projet'!$A$114,'Données projet'!$B$114,BY118+BX119-CG118)))</f>
        <v>208.99999999999989</v>
      </c>
      <c r="BZ119" s="13">
        <f>BY119*VLOOKUP('Données projet'!$B$12,Paramètres!$A$1:$I$89,3,0)*VLOOKUP('Données projet'!$B$12,Paramètres!$A$1:$I$89,5,0)</f>
        <v>224.96759999999989</v>
      </c>
      <c r="CA119" s="13">
        <f t="shared" si="93"/>
        <v>55.193161946335238</v>
      </c>
      <c r="CB119" s="20">
        <f t="shared" si="64"/>
        <v>487.94666038986696</v>
      </c>
      <c r="CC119" s="59">
        <f t="shared" si="65"/>
        <v>778.75178494109184</v>
      </c>
      <c r="CD119" s="59">
        <f ca="1">AVERAGE(OFFSET($CC$3,0,0,'Données projet'!$E$12+1,1))-AVERAGE(OFFSET($H$3,0,0,'Données projet'!$E$12+1,1))</f>
        <v>320.91970765367535</v>
      </c>
      <c r="CE119" s="59">
        <f t="shared" si="94"/>
        <v>164.43305350706868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32.537132373701255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32.537132373701255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319</v>
      </c>
      <c r="CU119" s="17">
        <f>CT119*VLOOKUP('Données projet'!$B$13,Paramètres!$A$1:$I$89,3,0)*VLOOKUP('Données projet'!$B$13,Paramètres!$A$1:$I$89,5,0)</f>
        <v>278.67840000000001</v>
      </c>
      <c r="CV119" s="13">
        <f t="shared" si="95"/>
        <v>66.687639951856809</v>
      </c>
      <c r="CW119" s="20">
        <f t="shared" si="67"/>
        <v>601.51251958281728</v>
      </c>
      <c r="CX119" s="59">
        <f t="shared" si="68"/>
        <v>892.31764413404221</v>
      </c>
      <c r="CY119" s="59">
        <f ca="1">AVERAGE(OFFSET($CX$3,0,0,'Données projet'!$E$13+1,1))-AVERAGE(OFFSET($H$3,0,0,'Données projet'!$E$13+1,1))</f>
        <v>380.75053157062723</v>
      </c>
      <c r="CZ119" s="59">
        <f t="shared" si="96"/>
        <v>372.45140975908799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13.616452083291621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13.616452083291621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3.6</v>
      </c>
      <c r="DO119" s="12">
        <f>IF('Données projet'!$A$166&gt;35,DO118+DN119-DW118,IF(A119&lt;'Données projet'!$A$166,$DL$205^A119,IF(A119='Données projet'!$A$166,'Données projet'!$B$166,DO118+DN119-DW118)))</f>
        <v>270.5999999999998</v>
      </c>
      <c r="DP119" s="17">
        <f>DO119*VLOOKUP('Données projet'!$B$14,Paramètres!$A$1:$I$89,3,0)*VLOOKUP('Données projet'!$B$14,Paramètres!$A$1:$I$89,5,0)</f>
        <v>261.72431999999981</v>
      </c>
      <c r="DQ119" s="13">
        <f t="shared" si="97"/>
        <v>63.089791777829831</v>
      </c>
      <c r="DR119" s="20">
        <f t="shared" si="70"/>
        <v>565.71791134638659</v>
      </c>
      <c r="DS119" s="59">
        <f t="shared" si="71"/>
        <v>856.52303589761141</v>
      </c>
      <c r="DT119" s="59">
        <f ca="1">AVERAGE(OFFSET($DS$3,0,0,'Données projet'!$E$14+1,1))-AVERAGE(OFFSET($H$3,0,0,'Données projet'!$E$14+1,1))</f>
        <v>391.03687197632871</v>
      </c>
      <c r="DU119" s="59">
        <f t="shared" si="98"/>
        <v>241.90796410645191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47.939986025076379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47.939986025076379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3</v>
      </c>
      <c r="EJ119" s="12">
        <f>IF('Données projet'!$A$192&gt;35,EJ118+EI119-ER118,IF(A119&lt;'Données projet'!$A$192,$EG$205^A119,IF(A119='Données projet'!$A$192,'Données projet'!$B$192,EJ118+EI119-ER118)))</f>
        <v>208.99999999999989</v>
      </c>
      <c r="EK119" s="17">
        <f>EJ119*VLOOKUP('Données projet'!$B$15,Paramètres!$A$1:$I$89,3,0)*VLOOKUP('Données projet'!$B$15,Paramètres!$A$1:$I$89,5,0)</f>
        <v>238.00919999999985</v>
      </c>
      <c r="EL119" s="13">
        <f t="shared" si="99"/>
        <v>58.010992738519761</v>
      </c>
      <c r="EM119" s="20">
        <f t="shared" si="73"/>
        <v>515.56850235292166</v>
      </c>
      <c r="EN119" s="59">
        <f t="shared" si="74"/>
        <v>806.37362690414648</v>
      </c>
      <c r="EO119" s="59">
        <f ca="1">AVERAGE(OFFSET($EN$3,0,0,'Données projet'!$E$15+1,1))-AVERAGE(OFFSET($H$3,0,0,'Données projet'!$E$15+1,1))</f>
        <v>337.57272347525873</v>
      </c>
      <c r="EP119" s="59">
        <f t="shared" si="100"/>
        <v>171.78614231095435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34.423342946089733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34.423342946089733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3</v>
      </c>
      <c r="FE119" s="12">
        <f>IF('Données projet'!$A$218&gt;35,FE118+FD119-FM118,IF(A119&lt;'Données projet'!$A$218,$FB$205^A119,IF(A119='Données projet'!$A$218,'Données projet'!$B$218,FE118+FD119-FM118)))</f>
        <v>208.99999999999989</v>
      </c>
      <c r="FF119" s="17">
        <f>FE119*VLOOKUP('Données projet'!$B$16,Paramètres!$A$1:$I$89,3,0)*VLOOKUP('Données projet'!$B$16,Paramètres!$A$1:$I$89,5,0)</f>
        <v>228.22799999999984</v>
      </c>
      <c r="FG119" s="13">
        <f t="shared" si="101"/>
        <v>55.899361406374432</v>
      </c>
      <c r="FH119" s="20">
        <f t="shared" si="76"/>
        <v>494.85515444943525</v>
      </c>
      <c r="FI119" s="59">
        <f t="shared" si="77"/>
        <v>785.66027900066013</v>
      </c>
      <c r="FJ119" s="59">
        <f ca="1">AVERAGE(OFFSET($FI$3,0,0,'Données projet'!$E$16+1,1))-AVERAGE(OFFSET($H$3,0,0,'Données projet'!$E$16+1,1))</f>
        <v>325.08483803530646</v>
      </c>
      <c r="FK119" s="59">
        <f t="shared" si="102"/>
        <v>166.27224322841556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33.008685016798374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33.008685016798374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4.2</v>
      </c>
      <c r="FZ119" s="12">
        <f>IF('Données projet'!$A$244&gt;35,FZ118+FY119-GH118,IF(A119&lt;'Données projet'!$A$244,$FW$205^A119,IF(A119='Données projet'!$A$244,'Données projet'!$B$244,FZ118+FY119-GH118)))</f>
        <v>311.19999999999982</v>
      </c>
      <c r="GA119" s="17">
        <f>FZ119*VLOOKUP('Données projet'!$B$17,Paramètres!$A$1:$I$89,3,0)*VLOOKUP('Données projet'!$B$17,Paramètres!$A$1:$I$89,5,0)</f>
        <v>315.55679999999984</v>
      </c>
      <c r="GB119" s="13">
        <f t="shared" si="103"/>
        <v>74.428108513271013</v>
      </c>
      <c r="GC119" s="20">
        <f t="shared" si="79"/>
        <v>679.22371566061338</v>
      </c>
      <c r="GD119" s="59">
        <f t="shared" si="80"/>
        <v>970.02884021183831</v>
      </c>
      <c r="GE119" s="59">
        <f ca="1">AVERAGE(OFFSET($GD$3,0,0,'Données projet'!$E$17+1,1))-AVERAGE(OFFSET($H$3,0,0,'Données projet'!$E$17+1,1))</f>
        <v>491.88527366779715</v>
      </c>
      <c r="GF119" s="59">
        <f t="shared" si="104"/>
        <v>304.07540432345746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67.653580382277141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67.653580382277141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3.6</v>
      </c>
      <c r="GU119" s="12">
        <f>IF('Données projet'!$A$270&gt;35,GU118+GT119-HC118,IF(A119&lt;'Données projet'!$A$270,$GR$205^A119,IF(A119='Données projet'!$A$270,'Données projet'!$B$270,GU118+GT119-HC118)))</f>
        <v>270.59999999999974</v>
      </c>
      <c r="GV119" s="17">
        <f>GU119*VLOOKUP('Données projet'!$B$18,Paramètres!$A$1:$I$89,3,0)*VLOOKUP('Données projet'!$B$18,Paramètres!$A$1:$I$89,5,0)</f>
        <v>257.50295999999975</v>
      </c>
      <c r="GW119" s="13">
        <f t="shared" si="105"/>
        <v>62.189811354397115</v>
      </c>
      <c r="GX119" s="20">
        <f t="shared" si="82"/>
        <v>556.79824344224119</v>
      </c>
      <c r="GY119" s="59">
        <f t="shared" si="83"/>
        <v>847.60336799346601</v>
      </c>
      <c r="GZ119" s="59">
        <f ca="1">AVERAGE(OFFSET($GY$3,0,0,'Données projet'!$E$18+1,1))-AVERAGE(OFFSET($H$3,0,0,'Données projet'!$E$18+1,1))</f>
        <v>388.19269910553851</v>
      </c>
      <c r="HA119" s="59">
        <f t="shared" si="106"/>
        <v>255.07177499966724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47.166760444026764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47.166760444026764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1.05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10.403639999999989</v>
      </c>
      <c r="D120" s="11">
        <f t="shared" si="86"/>
        <v>3.650371036282023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14.313710273621203</v>
      </c>
      <c r="H120" s="67">
        <f t="shared" si="56"/>
        <v>265.74406922152446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4.2</v>
      </c>
      <c r="N120" s="13">
        <f>IF('Données projet'!$A$36&gt;35,N119+M120-V119,IF(A120&lt;'Données projet'!$A$36,$K$205^A120,IF(A120='Données projet'!$A$36,'Données projet'!$B$36,N119+M120-V119)))</f>
        <v>315.39999999999981</v>
      </c>
      <c r="O120" s="13">
        <f>N120*VLOOKUP('Données projet'!$B$9,Paramètres!$A$1:$I$89,3,0)*VLOOKUP('Données projet'!$B$9,Paramètres!$A$1:$I$89,5,0)</f>
        <v>285.37391999999983</v>
      </c>
      <c r="P120" s="13">
        <f t="shared" si="87"/>
        <v>68.101413083167643</v>
      </c>
      <c r="Q120" s="20">
        <f t="shared" si="107"/>
        <v>615.63620511984993</v>
      </c>
      <c r="R120" s="59">
        <f t="shared" si="55"/>
        <v>906.48518844121622</v>
      </c>
      <c r="S120" s="59">
        <f ca="1">AVERAGE(OFFSET($R$3,0,0,'Données projet'!$E$9+1,1))-AVERAGE(OFFSET($H$3,0,0,'Données projet'!$E$9+1,1))</f>
        <v>442.85077007208679</v>
      </c>
      <c r="T120" s="59">
        <f t="shared" si="88"/>
        <v>275.67388397899009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59.184034250218922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59.184034250218922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</v>
      </c>
      <c r="AI120" s="13">
        <f>IF('Données projet'!$A$62&gt;35,AI119+AH120-AQ119,IF(A120&lt;'Données projet'!$A$62,$AF$205^A120,IF(A120='Données projet'!$A$62,'Données projet'!$B$62,AI119+AH120-AQ119)))</f>
        <v>274.19999999999976</v>
      </c>
      <c r="AJ120" s="13">
        <f>AI120*VLOOKUP('Données projet'!$B$10,Paramètres!$A$1:$I$89,3,0)*VLOOKUP('Données projet'!$B$10,Paramètres!$A$1:$I$89,5,0)</f>
        <v>183.93335999999985</v>
      </c>
      <c r="AK120" s="13">
        <f t="shared" si="89"/>
        <v>46.196182305298308</v>
      </c>
      <c r="AL120" s="20">
        <f t="shared" si="58"/>
        <v>400.80895284839431</v>
      </c>
      <c r="AM120" s="59">
        <f t="shared" si="59"/>
        <v>691.65793616976066</v>
      </c>
      <c r="AN120" s="59">
        <f ca="1">AVERAGE(OFFSET($AM$3,0,0,'Données projet'!$E$10+1,1))-AVERAGE(OFFSET($H$3,0,0,'Données projet'!$E$10+1,1))</f>
        <v>283.58623187123555</v>
      </c>
      <c r="AO120" s="59">
        <f t="shared" si="90"/>
        <v>191.24793849275176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40.177344248392401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40.177344248392401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-1.7053025658242404E-13</v>
      </c>
      <c r="BE120" s="13">
        <f>BD120*VLOOKUP('Données projet'!$B$11,Paramètres!$A$1:$I$89,3,0)*VLOOKUP('Données projet'!$B$11,Paramètres!$A$1:$I$89,5,0)</f>
        <v>-1.383341441396624E-13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300.677256227165</v>
      </c>
      <c r="BJ120" s="59">
        <f t="shared" si="92"/>
        <v>294.92893853504148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45.113102468147105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45.113102468147105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</v>
      </c>
      <c r="BY120" s="12">
        <f>IF('Données projet'!$A$114&gt;35,BY119+BX120-CG119,IF(A120&lt;'Données projet'!$A$114,$BV$205^A120,IF(A120='Données projet'!$A$114,'Données projet'!$B$114,BY119+BX120-CG119)))</f>
        <v>211.99999999999989</v>
      </c>
      <c r="BZ120" s="13">
        <f>BY120*VLOOKUP('Données projet'!$B$12,Paramètres!$A$1:$I$89,3,0)*VLOOKUP('Données projet'!$B$12,Paramètres!$A$1:$I$89,5,0)</f>
        <v>228.19679999999988</v>
      </c>
      <c r="CA120" s="13">
        <f t="shared" si="93"/>
        <v>55.892609107161952</v>
      </c>
      <c r="CB120" s="20">
        <f t="shared" si="64"/>
        <v>494.78905419497352</v>
      </c>
      <c r="CC120" s="59">
        <f t="shared" si="65"/>
        <v>785.63803751633986</v>
      </c>
      <c r="CD120" s="59">
        <f ca="1">AVERAGE(OFFSET($CC$3,0,0,'Données projet'!$E$12+1,1))-AVERAGE(OFFSET($H$3,0,0,'Données projet'!$E$12+1,1))</f>
        <v>320.91970765367535</v>
      </c>
      <c r="CE120" s="59">
        <f t="shared" si="94"/>
        <v>164.43305350706868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31.89909905354412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31.89909905354412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319</v>
      </c>
      <c r="CU120" s="17">
        <f>CT120*VLOOKUP('Données projet'!$B$13,Paramètres!$A$1:$I$89,3,0)*VLOOKUP('Données projet'!$B$13,Paramètres!$A$1:$I$89,5,0)</f>
        <v>278.67840000000001</v>
      </c>
      <c r="CV120" s="13">
        <f t="shared" si="95"/>
        <v>66.687639951856809</v>
      </c>
      <c r="CW120" s="20">
        <f t="shared" si="67"/>
        <v>601.51251958281728</v>
      </c>
      <c r="CX120" s="59">
        <f t="shared" si="68"/>
        <v>892.36150290418368</v>
      </c>
      <c r="CY120" s="59">
        <f ca="1">AVERAGE(OFFSET($CX$3,0,0,'Données projet'!$E$13+1,1))-AVERAGE(OFFSET($H$3,0,0,'Données projet'!$E$13+1,1))</f>
        <v>380.75053157062723</v>
      </c>
      <c r="CZ120" s="59">
        <f t="shared" si="96"/>
        <v>372.45140975908799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13.349441763153971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13.349441763153971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3.6</v>
      </c>
      <c r="DO120" s="12">
        <f>IF('Données projet'!$A$166&gt;35,DO119+DN120-DW119,IF(A120&lt;'Données projet'!$A$166,$DL$205^A120,IF(A120='Données projet'!$A$166,'Données projet'!$B$166,DO119+DN120-DW119)))</f>
        <v>274.19999999999982</v>
      </c>
      <c r="DP120" s="17">
        <f>DO120*VLOOKUP('Données projet'!$B$14,Paramètres!$A$1:$I$89,3,0)*VLOOKUP('Données projet'!$B$14,Paramètres!$A$1:$I$89,5,0)</f>
        <v>265.20623999999981</v>
      </c>
      <c r="DQ120" s="13">
        <f t="shared" si="97"/>
        <v>63.830854160896386</v>
      </c>
      <c r="DR120" s="20">
        <f t="shared" si="70"/>
        <v>573.07293899689409</v>
      </c>
      <c r="DS120" s="59">
        <f t="shared" si="71"/>
        <v>863.92192231826039</v>
      </c>
      <c r="DT120" s="59">
        <f ca="1">AVERAGE(OFFSET($DS$3,0,0,'Données projet'!$E$14+1,1))-AVERAGE(OFFSET($H$3,0,0,'Données projet'!$E$14+1,1))</f>
        <v>391.03687197632871</v>
      </c>
      <c r="DU120" s="59">
        <f t="shared" si="98"/>
        <v>241.90796410645191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46.999912139628847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46.999912139628847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3</v>
      </c>
      <c r="EJ120" s="12">
        <f>IF('Données projet'!$A$192&gt;35,EJ119+EI120-ER119,IF(A120&lt;'Données projet'!$A$192,$EG$205^A120,IF(A120='Données projet'!$A$192,'Données projet'!$B$192,EJ119+EI120-ER119)))</f>
        <v>211.99999999999989</v>
      </c>
      <c r="EK120" s="17">
        <f>EJ120*VLOOKUP('Données projet'!$B$15,Paramètres!$A$1:$I$89,3,0)*VLOOKUP('Données projet'!$B$15,Paramètres!$A$1:$I$89,5,0)</f>
        <v>241.42559999999986</v>
      </c>
      <c r="EL120" s="13">
        <f t="shared" si="99"/>
        <v>58.746149463317458</v>
      </c>
      <c r="EM120" s="20">
        <f t="shared" si="73"/>
        <v>522.79913031527758</v>
      </c>
      <c r="EN120" s="59">
        <f t="shared" si="74"/>
        <v>813.64811363664398</v>
      </c>
      <c r="EO120" s="59">
        <f ca="1">AVERAGE(OFFSET($EN$3,0,0,'Données projet'!$E$15+1,1))-AVERAGE(OFFSET($H$3,0,0,'Données projet'!$E$15+1,1))</f>
        <v>337.57272347525873</v>
      </c>
      <c r="EP120" s="59">
        <f t="shared" si="100"/>
        <v>171.78614231095435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33.748322187082913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33.748322187082913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3</v>
      </c>
      <c r="FE120" s="12">
        <f>IF('Données projet'!$A$218&gt;35,FE119+FD120-FM119,IF(A120&lt;'Données projet'!$A$218,$FB$205^A120,IF(A120='Données projet'!$A$218,'Données projet'!$B$218,FE119+FD120-FM119)))</f>
        <v>211.99999999999989</v>
      </c>
      <c r="FF120" s="17">
        <f>FE120*VLOOKUP('Données projet'!$B$16,Paramètres!$A$1:$I$89,3,0)*VLOOKUP('Données projet'!$B$16,Paramètres!$A$1:$I$89,5,0)</f>
        <v>231.50399999999988</v>
      </c>
      <c r="FG120" s="13">
        <f t="shared" si="101"/>
        <v>56.607758031045634</v>
      </c>
      <c r="FH120" s="20">
        <f t="shared" si="76"/>
        <v>501.79464523740421</v>
      </c>
      <c r="FI120" s="59">
        <f t="shared" si="77"/>
        <v>792.64362855877062</v>
      </c>
      <c r="FJ120" s="59">
        <f ca="1">AVERAGE(OFFSET($FI$3,0,0,'Données projet'!$E$16+1,1))-AVERAGE(OFFSET($H$3,0,0,'Données projet'!$E$16+1,1))</f>
        <v>325.08483803530646</v>
      </c>
      <c r="FK120" s="59">
        <f t="shared" si="102"/>
        <v>166.27224322841556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32.36140483692882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32.36140483692882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4.2</v>
      </c>
      <c r="FZ120" s="12">
        <f>IF('Données projet'!$A$244&gt;35,FZ119+FY120-GH119,IF(A120&lt;'Données projet'!$A$244,$FW$205^A120,IF(A120='Données projet'!$A$244,'Données projet'!$B$244,FZ119+FY120-GH119)))</f>
        <v>315.39999999999981</v>
      </c>
      <c r="GA120" s="17">
        <f>FZ120*VLOOKUP('Données projet'!$B$17,Paramètres!$A$1:$I$89,3,0)*VLOOKUP('Données projet'!$B$17,Paramètres!$A$1:$I$89,5,0)</f>
        <v>319.81559999999985</v>
      </c>
      <c r="GB120" s="13">
        <f t="shared" si="103"/>
        <v>75.314984369601916</v>
      </c>
      <c r="GC120" s="20">
        <f t="shared" si="79"/>
        <v>688.1857677770563</v>
      </c>
      <c r="GD120" s="59">
        <f t="shared" si="80"/>
        <v>979.0347510984227</v>
      </c>
      <c r="GE120" s="59">
        <f ca="1">AVERAGE(OFFSET($GD$3,0,0,'Données projet'!$E$17+1,1))-AVERAGE(OFFSET($H$3,0,0,'Données projet'!$E$17+1,1))</f>
        <v>491.88527366779715</v>
      </c>
      <c r="GF120" s="59">
        <f t="shared" si="104"/>
        <v>304.07540432345746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66.326934935590174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66.326934935590174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3.6</v>
      </c>
      <c r="GU120" s="12">
        <f>IF('Données projet'!$A$270&gt;35,GU119+GT120-HC119,IF(A120&lt;'Données projet'!$A$270,$GR$205^A120,IF(A120='Données projet'!$A$270,'Données projet'!$B$270,GU119+GT120-HC119)))</f>
        <v>274.19999999999976</v>
      </c>
      <c r="GV120" s="17">
        <f>GU120*VLOOKUP('Données projet'!$B$18,Paramètres!$A$1:$I$89,3,0)*VLOOKUP('Données projet'!$B$18,Paramètres!$A$1:$I$89,5,0)</f>
        <v>260.92871999999977</v>
      </c>
      <c r="GW120" s="13">
        <f t="shared" si="105"/>
        <v>62.920302429197974</v>
      </c>
      <c r="GX120" s="20">
        <f t="shared" si="82"/>
        <v>564.03704739751936</v>
      </c>
      <c r="GY120" s="59">
        <f t="shared" si="83"/>
        <v>854.88603071888565</v>
      </c>
      <c r="GZ120" s="59">
        <f ca="1">AVERAGE(OFFSET($GY$3,0,0,'Données projet'!$E$18+1,1))-AVERAGE(OFFSET($H$3,0,0,'Données projet'!$E$18+1,1))</f>
        <v>388.19269910553851</v>
      </c>
      <c r="HA120" s="59">
        <f t="shared" si="106"/>
        <v>255.07177499966724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46.241849040602581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46.241849040602581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1.05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10.492559999999989</v>
      </c>
      <c r="D121" s="11">
        <f t="shared" si="86"/>
        <v>3.677925467601761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14.403620360955738</v>
      </c>
      <c r="H121" s="67">
        <f t="shared" si="56"/>
        <v>265.94692885607304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69.334203974518019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4.2</v>
      </c>
      <c r="N121" s="13">
        <f>IF('Données projet'!$A$36&gt;35,N120+M121-V120,IF(A121&lt;'Données projet'!$A$36,$K$205^A121,IF(A121='Données projet'!$A$36,'Données projet'!$B$36,N120+M121-V120)))</f>
        <v>319.5999999999998</v>
      </c>
      <c r="O121" s="13">
        <f>N121*VLOOKUP('Données projet'!$B$9,Paramètres!$A$1:$I$89,3,0)*VLOOKUP('Données projet'!$B$9,Paramètres!$A$1:$I$89,5,0)</f>
        <v>289.17407999999983</v>
      </c>
      <c r="P121" s="13">
        <f t="shared" si="87"/>
        <v>68.902103026957676</v>
      </c>
      <c r="Q121" s="20">
        <f t="shared" si="107"/>
        <v>623.64935210528427</v>
      </c>
      <c r="R121" s="59">
        <f t="shared" si="55"/>
        <v>914.54143334518358</v>
      </c>
      <c r="S121" s="59">
        <f ca="1">AVERAGE(OFFSET($R$3,0,0,'Données projet'!$E$9+1,1))-AVERAGE(OFFSET($H$3,0,0,'Données projet'!$E$9+1,1))</f>
        <v>442.85077007208679</v>
      </c>
      <c r="T121" s="59">
        <f t="shared" si="88"/>
        <v>275.67388397899009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58.023471437268569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58.023471437268569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69.334203974518019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</v>
      </c>
      <c r="AI121" s="13">
        <f>IF('Données projet'!$A$62&gt;35,AI120+AH121-AQ120,IF(A121&lt;'Données projet'!$A$62,$AF$205^A121,IF(A121='Données projet'!$A$62,'Données projet'!$B$62,AI120+AH121-AQ120)))</f>
        <v>277.79999999999978</v>
      </c>
      <c r="AJ121" s="13">
        <f>AI121*VLOOKUP('Données projet'!$B$10,Paramètres!$A$1:$I$89,3,0)*VLOOKUP('Données projet'!$B$10,Paramètres!$A$1:$I$89,5,0)</f>
        <v>186.34823999999986</v>
      </c>
      <c r="AK121" s="13">
        <f t="shared" si="89"/>
        <v>46.731690940362114</v>
      </c>
      <c r="AL121" s="20">
        <f t="shared" si="58"/>
        <v>405.9475463877971</v>
      </c>
      <c r="AM121" s="59">
        <f t="shared" si="59"/>
        <v>696.83962762769647</v>
      </c>
      <c r="AN121" s="59">
        <f ca="1">AVERAGE(OFFSET($AM$3,0,0,'Données projet'!$E$10+1,1))-AVERAGE(OFFSET($H$3,0,0,'Données projet'!$E$10+1,1))</f>
        <v>283.58623187123555</v>
      </c>
      <c r="AO121" s="59">
        <f t="shared" si="90"/>
        <v>191.24793849275176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39.389491033441672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39.389491033441672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69.334203974518019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-1.7053025658242404E-13</v>
      </c>
      <c r="BE121" s="13">
        <f>BD121*VLOOKUP('Données projet'!$B$11,Paramètres!$A$1:$I$89,3,0)*VLOOKUP('Données projet'!$B$11,Paramètres!$A$1:$I$89,5,0)</f>
        <v>-1.383341441396624E-13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300.677256227165</v>
      </c>
      <c r="BJ121" s="59">
        <f t="shared" si="92"/>
        <v>294.92893853504148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44.228462045022241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44.228462045022241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69.334203974518019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</v>
      </c>
      <c r="BY121" s="12">
        <f>IF('Données projet'!$A$114&gt;35,BY120+BX121-CG120,IF(A121&lt;'Données projet'!$A$114,$BV$205^A121,IF(A121='Données projet'!$A$114,'Données projet'!$B$114,BY120+BX121-CG120)))</f>
        <v>214.99999999999989</v>
      </c>
      <c r="BZ121" s="13">
        <f>BY121*VLOOKUP('Données projet'!$B$12,Paramètres!$A$1:$I$89,3,0)*VLOOKUP('Données projet'!$B$12,Paramètres!$A$1:$I$89,5,0)</f>
        <v>231.42599999999987</v>
      </c>
      <c r="CA121" s="13">
        <f t="shared" si="93"/>
        <v>56.590905067453171</v>
      </c>
      <c r="CB121" s="20">
        <f t="shared" si="64"/>
        <v>501.62944299248062</v>
      </c>
      <c r="CC121" s="59">
        <f t="shared" si="65"/>
        <v>792.52152423237999</v>
      </c>
      <c r="CD121" s="59">
        <f ca="1">AVERAGE(OFFSET($CC$3,0,0,'Données projet'!$E$12+1,1))-AVERAGE(OFFSET($H$3,0,0,'Données projet'!$E$12+1,1))</f>
        <v>320.91970765367535</v>
      </c>
      <c r="CE121" s="59">
        <f t="shared" si="94"/>
        <v>164.43305350706868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31.273577177633371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31.273577177633371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69.334203974518019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319</v>
      </c>
      <c r="CU121" s="17">
        <f>CT121*VLOOKUP('Données projet'!$B$13,Paramètres!$A$1:$I$89,3,0)*VLOOKUP('Données projet'!$B$13,Paramètres!$A$1:$I$89,5,0)</f>
        <v>278.67840000000001</v>
      </c>
      <c r="CV121" s="13">
        <f t="shared" si="95"/>
        <v>66.687639951856809</v>
      </c>
      <c r="CW121" s="20">
        <f t="shared" si="67"/>
        <v>601.51251958281728</v>
      </c>
      <c r="CX121" s="59">
        <f t="shared" si="68"/>
        <v>892.4046008227167</v>
      </c>
      <c r="CY121" s="59">
        <f ca="1">AVERAGE(OFFSET($CX$3,0,0,'Données projet'!$E$13+1,1))-AVERAGE(OFFSET($H$3,0,0,'Données projet'!$E$13+1,1))</f>
        <v>380.75053157062723</v>
      </c>
      <c r="CZ121" s="59">
        <f t="shared" si="96"/>
        <v>372.45140975908799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13.087667352534005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13.087667352534005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69.334203974518019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3.6</v>
      </c>
      <c r="DO121" s="12">
        <f>IF('Données projet'!$A$166&gt;35,DO120+DN121-DW120,IF(A121&lt;'Données projet'!$A$166,$DL$205^A121,IF(A121='Données projet'!$A$166,'Données projet'!$B$166,DO120+DN121-DW120)))</f>
        <v>277.79999999999984</v>
      </c>
      <c r="DP121" s="17">
        <f>DO121*VLOOKUP('Données projet'!$B$14,Paramètres!$A$1:$I$89,3,0)*VLOOKUP('Données projet'!$B$14,Paramètres!$A$1:$I$89,5,0)</f>
        <v>268.68815999999987</v>
      </c>
      <c r="DQ121" s="13">
        <f t="shared" si="97"/>
        <v>64.570784862545324</v>
      </c>
      <c r="DR121" s="20">
        <f t="shared" si="70"/>
        <v>580.42599563559952</v>
      </c>
      <c r="DS121" s="59">
        <f t="shared" si="71"/>
        <v>871.31807687549895</v>
      </c>
      <c r="DT121" s="59">
        <f ca="1">AVERAGE(OFFSET($DS$3,0,0,'Données projet'!$E$14+1,1))-AVERAGE(OFFSET($H$3,0,0,'Données projet'!$E$14+1,1))</f>
        <v>391.03687197632871</v>
      </c>
      <c r="DU121" s="59">
        <f t="shared" si="98"/>
        <v>241.90796410645191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46.078272529686487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46.078272529686487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69.334203974518019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3</v>
      </c>
      <c r="EJ121" s="12">
        <f>IF('Données projet'!$A$192&gt;35,EJ120+EI121-ER120,IF(A121&lt;'Données projet'!$A$192,$EG$205^A121,IF(A121='Données projet'!$A$192,'Données projet'!$B$192,EJ120+EI121-ER120)))</f>
        <v>214.99999999999989</v>
      </c>
      <c r="EK121" s="17">
        <f>EJ121*VLOOKUP('Données projet'!$B$15,Paramètres!$A$1:$I$89,3,0)*VLOOKUP('Données projet'!$B$15,Paramètres!$A$1:$I$89,5,0)</f>
        <v>244.84199999999987</v>
      </c>
      <c r="EL121" s="13">
        <f t="shared" si="99"/>
        <v>59.480096214206256</v>
      </c>
      <c r="EM121" s="20">
        <f t="shared" si="73"/>
        <v>530.02765090640901</v>
      </c>
      <c r="EN121" s="59">
        <f t="shared" si="74"/>
        <v>820.91973214630843</v>
      </c>
      <c r="EO121" s="59">
        <f ca="1">AVERAGE(OFFSET($EN$3,0,0,'Données projet'!$E$15+1,1))-AVERAGE(OFFSET($H$3,0,0,'Données projet'!$E$15+1,1))</f>
        <v>337.57272347525873</v>
      </c>
      <c r="EP121" s="59">
        <f t="shared" si="100"/>
        <v>171.78614231095435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33.086538173438207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33.086538173438207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69.334203974518019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3</v>
      </c>
      <c r="FE121" s="12">
        <f>IF('Données projet'!$A$218&gt;35,FE120+FD121-FM120,IF(A121&lt;'Données projet'!$A$218,$FB$205^A121,IF(A121='Données projet'!$A$218,'Données projet'!$B$218,FE120+FD121-FM120)))</f>
        <v>214.99999999999989</v>
      </c>
      <c r="FF121" s="17">
        <f>FE121*VLOOKUP('Données projet'!$B$16,Paramètres!$A$1:$I$89,3,0)*VLOOKUP('Données projet'!$B$16,Paramètres!$A$1:$I$89,5,0)</f>
        <v>234.77999999999989</v>
      </c>
      <c r="FG121" s="13">
        <f t="shared" si="101"/>
        <v>57.314988725508904</v>
      </c>
      <c r="FH121" s="20">
        <f t="shared" si="76"/>
        <v>508.73210536359448</v>
      </c>
      <c r="FI121" s="59">
        <f t="shared" si="77"/>
        <v>799.62418660349385</v>
      </c>
      <c r="FJ121" s="59">
        <f ca="1">AVERAGE(OFFSET($FI$3,0,0,'Données projet'!$E$16+1,1))-AVERAGE(OFFSET($H$3,0,0,'Données projet'!$E$16+1,1))</f>
        <v>325.08483803530646</v>
      </c>
      <c r="FK121" s="59">
        <f t="shared" si="102"/>
        <v>166.27224322841556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31.726817426584581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31.726817426584581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69.334203974518019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4.2</v>
      </c>
      <c r="FZ121" s="12">
        <f>IF('Données projet'!$A$244&gt;35,FZ120+FY121-GH120,IF(A121&lt;'Données projet'!$A$244,$FW$205^A121,IF(A121='Données projet'!$A$244,'Données projet'!$B$244,FZ120+FY121-GH120)))</f>
        <v>319.5999999999998</v>
      </c>
      <c r="GA121" s="17">
        <f>FZ121*VLOOKUP('Données projet'!$B$17,Paramètres!$A$1:$I$89,3,0)*VLOOKUP('Données projet'!$B$17,Paramètres!$A$1:$I$89,5,0)</f>
        <v>324.0743999999998</v>
      </c>
      <c r="GB121" s="13">
        <f t="shared" si="103"/>
        <v>76.200486562159924</v>
      </c>
      <c r="GC121" s="20">
        <f t="shared" si="79"/>
        <v>697.14542742909487</v>
      </c>
      <c r="GD121" s="59">
        <f t="shared" si="80"/>
        <v>988.03750866899418</v>
      </c>
      <c r="GE121" s="59">
        <f ca="1">AVERAGE(OFFSET($GD$3,0,0,'Données projet'!$E$17+1,1))-AVERAGE(OFFSET($H$3,0,0,'Données projet'!$E$17+1,1))</f>
        <v>491.88527366779715</v>
      </c>
      <c r="GF121" s="59">
        <f t="shared" si="104"/>
        <v>304.07540432345746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65.026304196938923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65.026304196938923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69.334203974518019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3.6</v>
      </c>
      <c r="GU121" s="12">
        <f>IF('Données projet'!$A$270&gt;35,GU120+GT121-HC120,IF(A121&lt;'Données projet'!$A$270,$GR$205^A121,IF(A121='Données projet'!$A$270,'Données projet'!$B$270,GU120+GT121-HC120)))</f>
        <v>277.79999999999978</v>
      </c>
      <c r="GV121" s="17">
        <f>GU121*VLOOKUP('Données projet'!$B$18,Paramètres!$A$1:$I$89,3,0)*VLOOKUP('Données projet'!$B$18,Paramètres!$A$1:$I$89,5,0)</f>
        <v>264.3544799999998</v>
      </c>
      <c r="GW121" s="13">
        <f t="shared" si="105"/>
        <v>63.649677966098132</v>
      </c>
      <c r="GX121" s="20">
        <f t="shared" si="82"/>
        <v>571.27390845762045</v>
      </c>
      <c r="GY121" s="59">
        <f t="shared" si="83"/>
        <v>862.16598969751976</v>
      </c>
      <c r="GZ121" s="59">
        <f ca="1">AVERAGE(OFFSET($GY$3,0,0,'Données projet'!$E$18+1,1))-AVERAGE(OFFSET($H$3,0,0,'Données projet'!$E$18+1,1))</f>
        <v>388.19269910553851</v>
      </c>
      <c r="HA121" s="59">
        <f t="shared" si="106"/>
        <v>255.07177499966724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45.335074585659292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45.335074585659292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1.05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10.581479999999988</v>
      </c>
      <c r="D122" s="11">
        <f t="shared" si="86"/>
        <v>3.7054527311673562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14.493509476690582</v>
      </c>
      <c r="H122" s="67">
        <f t="shared" si="56"/>
        <v>266.1497411734498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69.34575404706321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4.2</v>
      </c>
      <c r="N122" s="13">
        <f>IF('Données projet'!$A$36&gt;35,N121+M122-V121,IF(A122&lt;'Données projet'!$A$36,$K$205^A122,IF(A122='Données projet'!$A$36,'Données projet'!$B$36,N121+M122-V121)))</f>
        <v>323.79999999999978</v>
      </c>
      <c r="O122" s="13">
        <f>N122*VLOOKUP('Données projet'!$B$9,Paramètres!$A$1:$I$89,3,0)*VLOOKUP('Données projet'!$B$9,Paramètres!$A$1:$I$89,5,0)</f>
        <v>292.97423999999978</v>
      </c>
      <c r="P122" s="13">
        <f t="shared" si="87"/>
        <v>69.70156908473075</v>
      </c>
      <c r="Q122" s="20">
        <f t="shared" si="107"/>
        <v>631.66036748923898</v>
      </c>
      <c r="R122" s="59">
        <f t="shared" si="55"/>
        <v>922.59479899513735</v>
      </c>
      <c r="S122" s="59">
        <f ca="1">AVERAGE(OFFSET($R$3,0,0,'Données projet'!$E$9+1,1))-AVERAGE(OFFSET($H$3,0,0,'Données projet'!$E$9+1,1))</f>
        <v>442.85077007208679</v>
      </c>
      <c r="T122" s="59">
        <f t="shared" si="88"/>
        <v>275.67388397899009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56.885666553206754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56.885666553206754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69.34575404706321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</v>
      </c>
      <c r="AI122" s="13">
        <f>IF('Données projet'!$A$62&gt;35,AI121+AH122-AQ121,IF(A122&lt;'Données projet'!$A$62,$AF$205^A122,IF(A122='Données projet'!$A$62,'Données projet'!$B$62,AI121+AH122-AQ121)))</f>
        <v>281.39999999999981</v>
      </c>
      <c r="AJ122" s="13">
        <f>AI122*VLOOKUP('Données projet'!$B$10,Paramètres!$A$1:$I$89,3,0)*VLOOKUP('Données projet'!$B$10,Paramètres!$A$1:$I$89,5,0)</f>
        <v>188.76311999999987</v>
      </c>
      <c r="AK122" s="13">
        <f t="shared" si="89"/>
        <v>47.266392386745324</v>
      </c>
      <c r="AL122" s="20">
        <f t="shared" si="58"/>
        <v>411.08473407358116</v>
      </c>
      <c r="AM122" s="59">
        <f t="shared" si="59"/>
        <v>702.01916557947959</v>
      </c>
      <c r="AN122" s="59">
        <f ca="1">AVERAGE(OFFSET($AM$3,0,0,'Données projet'!$E$10+1,1))-AVERAGE(OFFSET($H$3,0,0,'Données projet'!$E$10+1,1))</f>
        <v>283.58623187123555</v>
      </c>
      <c r="AO122" s="59">
        <f t="shared" si="90"/>
        <v>191.24793849275176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38.617087139493115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38.617087139493115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69.34575404706321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-1.7053025658242404E-13</v>
      </c>
      <c r="BE122" s="13">
        <f>BD122*VLOOKUP('Données projet'!$B$11,Paramètres!$A$1:$I$89,3,0)*VLOOKUP('Données projet'!$B$11,Paramètres!$A$1:$I$89,5,0)</f>
        <v>-1.383341441396624E-13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300.677256227165</v>
      </c>
      <c r="BJ122" s="59">
        <f t="shared" si="92"/>
        <v>294.92893853504148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43.361168881017477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43.361168881017477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69.34575404706321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</v>
      </c>
      <c r="BY122" s="12">
        <f>IF('Données projet'!$A$114&gt;35,BY121+BX122-CG121,IF(A122&lt;'Données projet'!$A$114,$BV$205^A122,IF(A122='Données projet'!$A$114,'Données projet'!$B$114,BY121+BX122-CG121)))</f>
        <v>217.99999999999989</v>
      </c>
      <c r="BZ122" s="13">
        <f>BY122*VLOOKUP('Données projet'!$B$12,Paramètres!$A$1:$I$89,3,0)*VLOOKUP('Données projet'!$B$12,Paramètres!$A$1:$I$89,5,0)</f>
        <v>234.65519999999987</v>
      </c>
      <c r="CA122" s="13">
        <f t="shared" si="93"/>
        <v>57.288067746850942</v>
      </c>
      <c r="CB122" s="20">
        <f t="shared" si="64"/>
        <v>508.46785799243179</v>
      </c>
      <c r="CC122" s="59">
        <f t="shared" si="65"/>
        <v>799.40228949833022</v>
      </c>
      <c r="CD122" s="59">
        <f ca="1">AVERAGE(OFFSET($CC$3,0,0,'Données projet'!$E$12+1,1))-AVERAGE(OFFSET($H$3,0,0,'Données projet'!$E$12+1,1))</f>
        <v>320.91970765367535</v>
      </c>
      <c r="CE122" s="59">
        <f t="shared" si="94"/>
        <v>164.43305350706868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30.660321404178561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30.660321404178561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69.34575404706321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319</v>
      </c>
      <c r="CU122" s="17">
        <f>CT122*VLOOKUP('Données projet'!$B$13,Paramètres!$A$1:$I$89,3,0)*VLOOKUP('Données projet'!$B$13,Paramètres!$A$1:$I$89,5,0)</f>
        <v>278.67840000000001</v>
      </c>
      <c r="CV122" s="13">
        <f t="shared" si="95"/>
        <v>66.687639951856809</v>
      </c>
      <c r="CW122" s="20">
        <f t="shared" si="67"/>
        <v>601.51251958281728</v>
      </c>
      <c r="CX122" s="59">
        <f t="shared" si="68"/>
        <v>892.44695108871565</v>
      </c>
      <c r="CY122" s="59">
        <f ca="1">AVERAGE(OFFSET($CX$3,0,0,'Données projet'!$E$13+1,1))-AVERAGE(OFFSET($H$3,0,0,'Données projet'!$E$13+1,1))</f>
        <v>380.75053157062723</v>
      </c>
      <c r="CZ122" s="59">
        <f t="shared" si="96"/>
        <v>372.45140975908799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12.831026178439673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12.831026178439673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69.34575404706321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3.6</v>
      </c>
      <c r="DO122" s="12">
        <f>IF('Données projet'!$A$166&gt;35,DO121+DN122-DW121,IF(A122&lt;'Données projet'!$A$166,$DL$205^A122,IF(A122='Données projet'!$A$166,'Données projet'!$B$166,DO121+DN122-DW121)))</f>
        <v>281.39999999999986</v>
      </c>
      <c r="DP122" s="17">
        <f>DO122*VLOOKUP('Données projet'!$B$14,Paramètres!$A$1:$I$89,3,0)*VLOOKUP('Données projet'!$B$14,Paramètres!$A$1:$I$89,5,0)</f>
        <v>272.17007999999987</v>
      </c>
      <c r="DQ122" s="13">
        <f t="shared" si="97"/>
        <v>65.309600243828228</v>
      </c>
      <c r="DR122" s="20">
        <f t="shared" si="70"/>
        <v>587.77710975800062</v>
      </c>
      <c r="DS122" s="59">
        <f t="shared" si="71"/>
        <v>878.71154126389911</v>
      </c>
      <c r="DT122" s="59">
        <f ca="1">AVERAGE(OFFSET($DS$3,0,0,'Données projet'!$E$14+1,1))-AVERAGE(OFFSET($H$3,0,0,'Données projet'!$E$14+1,1))</f>
        <v>391.03687197632871</v>
      </c>
      <c r="DU122" s="59">
        <f t="shared" si="98"/>
        <v>241.90796410645191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45.174705710350445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45.174705710350445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69.34575404706321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3</v>
      </c>
      <c r="EJ122" s="12">
        <f>IF('Données projet'!$A$192&gt;35,EJ121+EI122-ER121,IF(A122&lt;'Données projet'!$A$192,$EG$205^A122,IF(A122='Données projet'!$A$192,'Données projet'!$B$192,EJ121+EI122-ER121)))</f>
        <v>217.99999999999989</v>
      </c>
      <c r="EK122" s="17">
        <f>EJ122*VLOOKUP('Données projet'!$B$15,Paramètres!$A$1:$I$89,3,0)*VLOOKUP('Données projet'!$B$15,Paramètres!$A$1:$I$89,5,0)</f>
        <v>248.25839999999985</v>
      </c>
      <c r="EL122" s="13">
        <f t="shared" si="99"/>
        <v>60.2128518256973</v>
      </c>
      <c r="EM122" s="20">
        <f t="shared" si="73"/>
        <v>537.25409692975586</v>
      </c>
      <c r="EN122" s="59">
        <f t="shared" si="74"/>
        <v>828.18852843565423</v>
      </c>
      <c r="EO122" s="59">
        <f ca="1">AVERAGE(OFFSET($EN$3,0,0,'Données projet'!$E$15+1,1))-AVERAGE(OFFSET($H$3,0,0,'Données projet'!$E$15+1,1))</f>
        <v>337.57272347525873</v>
      </c>
      <c r="EP122" s="59">
        <f t="shared" si="100"/>
        <v>171.78614231095435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32.437731340652682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32.437731340652682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69.34575404706321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3</v>
      </c>
      <c r="FE122" s="12">
        <f>IF('Données projet'!$A$218&gt;35,FE121+FD122-FM121,IF(A122&lt;'Données projet'!$A$218,$FB$205^A122,IF(A122='Données projet'!$A$218,'Données projet'!$B$218,FE121+FD122-FM121)))</f>
        <v>217.99999999999989</v>
      </c>
      <c r="FF122" s="17">
        <f>FE122*VLOOKUP('Données projet'!$B$16,Paramètres!$A$1:$I$89,3,0)*VLOOKUP('Données projet'!$B$16,Paramètres!$A$1:$I$89,5,0)</f>
        <v>238.05599999999987</v>
      </c>
      <c r="FG122" s="13">
        <f t="shared" si="101"/>
        <v>58.021071638689108</v>
      </c>
      <c r="FH122" s="20">
        <f t="shared" si="76"/>
        <v>515.66756643738324</v>
      </c>
      <c r="FI122" s="59">
        <f t="shared" si="77"/>
        <v>806.60199794328173</v>
      </c>
      <c r="FJ122" s="59">
        <f ca="1">AVERAGE(OFFSET($FI$3,0,0,'Données projet'!$E$16+1,1))-AVERAGE(OFFSET($H$3,0,0,'Données projet'!$E$16+1,1))</f>
        <v>325.08483803530646</v>
      </c>
      <c r="FK122" s="59">
        <f t="shared" si="102"/>
        <v>166.27224322841556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31.104673888297093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31.104673888297093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69.34575404706321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4.2</v>
      </c>
      <c r="FZ122" s="12">
        <f>IF('Données projet'!$A$244&gt;35,FZ121+FY122-GH121,IF(A122&lt;'Données projet'!$A$244,$FW$205^A122,IF(A122='Données projet'!$A$244,'Données projet'!$B$244,FZ121+FY122-GH121)))</f>
        <v>323.79999999999978</v>
      </c>
      <c r="GA122" s="17">
        <f>FZ122*VLOOKUP('Données projet'!$B$17,Paramètres!$A$1:$I$89,3,0)*VLOOKUP('Données projet'!$B$17,Paramètres!$A$1:$I$89,5,0)</f>
        <v>328.33319999999981</v>
      </c>
      <c r="GB122" s="13">
        <f t="shared" si="103"/>
        <v>77.084635229848715</v>
      </c>
      <c r="GC122" s="20">
        <f t="shared" si="79"/>
        <v>706.10272969198604</v>
      </c>
      <c r="GD122" s="59">
        <f t="shared" si="80"/>
        <v>997.03716119788442</v>
      </c>
      <c r="GE122" s="59">
        <f ca="1">AVERAGE(OFFSET($GD$3,0,0,'Données projet'!$E$17+1,1))-AVERAGE(OFFSET($H$3,0,0,'Données projet'!$E$17+1,1))</f>
        <v>491.88527366779715</v>
      </c>
      <c r="GF122" s="59">
        <f t="shared" si="104"/>
        <v>304.07540432345746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63.751178033766202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63.751178033766202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69.34575404706321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3.6</v>
      </c>
      <c r="GU122" s="12">
        <f>IF('Données projet'!$A$270&gt;35,GU121+GT122-HC121,IF(A122&lt;'Données projet'!$A$270,$GR$205^A122,IF(A122='Données projet'!$A$270,'Données projet'!$B$270,GU121+GT122-HC121)))</f>
        <v>281.39999999999981</v>
      </c>
      <c r="GV122" s="17">
        <f>GU122*VLOOKUP('Données projet'!$B$18,Paramètres!$A$1:$I$89,3,0)*VLOOKUP('Données projet'!$B$18,Paramètres!$A$1:$I$89,5,0)</f>
        <v>267.78023999999982</v>
      </c>
      <c r="GW122" s="13">
        <f t="shared" si="105"/>
        <v>64.377954092757619</v>
      </c>
      <c r="GX122" s="20">
        <f t="shared" si="82"/>
        <v>578.50885471155243</v>
      </c>
      <c r="GY122" s="59">
        <f t="shared" si="83"/>
        <v>869.4432862174508</v>
      </c>
      <c r="GZ122" s="59">
        <f ca="1">AVERAGE(OFFSET($GY$3,0,0,'Données projet'!$E$18+1,1))-AVERAGE(OFFSET($H$3,0,0,'Données projet'!$E$18+1,1))</f>
        <v>388.19269910553851</v>
      </c>
      <c r="HA122" s="59">
        <f t="shared" si="106"/>
        <v>255.07177499966724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44.446081424699635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44.446081424699635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1.05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10.670399999999988</v>
      </c>
      <c r="D123" s="11">
        <f t="shared" si="86"/>
        <v>3.7329530817348422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14.583377817479519</v>
      </c>
      <c r="H123" s="67">
        <f t="shared" si="56"/>
        <v>266.35250661735483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328</v>
      </c>
      <c r="L123" s="12">
        <f>VLOOKUP(A123,'Données projet'!$A$35:$I$55,9,0)</f>
        <v>4.2</v>
      </c>
      <c r="M123" s="12">
        <f t="array" ref="M123">INDEX(L:L,MIN(IF(ISNUMBER(L123:L319),ROW(L123:L319),"")))</f>
        <v>4.2</v>
      </c>
      <c r="N123" s="13">
        <f>IF('Données projet'!$A$36&gt;35,N122+M123-V122,IF(A123&lt;'Données projet'!$A$36,$K$205^A123,IF(A123='Données projet'!$A$36,'Données projet'!$B$36,N122+M123-V122)))</f>
        <v>327.99999999999977</v>
      </c>
      <c r="O123" s="13">
        <f>N123*VLOOKUP('Données projet'!$B$9,Paramètres!$A$1:$I$89,3,0)*VLOOKUP('Données projet'!$B$9,Paramètres!$A$1:$I$89,5,0)</f>
        <v>296.77439999999979</v>
      </c>
      <c r="P123" s="13">
        <f t="shared" si="87"/>
        <v>70.499828966950673</v>
      </c>
      <c r="Q123" s="20">
        <f t="shared" si="107"/>
        <v>639.66928211743868</v>
      </c>
      <c r="R123" s="59">
        <f t="shared" si="55"/>
        <v>930.64532920690203</v>
      </c>
      <c r="S123" s="59">
        <f ca="1">AVERAGE(OFFSET($R$3,0,0,'Données projet'!$E$9+1,1))-AVERAGE(OFFSET($H$3,0,0,'Données projet'!$E$9+1,1))</f>
        <v>442.85077007208679</v>
      </c>
      <c r="T123" s="59">
        <f t="shared" si="88"/>
        <v>275.67388397899009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328</v>
      </c>
      <c r="W123" s="16">
        <f>IF(ISNA(VLOOKUP(A123,'Données projet'!$A$35:$I$55,5,0)),0%,VLOOKUP(A123,'Données projet'!$A$35:$I$55,5,0)*VLOOKUP('Données projet'!$B$9,Paramètres!$A$1:$I$89,7,0))</f>
        <v>0.38700000000000001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182.73531775854676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182.73531775854676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3.6</v>
      </c>
      <c r="AH123" s="12">
        <f t="array" ref="AH123">INDEX(AG:AG,MIN(IF(ISNUMBER(AG123:AG319),ROW(AG123:AG319),"")))</f>
        <v>3.6</v>
      </c>
      <c r="AI123" s="13">
        <f>IF('Données projet'!$A$62&gt;35,AI122+AH123-AQ122,IF(A123&lt;'Données projet'!$A$62,$AF$205^A123,IF(A123='Données projet'!$A$62,'Données projet'!$B$62,AI122+AH123-AQ122)))</f>
        <v>284.99999999999983</v>
      </c>
      <c r="AJ123" s="13">
        <f>AI123*VLOOKUP('Données projet'!$B$10,Paramètres!$A$1:$I$89,3,0)*VLOOKUP('Données projet'!$B$10,Paramètres!$A$1:$I$89,5,0)</f>
        <v>191.17799999999988</v>
      </c>
      <c r="AK123" s="13">
        <f t="shared" si="89"/>
        <v>47.80029816501365</v>
      </c>
      <c r="AL123" s="20">
        <f t="shared" si="58"/>
        <v>416.22053597073187</v>
      </c>
      <c r="AM123" s="59">
        <f t="shared" si="59"/>
        <v>707.19658306019528</v>
      </c>
      <c r="AN123" s="59">
        <f ca="1">AVERAGE(OFFSET($AM$3,0,0,'Données projet'!$E$10+1,1))-AVERAGE(OFFSET($H$3,0,0,'Données projet'!$E$10+1,1))</f>
        <v>283.58623187123555</v>
      </c>
      <c r="AO123" s="59">
        <f t="shared" si="90"/>
        <v>191.24793849275176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285</v>
      </c>
      <c r="AR123" s="16">
        <f>IF(ISNA(VLOOKUP(A123,'Données projet'!$A$61:$I$81,5,0)),0%,VLOOKUP(A123,'Données projet'!$A$61:$I$81,5,0)*VLOOKUP('Données projet'!$B$10,Paramètres!$A$1:$I$89,7,0))</f>
        <v>0.42400000000000004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127.46867489136559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127.46867489136559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-1.7053025658242404E-13</v>
      </c>
      <c r="BE123" s="13">
        <f>BD123*VLOOKUP('Données projet'!$B$11,Paramètres!$A$1:$I$89,3,0)*VLOOKUP('Données projet'!$B$11,Paramètres!$A$1:$I$89,5,0)</f>
        <v>-1.383341441396624E-13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300.677256227165</v>
      </c>
      <c r="BJ123" s="59">
        <f t="shared" si="92"/>
        <v>294.92893853504148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42.51088280696225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42.51088280696225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221</v>
      </c>
      <c r="BW123" s="12">
        <f>VLOOKUP(A123,'Données projet'!$A$113:$I$133,9,0)</f>
        <v>3</v>
      </c>
      <c r="BX123" s="12">
        <f t="array" ref="BX123">INDEX(BW:BW,MIN(IF(ISNUMBER(BW123:BW319),ROW(BW123:BW319),"")))</f>
        <v>3</v>
      </c>
      <c r="BY123" s="12">
        <f>IF('Données projet'!$A$114&gt;35,BY122+BX123-CG122,IF(A123&lt;'Données projet'!$A$114,$BV$205^A123,IF(A123='Données projet'!$A$114,'Données projet'!$B$114,BY122+BX123-CG122)))</f>
        <v>220.99999999999989</v>
      </c>
      <c r="BZ123" s="13">
        <f>BY123*VLOOKUP('Données projet'!$B$12,Paramètres!$A$1:$I$89,3,0)*VLOOKUP('Données projet'!$B$12,Paramètres!$A$1:$I$89,5,0)</f>
        <v>237.88439999999989</v>
      </c>
      <c r="CA123" s="13">
        <f t="shared" si="93"/>
        <v>57.984114543460535</v>
      </c>
      <c r="CB123" s="20">
        <f t="shared" si="64"/>
        <v>515.30432949652698</v>
      </c>
      <c r="CC123" s="59">
        <f t="shared" si="65"/>
        <v>806.28037658599033</v>
      </c>
      <c r="CD123" s="59">
        <f ca="1">AVERAGE(OFFSET($CC$3,0,0,'Données projet'!$E$12+1,1))-AVERAGE(OFFSET($H$3,0,0,'Données projet'!$E$12+1,1))</f>
        <v>320.91970765367535</v>
      </c>
      <c r="CE123" s="59">
        <f t="shared" si="94"/>
        <v>164.43305350706868</v>
      </c>
      <c r="CF123" s="15">
        <f>IF(ISNA(VLOOKUP(A123,'Données projet'!$A$113:$I$133,3,0)),0,VLOOKUP(A123,'Données projet'!$A$113:$I$133,3,0))</f>
        <v>20</v>
      </c>
      <c r="CG123" s="15">
        <f>IF(ISNA(VLOOKUP(A123,'Données projet'!$A$113:$I$133,4,0)),0,VLOOKUP(A123,'Données projet'!$A$113:$I$133,4,0))</f>
        <v>221</v>
      </c>
      <c r="CH123" s="16">
        <f>IF(ISNA(VLOOKUP(A123,'Données projet'!$A$113:$I$133,5,0)),0%,VLOOKUP(A123,'Données projet'!$A$113:$I$133,5,0)*VLOOKUP('Données projet'!$B$12,Paramètres!$A$1:$I$89,7,0))</f>
        <v>0.34400000000000003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120.52220153821315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120.52220153821315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319</v>
      </c>
      <c r="CU123" s="17">
        <f>CT123*VLOOKUP('Données projet'!$B$13,Paramètres!$A$1:$I$89,3,0)*VLOOKUP('Données projet'!$B$13,Paramètres!$A$1:$I$89,5,0)</f>
        <v>278.67840000000001</v>
      </c>
      <c r="CV123" s="13">
        <f t="shared" si="95"/>
        <v>66.687639951856809</v>
      </c>
      <c r="CW123" s="20">
        <f t="shared" si="67"/>
        <v>601.51251958281728</v>
      </c>
      <c r="CX123" s="59">
        <f t="shared" si="68"/>
        <v>892.48856667228074</v>
      </c>
      <c r="CY123" s="59">
        <f ca="1">AVERAGE(OFFSET($CX$3,0,0,'Données projet'!$E$13+1,1))-AVERAGE(OFFSET($H$3,0,0,'Données projet'!$E$13+1,1))</f>
        <v>380.75053157062723</v>
      </c>
      <c r="CZ123" s="59">
        <f t="shared" si="96"/>
        <v>372.45140975908799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12.579417581233672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12.579417581233672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285</v>
      </c>
      <c r="DM123" s="12">
        <f>VLOOKUP(A123,'Données projet'!$A$165:$I$185,9,0)</f>
        <v>3.6</v>
      </c>
      <c r="DN123" s="12">
        <f t="array" ref="DN123">INDEX(DM:DM,MIN(IF(ISNUMBER(DM123:DM319),ROW(DM123:DM319),"")))</f>
        <v>3.6</v>
      </c>
      <c r="DO123" s="12">
        <f>IF('Données projet'!$A$166&gt;35,DO122+DN123-DW122,IF(A123&lt;'Données projet'!$A$166,$DL$205^A123,IF(A123='Données projet'!$A$166,'Données projet'!$B$166,DO122+DN123-DW122)))</f>
        <v>284.99999999999989</v>
      </c>
      <c r="DP123" s="17">
        <f>DO123*VLOOKUP('Données projet'!$B$14,Paramètres!$A$1:$I$89,3,0)*VLOOKUP('Données projet'!$B$14,Paramètres!$A$1:$I$89,5,0)</f>
        <v>275.65199999999993</v>
      </c>
      <c r="DQ123" s="13">
        <f t="shared" si="97"/>
        <v>66.047316223107259</v>
      </c>
      <c r="DR123" s="20">
        <f t="shared" si="70"/>
        <v>595.1263090885783</v>
      </c>
      <c r="DS123" s="59">
        <f t="shared" si="71"/>
        <v>886.10235617804165</v>
      </c>
      <c r="DT123" s="59">
        <f ca="1">AVERAGE(OFFSET($DS$3,0,0,'Données projet'!$E$14+1,1))-AVERAGE(OFFSET($H$3,0,0,'Données projet'!$E$14+1,1))</f>
        <v>391.03687197632871</v>
      </c>
      <c r="DU123" s="59">
        <f t="shared" si="98"/>
        <v>241.90796410645191</v>
      </c>
      <c r="DV123" s="15">
        <f>IF(ISNA(VLOOKUP(A123,'Données projet'!$A$165:$I$185,3,0)),0,VLOOKUP(A123,'Données projet'!$A$165:$I$185,3,0))</f>
        <v>21</v>
      </c>
      <c r="DW123" s="15">
        <f>IF(ISNA(VLOOKUP(A123,'Données projet'!$A$165:$I$185,4,0)),0,VLOOKUP(A123,'Données projet'!$A$165:$I$185,4,0))</f>
        <v>285</v>
      </c>
      <c r="DX123" s="16">
        <f>IF(ISNA(VLOOKUP(A123,'Données projet'!$A$165:$I$185,5,0)),0%,VLOOKUP(A123,'Données projet'!$A$165:$I$185,5,0)*VLOOKUP('Données projet'!$B$14,Paramètres!$A$1:$I$89,7,0))</f>
        <v>0.34400000000000003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149.11429892952199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149.11429892952199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221</v>
      </c>
      <c r="EH123" s="12">
        <f>VLOOKUP(A123,'Données projet'!$A$191:$I$211,9,0)</f>
        <v>3</v>
      </c>
      <c r="EI123" s="12">
        <f t="array" ref="EI123">INDEX(EH:EH,MIN(IF(ISNUMBER(EH123:EH319),ROW(EH123:EH319),"")))</f>
        <v>3</v>
      </c>
      <c r="EJ123" s="12">
        <f>IF('Données projet'!$A$192&gt;35,EJ122+EI123-ER122,IF(A123&lt;'Données projet'!$A$192,$EG$205^A123,IF(A123='Données projet'!$A$192,'Données projet'!$B$192,EJ122+EI123-ER122)))</f>
        <v>220.99999999999989</v>
      </c>
      <c r="EK123" s="17">
        <f>EJ123*VLOOKUP('Données projet'!$B$15,Paramètres!$A$1:$I$89,3,0)*VLOOKUP('Données projet'!$B$15,Paramètres!$A$1:$I$89,5,0)</f>
        <v>251.67479999999989</v>
      </c>
      <c r="EL123" s="13">
        <f t="shared" si="99"/>
        <v>60.944434584138449</v>
      </c>
      <c r="EM123" s="20">
        <f t="shared" si="73"/>
        <v>544.47850023404089</v>
      </c>
      <c r="EN123" s="59">
        <f t="shared" si="74"/>
        <v>835.45454732350436</v>
      </c>
      <c r="EO123" s="59">
        <f ca="1">AVERAGE(OFFSET($EN$3,0,0,'Données projet'!$E$15+1,1))-AVERAGE(OFFSET($H$3,0,0,'Données projet'!$E$15+1,1))</f>
        <v>337.57272347525873</v>
      </c>
      <c r="EP123" s="59">
        <f t="shared" si="100"/>
        <v>171.78614231095435</v>
      </c>
      <c r="EQ123" s="15">
        <f>IF(ISNA(VLOOKUP(A123,'Données projet'!$A$191:$I$211,3,0)),0,VLOOKUP(A123,'Données projet'!$A$191:$I$211,3,0))</f>
        <v>20</v>
      </c>
      <c r="ER123" s="15">
        <f>IF(ISNA(VLOOKUP(A123,'Données projet'!$A$191:$I$211,4,0)),0,VLOOKUP(A123,'Données projet'!$A$191:$I$211,4,0))</f>
        <v>221</v>
      </c>
      <c r="ES123" s="16">
        <f>IF(ISNA(VLOOKUP(A123,'Données projet'!$A$191:$I$211,5,0)),0%,VLOOKUP(A123,'Données projet'!$A$191:$I$211,5,0)*VLOOKUP('Données projet'!$B$15,Paramètres!$A$1:$I$89,7,0))</f>
        <v>0.34400000000000003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127.50899583028347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127.50899583028347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>
        <f>VLOOKUP(A123,'Données projet'!$A$217:$I$237,2,0)</f>
        <v>221</v>
      </c>
      <c r="FC123" s="12">
        <f>VLOOKUP(A123,'Données projet'!$A$217:$I$237,9,0)</f>
        <v>3</v>
      </c>
      <c r="FD123" s="12">
        <f t="array" ref="FD123">INDEX(FC:FC,MIN(IF(ISNUMBER(FC123:FC319),ROW(FC123:FC319),"")))</f>
        <v>3</v>
      </c>
      <c r="FE123" s="12">
        <f>IF('Données projet'!$A$218&gt;35,FE122+FD123-FM122,IF(A123&lt;'Données projet'!$A$218,$FB$205^A123,IF(A123='Données projet'!$A$218,'Données projet'!$B$218,FE122+FD123-FM122)))</f>
        <v>220.99999999999989</v>
      </c>
      <c r="FF123" s="17">
        <f>FE123*VLOOKUP('Données projet'!$B$16,Paramètres!$A$1:$I$89,3,0)*VLOOKUP('Données projet'!$B$16,Paramètres!$A$1:$I$89,5,0)</f>
        <v>241.33199999999985</v>
      </c>
      <c r="FG123" s="13">
        <f t="shared" si="101"/>
        <v>58.726024391301053</v>
      </c>
      <c r="FH123" s="20">
        <f t="shared" si="76"/>
        <v>522.60105914818246</v>
      </c>
      <c r="FI123" s="59">
        <f t="shared" si="77"/>
        <v>813.57710623764592</v>
      </c>
      <c r="FJ123" s="59">
        <f ca="1">AVERAGE(OFFSET($FI$3,0,0,'Données projet'!$E$16+1,1))-AVERAGE(OFFSET($H$3,0,0,'Données projet'!$E$16+1,1))</f>
        <v>325.08483803530646</v>
      </c>
      <c r="FK123" s="59">
        <f t="shared" si="102"/>
        <v>166.27224322841556</v>
      </c>
      <c r="FL123" s="15">
        <f>IF(ISNA(VLOOKUP(A123,'Données projet'!$A$217:$I$237,3,0)),0,VLOOKUP(A123,'Données projet'!$A$217:$I$237,3,0))</f>
        <v>20</v>
      </c>
      <c r="FM123" s="15">
        <f>IF(ISNA(VLOOKUP(A123,'Données projet'!$A$217:$I$237,4,0)),0,VLOOKUP(A123,'Données projet'!$A$217:$I$237,4,0))</f>
        <v>221</v>
      </c>
      <c r="FN123" s="16">
        <f>IF(ISNA(VLOOKUP(A123,'Données projet'!$A$217:$I$237,5,0)),0%,VLOOKUP(A123,'Données projet'!$A$217:$I$237,5,0)*VLOOKUP('Données projet'!$B$16,Paramètres!$A$1:$I$89,7,0))</f>
        <v>0.34400000000000003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122.26890011123072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122.26890011123072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>
        <f>VLOOKUP(A123,'Données projet'!$A$243:$I$263,2,0)</f>
        <v>328</v>
      </c>
      <c r="FX123" s="12">
        <f>VLOOKUP(A123,'Données projet'!$A$243:$I$263,9,0)</f>
        <v>4.2</v>
      </c>
      <c r="FY123" s="12">
        <f t="array" ref="FY123">INDEX(FX:FX,MIN(IF(ISNUMBER(FX123:FX319),ROW(FX123:FX319),"")))</f>
        <v>4.2</v>
      </c>
      <c r="FZ123" s="12">
        <f>IF('Données projet'!$A$244&gt;35,FZ122+FY123-GH122,IF(A123&lt;'Données projet'!$A$244,$FW$205^A123,IF(A123='Données projet'!$A$244,'Données projet'!$B$244,FZ122+FY123-GH122)))</f>
        <v>327.99999999999977</v>
      </c>
      <c r="GA123" s="17">
        <f>FZ123*VLOOKUP('Données projet'!$B$17,Paramètres!$A$1:$I$89,3,0)*VLOOKUP('Données projet'!$B$17,Paramètres!$A$1:$I$89,5,0)</f>
        <v>332.59199999999976</v>
      </c>
      <c r="GB123" s="13">
        <f t="shared" si="103"/>
        <v>77.967449959094594</v>
      </c>
      <c r="GC123" s="20">
        <f t="shared" si="79"/>
        <v>715.05770867875606</v>
      </c>
      <c r="GD123" s="59">
        <f t="shared" si="80"/>
        <v>1006.0337557682194</v>
      </c>
      <c r="GE123" s="59">
        <f ca="1">AVERAGE(OFFSET($GD$3,0,0,'Données projet'!$E$17+1,1))-AVERAGE(OFFSET($H$3,0,0,'Données projet'!$E$17+1,1))</f>
        <v>491.88527366779715</v>
      </c>
      <c r="GF123" s="59">
        <f t="shared" si="104"/>
        <v>304.07540432345746</v>
      </c>
      <c r="GG123" s="15">
        <f>IF(ISNA(VLOOKUP(A123,'Données projet'!$A$243:$I$263,3,0)),0,VLOOKUP(A123,'Données projet'!$A$243:$I$263,3,0))</f>
        <v>21</v>
      </c>
      <c r="GH123" s="15">
        <f>IF(ISNA(VLOOKUP(A123,'Données projet'!$A$243:$I$263,4,0)),0,VLOOKUP(A123,'Données projet'!$A$243:$I$263,4,0))</f>
        <v>328</v>
      </c>
      <c r="GI123" s="16">
        <f>IF(ISNA(VLOOKUP(A123,'Données projet'!$A$243:$I$263,5,0)),0%,VLOOKUP(A123,'Données projet'!$A$243:$I$263,5,0)*VLOOKUP('Données projet'!$B$17,Paramètres!$A$1:$I$89,7,0))</f>
        <v>0.38700000000000001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204.78958024664723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204.78958024664723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>
        <f>VLOOKUP(A123,'Données projet'!$A$269:$I$289,2,0)</f>
        <v>285</v>
      </c>
      <c r="GS123" s="12">
        <f>VLOOKUP(A123,'Données projet'!$A$269:$I$289,9,0)</f>
        <v>3.6</v>
      </c>
      <c r="GT123" s="12">
        <f t="array" ref="GT123">INDEX(GS:GS,MIN(IF(ISNUMBER(GS123:GS319),ROW(GS123:GS319),"")))</f>
        <v>3.6</v>
      </c>
      <c r="GU123" s="12">
        <f>IF('Données projet'!$A$270&gt;35,GU122+GT123-HC122,IF(A123&lt;'Données projet'!$A$270,$GR$205^A123,IF(A123='Données projet'!$A$270,'Données projet'!$B$270,GU122+GT123-HC122)))</f>
        <v>284.99999999999983</v>
      </c>
      <c r="GV123" s="17">
        <f>GU123*VLOOKUP('Données projet'!$B$18,Paramètres!$A$1:$I$89,3,0)*VLOOKUP('Données projet'!$B$18,Paramètres!$A$1:$I$89,5,0)</f>
        <v>271.20599999999985</v>
      </c>
      <c r="GW123" s="13">
        <f t="shared" si="105"/>
        <v>65.105146500461984</v>
      </c>
      <c r="GX123" s="20">
        <f t="shared" si="82"/>
        <v>585.74191348830436</v>
      </c>
      <c r="GY123" s="59">
        <f t="shared" si="83"/>
        <v>876.71796057776783</v>
      </c>
      <c r="GZ123" s="59">
        <f ca="1">AVERAGE(OFFSET($GY$3,0,0,'Données projet'!$E$18+1,1))-AVERAGE(OFFSET($H$3,0,0,'Données projet'!$E$18+1,1))</f>
        <v>388.19269910553851</v>
      </c>
      <c r="HA123" s="59">
        <f t="shared" si="106"/>
        <v>255.07177499966724</v>
      </c>
      <c r="HB123" s="15">
        <f>IF(ISNA(VLOOKUP(A123,'Données projet'!$A$269:$I$289,3,0)),0,VLOOKUP(A123,'Données projet'!$A$269:$I$289,3,0))</f>
        <v>21</v>
      </c>
      <c r="HC123" s="15">
        <f>IF(ISNA(VLOOKUP(A123,'Données projet'!$A$269:$I$289,4,0)),0,VLOOKUP(A123,'Données projet'!$A$269:$I$289,4,0))</f>
        <v>285</v>
      </c>
      <c r="HD123" s="16">
        <f>IF(ISNA(VLOOKUP(A123,'Données projet'!$A$269:$I$289,5,0)),0%,VLOOKUP(A123,'Données projet'!$A$269:$I$289,5,0)*VLOOKUP('Données projet'!$B$18,Paramètres!$A$1:$I$89,7,0))</f>
        <v>0.34400000000000003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146.70922959194905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146.70922959194905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1.05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10.759319999999988</v>
      </c>
      <c r="D124" s="11">
        <f t="shared" si="86"/>
        <v>3.7604267695692317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14.673225576509575</v>
      </c>
      <c r="H124" s="67">
        <f t="shared" si="56"/>
        <v>266.55522562366639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-2.0572770154103635E-13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442.85077007208679</v>
      </c>
      <c r="T124" s="59">
        <f t="shared" si="88"/>
        <v>275.67388397899009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179.15198963483996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179.15198963483996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-1.1439169611549005E-13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283.58623187123555</v>
      </c>
      <c r="AO124" s="59">
        <f t="shared" si="90"/>
        <v>191.24793849275176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124.96909192496059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124.96909192496059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-1.7053025658242404E-13</v>
      </c>
      <c r="BE124" s="13">
        <f>BD124*VLOOKUP('Données projet'!$B$11,Paramètres!$A$1:$I$89,3,0)*VLOOKUP('Données projet'!$B$11,Paramètres!$A$1:$I$89,5,0)</f>
        <v>-1.383341441396624E-13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300.677256227165</v>
      </c>
      <c r="BJ124" s="59">
        <f t="shared" si="92"/>
        <v>294.92893853504148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41.677270324195952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41.677270324195952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-1.223725121235475E-13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320.91970765367535</v>
      </c>
      <c r="CE124" s="59">
        <f t="shared" si="94"/>
        <v>164.43305350706868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118.15883467733309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118.15883467733309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319</v>
      </c>
      <c r="CU124" s="17">
        <f>CT124*VLOOKUP('Données projet'!$B$13,Paramètres!$A$1:$I$89,3,0)*VLOOKUP('Données projet'!$B$13,Paramètres!$A$1:$I$89,5,0)</f>
        <v>278.67840000000001</v>
      </c>
      <c r="CV124" s="13">
        <f t="shared" si="95"/>
        <v>66.687639951856809</v>
      </c>
      <c r="CW124" s="20">
        <f t="shared" si="67"/>
        <v>601.51251958281728</v>
      </c>
      <c r="CX124" s="59">
        <f t="shared" si="68"/>
        <v>892.52946031850934</v>
      </c>
      <c r="CY124" s="59">
        <f ca="1">AVERAGE(OFFSET($CX$3,0,0,'Données projet'!$E$13+1,1))-AVERAGE(OFFSET($H$3,0,0,'Données projet'!$E$13+1,1))</f>
        <v>380.75053157062723</v>
      </c>
      <c r="CZ124" s="59">
        <f t="shared" si="96"/>
        <v>372.45140975908799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12.332742875152789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12.332742875152789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-1.1368683772161603E-13</v>
      </c>
      <c r="DP124" s="17">
        <f>DO124*VLOOKUP('Données projet'!$B$14,Paramètres!$A$1:$I$89,3,0)*VLOOKUP('Données projet'!$B$14,Paramètres!$A$1:$I$89,5,0)</f>
        <v>-1.0995790944434703E-13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391.03687197632871</v>
      </c>
      <c r="DU124" s="59">
        <f t="shared" si="98"/>
        <v>241.90796410645191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146.19025847825577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146.19025847825577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-1.1368683772161603E-13</v>
      </c>
      <c r="EK124" s="17">
        <f>EJ124*VLOOKUP('Données projet'!$B$15,Paramètres!$A$1:$I$89,3,0)*VLOOKUP('Données projet'!$B$15,Paramètres!$A$1:$I$89,5,0)</f>
        <v>-1.2946657079737634E-13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337.57272347525873</v>
      </c>
      <c r="EP124" s="59">
        <f t="shared" si="100"/>
        <v>171.78614231095435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125.00862219485964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125.00862219485964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-1.1368683772161603E-13</v>
      </c>
      <c r="FF124" s="17">
        <f>FE124*VLOOKUP('Données projet'!$B$16,Paramètres!$A$1:$I$89,3,0)*VLOOKUP('Données projet'!$B$16,Paramètres!$A$1:$I$89,5,0)</f>
        <v>-1.2414602679200469E-13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325.08483803530646</v>
      </c>
      <c r="FK124" s="59">
        <f t="shared" si="102"/>
        <v>166.27224322841556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119.87128155671472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119.87128155671472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-2.2737367544323206E-13</v>
      </c>
      <c r="GA124" s="17">
        <f>FZ124*VLOOKUP('Données projet'!$B$17,Paramètres!$A$1:$I$89,3,0)*VLOOKUP('Données projet'!$B$17,Paramètres!$A$1:$I$89,5,0)</f>
        <v>-2.3055690689943731E-13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491.88527366779715</v>
      </c>
      <c r="GF124" s="59">
        <f t="shared" si="104"/>
        <v>304.07540432345746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200.77378148732066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200.77378148732066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-1.7053025658242404E-13</v>
      </c>
      <c r="GV124" s="17">
        <f>GU124*VLOOKUP('Données projet'!$B$18,Paramètres!$A$1:$I$89,3,0)*VLOOKUP('Données projet'!$B$18,Paramètres!$A$1:$I$89,5,0)</f>
        <v>-1.6227659216383472E-13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388.19269910553851</v>
      </c>
      <c r="HA124" s="59">
        <f t="shared" si="106"/>
        <v>255.07177499966724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143.83235108344519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143.83235108344519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1.05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10.848239999999988</v>
      </c>
      <c r="D125" s="11">
        <f t="shared" si="86"/>
        <v>3.7878740405601317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14.763052943590269</v>
      </c>
      <c r="H125" s="67">
        <f t="shared" si="56"/>
        <v>266.75789862064221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-2.0572770154103635E-13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442.85077007208679</v>
      </c>
      <c r="T125" s="59">
        <f t="shared" si="88"/>
        <v>275.67388397899009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175.63892839002472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175.63892839002472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-1.1439169611549005E-13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283.58623187123555</v>
      </c>
      <c r="AO125" s="59">
        <f t="shared" si="90"/>
        <v>191.24793849275176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122.51852425593174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122.51852425593174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-1.7053025658242404E-13</v>
      </c>
      <c r="BE125" s="13">
        <f>BD125*VLOOKUP('Données projet'!$B$11,Paramètres!$A$1:$I$89,3,0)*VLOOKUP('Données projet'!$B$11,Paramètres!$A$1:$I$89,5,0)</f>
        <v>-1.383341441396624E-13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300.677256227165</v>
      </c>
      <c r="BJ125" s="59">
        <f t="shared" si="92"/>
        <v>294.92893853504148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40.86000447376329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40.86000447376329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-1.223725121235475E-13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320.91970765367535</v>
      </c>
      <c r="CE125" s="59">
        <f t="shared" si="94"/>
        <v>164.43305350706868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115.84181199908345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115.84181199908345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319</v>
      </c>
      <c r="CU125" s="17">
        <f>CT125*VLOOKUP('Données projet'!$B$13,Paramètres!$A$1:$I$89,3,0)*VLOOKUP('Données projet'!$B$13,Paramètres!$A$1:$I$89,5,0)</f>
        <v>278.67840000000001</v>
      </c>
      <c r="CV125" s="13">
        <f t="shared" si="95"/>
        <v>66.687639951856809</v>
      </c>
      <c r="CW125" s="20">
        <f t="shared" si="67"/>
        <v>601.51251958281728</v>
      </c>
      <c r="CX125" s="59">
        <f t="shared" si="68"/>
        <v>892.56964455140042</v>
      </c>
      <c r="CY125" s="59">
        <f ca="1">AVERAGE(OFFSET($CX$3,0,0,'Données projet'!$E$13+1,1))-AVERAGE(OFFSET($H$3,0,0,'Données projet'!$E$13+1,1))</f>
        <v>380.75053157062723</v>
      </c>
      <c r="CZ125" s="59">
        <f t="shared" si="96"/>
        <v>372.45140975908799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12.090905309601439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12.090905309601439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-1.1368683772161603E-13</v>
      </c>
      <c r="DP125" s="17">
        <f>DO125*VLOOKUP('Données projet'!$B$14,Paramètres!$A$1:$I$89,3,0)*VLOOKUP('Données projet'!$B$14,Paramètres!$A$1:$I$89,5,0)</f>
        <v>-1.0995790944434703E-13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391.03687197632871</v>
      </c>
      <c r="DU125" s="59">
        <f t="shared" si="98"/>
        <v>241.90796410645191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143.32355667675031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143.32355667675031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-1.1368683772161603E-13</v>
      </c>
      <c r="EK125" s="17">
        <f>EJ125*VLOOKUP('Données projet'!$B$15,Paramètres!$A$1:$I$89,3,0)*VLOOKUP('Données projet'!$B$15,Paramètres!$A$1:$I$89,5,0)</f>
        <v>-1.2946657079737634E-13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337.57272347525873</v>
      </c>
      <c r="EP125" s="59">
        <f t="shared" si="100"/>
        <v>171.78614231095435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122.55727936134915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122.55727936134915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-1.1368683772161603E-13</v>
      </c>
      <c r="FF125" s="17">
        <f>FE125*VLOOKUP('Données projet'!$B$16,Paramètres!$A$1:$I$89,3,0)*VLOOKUP('Données projet'!$B$16,Paramètres!$A$1:$I$89,5,0)</f>
        <v>-1.2414602679200469E-13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325.08483803530646</v>
      </c>
      <c r="FK125" s="59">
        <f t="shared" si="102"/>
        <v>166.27224322841556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117.52067883964986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117.52067883964986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-2.2737367544323206E-13</v>
      </c>
      <c r="GA125" s="17">
        <f>FZ125*VLOOKUP('Données projet'!$B$17,Paramètres!$A$1:$I$89,3,0)*VLOOKUP('Données projet'!$B$17,Paramètres!$A$1:$I$89,5,0)</f>
        <v>-2.3055690689943731E-13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491.88527366779715</v>
      </c>
      <c r="GF125" s="59">
        <f t="shared" si="104"/>
        <v>304.07540432345746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196.83673009226911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196.83673009226911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-1.7053025658242404E-13</v>
      </c>
      <c r="GV125" s="17">
        <f>GU125*VLOOKUP('Données projet'!$B$18,Paramètres!$A$1:$I$89,3,0)*VLOOKUP('Données projet'!$B$18,Paramètres!$A$1:$I$89,5,0)</f>
        <v>-1.6227659216383472E-13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388.19269910553851</v>
      </c>
      <c r="HA125" s="59">
        <f t="shared" si="106"/>
        <v>255.07177499966724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141.01188640777048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141.01188640777048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1.05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10.937159999999988</v>
      </c>
      <c r="D126" s="11">
        <f t="shared" si="86"/>
        <v>3.8152951363334617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14.852860105239857</v>
      </c>
      <c r="H126" s="67">
        <f t="shared" si="56"/>
        <v>266.96052602911408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-2.0572770154103635E-13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442.85077007208679</v>
      </c>
      <c r="T126" s="59">
        <f t="shared" si="88"/>
        <v>275.67388397899009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172.19475613346452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172.19475613346452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-1.1439169611549005E-13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283.58623187123555</v>
      </c>
      <c r="AO126" s="59">
        <f t="shared" si="90"/>
        <v>191.24793849275176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120.11601072419384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120.11601072419384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-1.7053025658242404E-13</v>
      </c>
      <c r="BE126" s="13">
        <f>BD126*VLOOKUP('Données projet'!$B$11,Paramètres!$A$1:$I$89,3,0)*VLOOKUP('Données projet'!$B$11,Paramètres!$A$1:$I$89,5,0)</f>
        <v>-1.383341441396624E-13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300.677256227165</v>
      </c>
      <c r="BJ126" s="59">
        <f t="shared" si="92"/>
        <v>294.92893853504148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40.058764708174664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40.058764708174664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-1.223725121235475E-13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320.91970765367535</v>
      </c>
      <c r="CE126" s="59">
        <f t="shared" si="94"/>
        <v>164.43305350706868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113.57022472230999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113.57022472230999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319</v>
      </c>
      <c r="CU126" s="17">
        <f>CT126*VLOOKUP('Données projet'!$B$13,Paramètres!$A$1:$I$89,3,0)*VLOOKUP('Données projet'!$B$13,Paramètres!$A$1:$I$89,5,0)</f>
        <v>278.67840000000001</v>
      </c>
      <c r="CV126" s="13">
        <f t="shared" si="95"/>
        <v>66.687639951856809</v>
      </c>
      <c r="CW126" s="20">
        <f t="shared" si="67"/>
        <v>601.51251958281728</v>
      </c>
      <c r="CX126" s="59">
        <f t="shared" si="68"/>
        <v>892.60913167768922</v>
      </c>
      <c r="CY126" s="59">
        <f ca="1">AVERAGE(OFFSET($CX$3,0,0,'Données projet'!$E$13+1,1))-AVERAGE(OFFSET($H$3,0,0,'Données projet'!$E$13+1,1))</f>
        <v>380.75053157062723</v>
      </c>
      <c r="CZ126" s="59">
        <f t="shared" si="96"/>
        <v>372.45140975908799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11.853810031204199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11.853810031204199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-1.1368683772161603E-13</v>
      </c>
      <c r="DP126" s="17">
        <f>DO126*VLOOKUP('Données projet'!$B$14,Paramètres!$A$1:$I$89,3,0)*VLOOKUP('Données projet'!$B$14,Paramètres!$A$1:$I$89,5,0)</f>
        <v>-1.0995790944434703E-13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391.03687197632871</v>
      </c>
      <c r="DU126" s="59">
        <f t="shared" si="98"/>
        <v>241.90796410645191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140.51306914905692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140.51306914905692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-1.1368683772161603E-13</v>
      </c>
      <c r="EK126" s="17">
        <f>EJ126*VLOOKUP('Données projet'!$B$15,Paramètres!$A$1:$I$89,3,0)*VLOOKUP('Données projet'!$B$15,Paramètres!$A$1:$I$89,5,0)</f>
        <v>-1.2946657079737634E-13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337.57272347525873</v>
      </c>
      <c r="EP126" s="59">
        <f t="shared" si="100"/>
        <v>171.78614231095435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120.1540058656323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120.1540058656323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-1.1368683772161603E-13</v>
      </c>
      <c r="FF126" s="17">
        <f>FE126*VLOOKUP('Données projet'!$B$16,Paramètres!$A$1:$I$89,3,0)*VLOOKUP('Données projet'!$B$16,Paramètres!$A$1:$I$89,5,0)</f>
        <v>-1.2414602679200469E-13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325.08483803530646</v>
      </c>
      <c r="FK126" s="59">
        <f t="shared" si="102"/>
        <v>166.27224322841556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115.21617000814055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115.21617000814055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-2.2737367544323206E-13</v>
      </c>
      <c r="GA126" s="17">
        <f>FZ126*VLOOKUP('Données projet'!$B$17,Paramètres!$A$1:$I$89,3,0)*VLOOKUP('Données projet'!$B$17,Paramètres!$A$1:$I$89,5,0)</f>
        <v>-2.3055690689943731E-13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491.88527366779715</v>
      </c>
      <c r="GF126" s="59">
        <f t="shared" si="104"/>
        <v>304.07540432345746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192.97688187371025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192.97688187371025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-1.7053025658242404E-13</v>
      </c>
      <c r="GV126" s="17">
        <f>GU126*VLOOKUP('Données projet'!$B$18,Paramètres!$A$1:$I$89,3,0)*VLOOKUP('Données projet'!$B$18,Paramètres!$A$1:$I$89,5,0)</f>
        <v>-1.6227659216383472E-13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388.19269910553851</v>
      </c>
      <c r="HA126" s="59">
        <f t="shared" si="106"/>
        <v>255.07177499966724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138.24672932407213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138.24672932407213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1.05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11.026079999999988</v>
      </c>
      <c r="D127" s="11">
        <f t="shared" si="86"/>
        <v>3.8426902943594294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14.942647244768674</v>
      </c>
      <c r="H127" s="67">
        <f t="shared" si="56"/>
        <v>267.16310826267596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-2.0572770154103635E-13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442.85077007208679</v>
      </c>
      <c r="T127" s="59">
        <f t="shared" si="88"/>
        <v>275.67388397899009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168.81812199411783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168.81812199411783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-1.1439169611549005E-13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283.58623187123555</v>
      </c>
      <c r="AO127" s="59">
        <f t="shared" si="90"/>
        <v>191.24793849275176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117.76060901742477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117.76060901742477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-1.7053025658242404E-13</v>
      </c>
      <c r="BE127" s="13">
        <f>BD127*VLOOKUP('Données projet'!$B$11,Paramètres!$A$1:$I$89,3,0)*VLOOKUP('Données projet'!$B$11,Paramètres!$A$1:$I$89,5,0)</f>
        <v>-1.383341441396624E-13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300.677256227165</v>
      </c>
      <c r="BJ127" s="59">
        <f t="shared" si="92"/>
        <v>294.92893853504148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39.273236765681233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39.273236765681233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-1.223725121235475E-13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320.91970765367535</v>
      </c>
      <c r="CE127" s="59">
        <f t="shared" si="94"/>
        <v>164.43305350706868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111.34318188650262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111.34318188650262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319</v>
      </c>
      <c r="CU127" s="17">
        <f>CT127*VLOOKUP('Données projet'!$B$13,Paramètres!$A$1:$I$89,3,0)*VLOOKUP('Données projet'!$B$13,Paramètres!$A$1:$I$89,5,0)</f>
        <v>278.67840000000001</v>
      </c>
      <c r="CV127" s="13">
        <f t="shared" si="95"/>
        <v>66.687639951856809</v>
      </c>
      <c r="CW127" s="20">
        <f t="shared" si="67"/>
        <v>601.51251958281728</v>
      </c>
      <c r="CX127" s="59">
        <f t="shared" si="68"/>
        <v>892.64793379061689</v>
      </c>
      <c r="CY127" s="59">
        <f ca="1">AVERAGE(OFFSET($CX$3,0,0,'Données projet'!$E$13+1,1))-AVERAGE(OFFSET($H$3,0,0,'Données projet'!$E$13+1,1))</f>
        <v>380.75053157062723</v>
      </c>
      <c r="CZ127" s="59">
        <f t="shared" si="96"/>
        <v>372.45140975908799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11.621364046602491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11.621364046602491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-1.1368683772161603E-13</v>
      </c>
      <c r="DP127" s="17">
        <f>DO127*VLOOKUP('Données projet'!$B$14,Paramètres!$A$1:$I$89,3,0)*VLOOKUP('Données projet'!$B$14,Paramètres!$A$1:$I$89,5,0)</f>
        <v>-1.0995790944434703E-13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391.03687197632871</v>
      </c>
      <c r="DU127" s="59">
        <f t="shared" si="98"/>
        <v>241.90796410645191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137.75769356755347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137.75769356755347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-1.1368683772161603E-13</v>
      </c>
      <c r="EK127" s="17">
        <f>EJ127*VLOOKUP('Données projet'!$B$15,Paramètres!$A$1:$I$89,3,0)*VLOOKUP('Données projet'!$B$15,Paramètres!$A$1:$I$89,5,0)</f>
        <v>-1.2946657079737634E-13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337.57272347525873</v>
      </c>
      <c r="EP127" s="59">
        <f t="shared" si="100"/>
        <v>171.78614231095435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117.79785909731437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117.79785909731437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-1.1368683772161603E-13</v>
      </c>
      <c r="FF127" s="17">
        <f>FE127*VLOOKUP('Données projet'!$B$16,Paramètres!$A$1:$I$89,3,0)*VLOOKUP('Données projet'!$B$16,Paramètres!$A$1:$I$89,5,0)</f>
        <v>-1.2414602679200469E-13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325.08483803530646</v>
      </c>
      <c r="FK127" s="59">
        <f t="shared" si="102"/>
        <v>166.27224322841556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112.95685118920555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112.95685118920555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-2.2737367544323206E-13</v>
      </c>
      <c r="GA127" s="17">
        <f>FZ127*VLOOKUP('Données projet'!$B$17,Paramètres!$A$1:$I$89,3,0)*VLOOKUP('Données projet'!$B$17,Paramètres!$A$1:$I$89,5,0)</f>
        <v>-2.3055690689943731E-13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491.88527366779715</v>
      </c>
      <c r="GF127" s="59">
        <f t="shared" si="104"/>
        <v>304.07540432345746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189.19272292444242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189.19272292444242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-1.7053025658242404E-13</v>
      </c>
      <c r="GV127" s="17">
        <f>GU127*VLOOKUP('Données projet'!$B$18,Paramètres!$A$1:$I$89,3,0)*VLOOKUP('Données projet'!$B$18,Paramètres!$A$1:$I$89,5,0)</f>
        <v>-1.6227659216383472E-13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388.19269910553851</v>
      </c>
      <c r="HA127" s="59">
        <f t="shared" si="106"/>
        <v>255.07177499966724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135.53579528420585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135.53579528420585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1.05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11.114999999999988</v>
      </c>
      <c r="D128" s="11">
        <f t="shared" si="86"/>
        <v>3.8700597480569456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15.03241454235974</v>
      </c>
      <c r="H128" s="67">
        <f t="shared" si="56"/>
        <v>267.3656457278658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-2.0572770154103635E-13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442.85077007208679</v>
      </c>
      <c r="T128" s="59">
        <f t="shared" si="88"/>
        <v>275.67388397899009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165.50770159070026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165.50770159070026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-1.1439169611549005E-13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283.58623187123555</v>
      </c>
      <c r="AO128" s="59">
        <f t="shared" si="90"/>
        <v>191.24793849275176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115.45139530147226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115.45139530147226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-1.7053025658242404E-13</v>
      </c>
      <c r="BE128" s="13">
        <f>BD128*VLOOKUP('Données projet'!$B$11,Paramètres!$A$1:$I$89,3,0)*VLOOKUP('Données projet'!$B$11,Paramètres!$A$1:$I$89,5,0)</f>
        <v>-1.383341441396624E-13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300.677256227165</v>
      </c>
      <c r="BJ128" s="59">
        <f t="shared" si="92"/>
        <v>294.92893853504148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38.503112547015363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38.503112547015363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-1.223725121235475E-13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320.91970765367535</v>
      </c>
      <c r="CE128" s="59">
        <f t="shared" si="94"/>
        <v>164.43305350706868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109.15981000234343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109.15981000234343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319</v>
      </c>
      <c r="CU128" s="17">
        <f>CT128*VLOOKUP('Données projet'!$B$13,Paramètres!$A$1:$I$89,3,0)*VLOOKUP('Données projet'!$B$13,Paramètres!$A$1:$I$89,5,0)</f>
        <v>278.67840000000001</v>
      </c>
      <c r="CV128" s="13">
        <f t="shared" si="95"/>
        <v>66.687639951856809</v>
      </c>
      <c r="CW128" s="20">
        <f t="shared" si="67"/>
        <v>601.51251958281728</v>
      </c>
      <c r="CX128" s="59">
        <f t="shared" si="68"/>
        <v>892.68606277363392</v>
      </c>
      <c r="CY128" s="59">
        <f ca="1">AVERAGE(OFFSET($CX$3,0,0,'Données projet'!$E$13+1,1))-AVERAGE(OFFSET($H$3,0,0,'Données projet'!$E$13+1,1))</f>
        <v>380.75053157062723</v>
      </c>
      <c r="CZ128" s="59">
        <f t="shared" si="96"/>
        <v>372.45140975908799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11.39347618598077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11.39347618598077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-1.1368683772161603E-13</v>
      </c>
      <c r="DP128" s="17">
        <f>DO128*VLOOKUP('Données projet'!$B$14,Paramètres!$A$1:$I$89,3,0)*VLOOKUP('Données projet'!$B$14,Paramètres!$A$1:$I$89,5,0)</f>
        <v>-1.0995790944434703E-13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391.03687197632871</v>
      </c>
      <c r="DU128" s="59">
        <f t="shared" si="98"/>
        <v>241.90796410645191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135.05634922059016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135.05634922059016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-1.1368683772161603E-13</v>
      </c>
      <c r="EK128" s="17">
        <f>EJ128*VLOOKUP('Données projet'!$B$15,Paramètres!$A$1:$I$89,3,0)*VLOOKUP('Données projet'!$B$15,Paramètres!$A$1:$I$89,5,0)</f>
        <v>-1.2946657079737634E-13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337.57272347525873</v>
      </c>
      <c r="EP128" s="59">
        <f t="shared" si="100"/>
        <v>171.78614231095435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115.48791493001553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115.48791493001553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-1.1368683772161603E-13</v>
      </c>
      <c r="FF128" s="17">
        <f>FE128*VLOOKUP('Données projet'!$B$16,Paramètres!$A$1:$I$89,3,0)*VLOOKUP('Données projet'!$B$16,Paramètres!$A$1:$I$89,5,0)</f>
        <v>-1.2414602679200469E-13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325.08483803530646</v>
      </c>
      <c r="FK128" s="59">
        <f t="shared" si="102"/>
        <v>166.27224322841556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110.74183623426146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110.74183623426146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-2.2737367544323206E-13</v>
      </c>
      <c r="GA128" s="17">
        <f>FZ128*VLOOKUP('Données projet'!$B$17,Paramètres!$A$1:$I$89,3,0)*VLOOKUP('Données projet'!$B$17,Paramètres!$A$1:$I$89,5,0)</f>
        <v>-2.3055690689943731E-13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491.88527366779715</v>
      </c>
      <c r="GF128" s="59">
        <f t="shared" si="104"/>
        <v>304.07540432345746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185.48276902406067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185.48276902406067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-1.7053025658242404E-13</v>
      </c>
      <c r="GV128" s="17">
        <f>GU128*VLOOKUP('Données projet'!$B$18,Paramètres!$A$1:$I$89,3,0)*VLOOKUP('Données projet'!$B$18,Paramètres!$A$1:$I$89,5,0)</f>
        <v>-1.6227659216383472E-13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388.19269910553851</v>
      </c>
      <c r="HA128" s="59">
        <f t="shared" si="106"/>
        <v>255.07177499966724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132.87802100735485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132.87802100735485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1.05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11.203919999999988</v>
      </c>
      <c r="D129" s="11">
        <f t="shared" si="86"/>
        <v>3.8974037268945612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15.122162175146668</v>
      </c>
      <c r="H129" s="67">
        <f t="shared" si="56"/>
        <v>267.5681388243413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-2.0572770154103635E-13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442.85077007208679</v>
      </c>
      <c r="T129" s="59">
        <f t="shared" si="88"/>
        <v>275.67388397899009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162.26219651223664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162.26219651223664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-1.1439169611549005E-13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283.58623187123555</v>
      </c>
      <c r="AO129" s="59">
        <f t="shared" si="90"/>
        <v>191.24793849275176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113.18746385800829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113.18746385800829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-1.7053025658242404E-13</v>
      </c>
      <c r="BE129" s="13">
        <f>BD129*VLOOKUP('Données projet'!$B$11,Paramètres!$A$1:$I$89,3,0)*VLOOKUP('Données projet'!$B$11,Paramètres!$A$1:$I$89,5,0)</f>
        <v>-1.383341441396624E-13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300.677256227165</v>
      </c>
      <c r="BJ129" s="59">
        <f t="shared" si="92"/>
        <v>294.92893853504148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37.748089994548138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37.748089994548138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-1.223725121235475E-13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320.91970765367535</v>
      </c>
      <c r="CE129" s="59">
        <f t="shared" si="94"/>
        <v>164.43305350706868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107.01925270910726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107.01925270910726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319</v>
      </c>
      <c r="CU129" s="17">
        <f>CT129*VLOOKUP('Données projet'!$B$13,Paramètres!$A$1:$I$89,3,0)*VLOOKUP('Données projet'!$B$13,Paramètres!$A$1:$I$89,5,0)</f>
        <v>278.67840000000001</v>
      </c>
      <c r="CV129" s="13">
        <f t="shared" si="95"/>
        <v>66.687639951856809</v>
      </c>
      <c r="CW129" s="20">
        <f t="shared" si="67"/>
        <v>601.51251958281728</v>
      </c>
      <c r="CX129" s="59">
        <f t="shared" si="68"/>
        <v>892.72353030403929</v>
      </c>
      <c r="CY129" s="59">
        <f ca="1">AVERAGE(OFFSET($CX$3,0,0,'Données projet'!$E$13+1,1))-AVERAGE(OFFSET($H$3,0,0,'Données projet'!$E$13+1,1))</f>
        <v>380.75053157062723</v>
      </c>
      <c r="CZ129" s="59">
        <f t="shared" si="96"/>
        <v>372.45140975908799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11.170057067307971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11.170057067307971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-1.1368683772161603E-13</v>
      </c>
      <c r="DP129" s="17">
        <f>DO129*VLOOKUP('Données projet'!$B$14,Paramètres!$A$1:$I$89,3,0)*VLOOKUP('Données projet'!$B$14,Paramètres!$A$1:$I$89,5,0)</f>
        <v>-1.0995790944434703E-13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391.03687197632871</v>
      </c>
      <c r="DU129" s="59">
        <f t="shared" si="98"/>
        <v>241.90796410645191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132.40797658861345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132.40797658861345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-1.1368683772161603E-13</v>
      </c>
      <c r="EK129" s="17">
        <f>EJ129*VLOOKUP('Données projet'!$B$15,Paramètres!$A$1:$I$89,3,0)*VLOOKUP('Données projet'!$B$15,Paramètres!$A$1:$I$89,5,0)</f>
        <v>-1.2946657079737634E-13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337.57272347525873</v>
      </c>
      <c r="EP129" s="59">
        <f t="shared" si="100"/>
        <v>171.78614231095435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113.2232673589106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113.2232673589106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-1.1368683772161603E-13</v>
      </c>
      <c r="FF129" s="17">
        <f>FE129*VLOOKUP('Données projet'!$B$16,Paramètres!$A$1:$I$89,3,0)*VLOOKUP('Données projet'!$B$16,Paramètres!$A$1:$I$89,5,0)</f>
        <v>-1.2414602679200469E-13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325.08483803530646</v>
      </c>
      <c r="FK129" s="59">
        <f t="shared" si="102"/>
        <v>166.27224322841556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108.57025637155809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108.57025637155809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-2.2737367544323206E-13</v>
      </c>
      <c r="GA129" s="17">
        <f>FZ129*VLOOKUP('Données projet'!$B$17,Paramètres!$A$1:$I$89,3,0)*VLOOKUP('Données projet'!$B$17,Paramètres!$A$1:$I$89,5,0)</f>
        <v>-2.3055690689943731E-13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491.88527366779715</v>
      </c>
      <c r="GF129" s="59">
        <f t="shared" si="104"/>
        <v>304.07540432345746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181.84556505681695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181.84556505681695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-1.7053025658242404E-13</v>
      </c>
      <c r="GV129" s="17">
        <f>GU129*VLOOKUP('Données projet'!$B$18,Paramètres!$A$1:$I$89,3,0)*VLOOKUP('Données projet'!$B$18,Paramètres!$A$1:$I$89,5,0)</f>
        <v>-1.6227659216383472E-13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388.19269910553851</v>
      </c>
      <c r="HA129" s="59">
        <f t="shared" si="106"/>
        <v>255.07177499966724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130.27236406299065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130.27236406299065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1.05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11.292839999999988</v>
      </c>
      <c r="D130" s="11">
        <f t="shared" si="86"/>
        <v>3.9247224564881522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15.211890317289091</v>
      </c>
      <c r="H130" s="67">
        <f t="shared" si="56"/>
        <v>267.77058794505018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-2.0572770154103635E-13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442.85077007208679</v>
      </c>
      <c r="T130" s="59">
        <f t="shared" si="88"/>
        <v>275.67388397899009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159.08033380879905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159.08033380879905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-1.1439169611549005E-13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283.58623187123555</v>
      </c>
      <c r="AO130" s="59">
        <f t="shared" si="90"/>
        <v>191.24793849275176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110.96792672928881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110.96792672928881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-1.7053025658242404E-13</v>
      </c>
      <c r="BE130" s="13">
        <f>BD130*VLOOKUP('Données projet'!$B$11,Paramètres!$A$1:$I$89,3,0)*VLOOKUP('Données projet'!$B$11,Paramètres!$A$1:$I$89,5,0)</f>
        <v>-1.383341441396624E-13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300.677256227165</v>
      </c>
      <c r="BJ130" s="59">
        <f t="shared" si="92"/>
        <v>294.92893853504148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37.007872973816511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37.007872973816511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-1.223725121235475E-13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320.91970765367535</v>
      </c>
      <c r="CE130" s="59">
        <f t="shared" si="94"/>
        <v>164.43305350706868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104.92067043878042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104.92067043878042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319</v>
      </c>
      <c r="CU130" s="17">
        <f>CT130*VLOOKUP('Données projet'!$B$13,Paramètres!$A$1:$I$89,3,0)*VLOOKUP('Données projet'!$B$13,Paramètres!$A$1:$I$89,5,0)</f>
        <v>278.67840000000001</v>
      </c>
      <c r="CV130" s="13">
        <f t="shared" si="95"/>
        <v>66.687639951856809</v>
      </c>
      <c r="CW130" s="20">
        <f t="shared" si="67"/>
        <v>601.51251958281728</v>
      </c>
      <c r="CX130" s="59">
        <f t="shared" si="68"/>
        <v>892.76034785655679</v>
      </c>
      <c r="CY130" s="59">
        <f ca="1">AVERAGE(OFFSET($CX$3,0,0,'Données projet'!$E$13+1,1))-AVERAGE(OFFSET($H$3,0,0,'Données projet'!$E$13+1,1))</f>
        <v>380.75053157062723</v>
      </c>
      <c r="CZ130" s="59">
        <f t="shared" si="96"/>
        <v>372.45140975908799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10.951019061280139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10.951019061280139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-1.1368683772161603E-13</v>
      </c>
      <c r="DP130" s="17">
        <f>DO130*VLOOKUP('Données projet'!$B$14,Paramètres!$A$1:$I$89,3,0)*VLOOKUP('Données projet'!$B$14,Paramètres!$A$1:$I$89,5,0)</f>
        <v>-1.0995790944434703E-13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391.03687197632871</v>
      </c>
      <c r="DU130" s="59">
        <f t="shared" si="98"/>
        <v>241.90796410645191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129.81153692860198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129.81153692860198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-1.1368683772161603E-13</v>
      </c>
      <c r="EK130" s="17">
        <f>EJ130*VLOOKUP('Données projet'!$B$15,Paramètres!$A$1:$I$89,3,0)*VLOOKUP('Données projet'!$B$15,Paramètres!$A$1:$I$89,5,0)</f>
        <v>-1.2946657079737634E-13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337.57272347525873</v>
      </c>
      <c r="EP130" s="59">
        <f t="shared" si="100"/>
        <v>171.78614231095435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111.0030281453764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111.0030281453764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-1.1368683772161603E-13</v>
      </c>
      <c r="FF130" s="17">
        <f>FE130*VLOOKUP('Données projet'!$B$16,Paramètres!$A$1:$I$89,3,0)*VLOOKUP('Données projet'!$B$16,Paramètres!$A$1:$I$89,5,0)</f>
        <v>-1.2414602679200469E-13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325.08483803530646</v>
      </c>
      <c r="FK130" s="59">
        <f t="shared" si="102"/>
        <v>166.27224322841556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106.4412598654294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106.4412598654294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-2.2737367544323206E-13</v>
      </c>
      <c r="GA130" s="17">
        <f>FZ130*VLOOKUP('Données projet'!$B$17,Paramètres!$A$1:$I$89,3,0)*VLOOKUP('Données projet'!$B$17,Paramètres!$A$1:$I$89,5,0)</f>
        <v>-2.3055690689943731E-13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491.88527366779715</v>
      </c>
      <c r="GF130" s="59">
        <f t="shared" si="104"/>
        <v>304.07540432345746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178.27968444089552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178.27968444089552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-1.7053025658242404E-13</v>
      </c>
      <c r="GV130" s="17">
        <f>GU130*VLOOKUP('Données projet'!$B$18,Paramètres!$A$1:$I$89,3,0)*VLOOKUP('Données projet'!$B$18,Paramètres!$A$1:$I$89,5,0)</f>
        <v>-1.6227659216383472E-13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388.19269910553851</v>
      </c>
      <c r="HA130" s="59">
        <f t="shared" si="106"/>
        <v>255.07177499966724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127.71780246201162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127.71780246201162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1.05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11.381759999999987</v>
      </c>
      <c r="D131" s="11">
        <f t="shared" si="86"/>
        <v>3.9520161586954057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15.301599140045566</v>
      </c>
      <c r="H131" s="67">
        <f t="shared" si="56"/>
        <v>267.97299347639444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-2.0572770154103635E-13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442.85077007208679</v>
      </c>
      <c r="T131" s="59">
        <f t="shared" si="88"/>
        <v>275.67388397899009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155.96086549223128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155.96086549223128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-1.1439169611549005E-13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283.58623187123555</v>
      </c>
      <c r="AO131" s="59">
        <f t="shared" si="90"/>
        <v>191.24793849275176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108.79191336987954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108.79191336987954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-1.7053025658242404E-13</v>
      </c>
      <c r="BE131" s="13">
        <f>BD131*VLOOKUP('Données projet'!$B$11,Paramètres!$A$1:$I$89,3,0)*VLOOKUP('Données projet'!$B$11,Paramètres!$A$1:$I$89,5,0)</f>
        <v>-1.383341441396624E-13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300.677256227165</v>
      </c>
      <c r="BJ131" s="59">
        <f t="shared" si="92"/>
        <v>294.92893853504148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36.282171157373625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36.282171157373625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-1.223725121235475E-13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320.91970765367535</v>
      </c>
      <c r="CE131" s="59">
        <f t="shared" si="94"/>
        <v>164.43305350706868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102.8632400867659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102.8632400867659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319</v>
      </c>
      <c r="CU131" s="17">
        <f>CT131*VLOOKUP('Données projet'!$B$13,Paramètres!$A$1:$I$89,3,0)*VLOOKUP('Données projet'!$B$13,Paramètres!$A$1:$I$89,5,0)</f>
        <v>278.67840000000001</v>
      </c>
      <c r="CV131" s="13">
        <f t="shared" si="95"/>
        <v>66.687639951856809</v>
      </c>
      <c r="CW131" s="20">
        <f t="shared" si="67"/>
        <v>601.51251958281728</v>
      </c>
      <c r="CX131" s="59">
        <f t="shared" si="68"/>
        <v>892.79652670685005</v>
      </c>
      <c r="CY131" s="59">
        <f ca="1">AVERAGE(OFFSET($CX$3,0,0,'Données projet'!$E$13+1,1))-AVERAGE(OFFSET($H$3,0,0,'Données projet'!$E$13+1,1))</f>
        <v>380.75053157062723</v>
      </c>
      <c r="CZ131" s="59">
        <f t="shared" si="96"/>
        <v>372.45140975908799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10.73627625695052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10.73627625695052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-1.1368683772161603E-13</v>
      </c>
      <c r="DP131" s="17">
        <f>DO131*VLOOKUP('Données projet'!$B$14,Paramètres!$A$1:$I$89,3,0)*VLOOKUP('Données projet'!$B$14,Paramètres!$A$1:$I$89,5,0)</f>
        <v>-1.0995790944434703E-13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391.03687197632871</v>
      </c>
      <c r="DU131" s="59">
        <f t="shared" si="98"/>
        <v>241.90796410645191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127.26601186665152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127.26601186665152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-1.1368683772161603E-13</v>
      </c>
      <c r="EK131" s="17">
        <f>EJ131*VLOOKUP('Données projet'!$B$15,Paramètres!$A$1:$I$89,3,0)*VLOOKUP('Données projet'!$B$15,Paramètres!$A$1:$I$89,5,0)</f>
        <v>-1.2946657079737634E-13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337.57272347525873</v>
      </c>
      <c r="EP131" s="59">
        <f t="shared" si="100"/>
        <v>171.78614231095435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108.82632646860742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108.82632646860742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-1.1368683772161603E-13</v>
      </c>
      <c r="FF131" s="17">
        <f>FE131*VLOOKUP('Données projet'!$B$16,Paramètres!$A$1:$I$89,3,0)*VLOOKUP('Données projet'!$B$16,Paramètres!$A$1:$I$89,5,0)</f>
        <v>-1.2414602679200469E-13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325.08483803530646</v>
      </c>
      <c r="FK131" s="59">
        <f t="shared" si="102"/>
        <v>166.27224322841556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104.35401168222626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104.35401168222626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-2.2737367544323206E-13</v>
      </c>
      <c r="GA131" s="17">
        <f>FZ131*VLOOKUP('Données projet'!$B$17,Paramètres!$A$1:$I$89,3,0)*VLOOKUP('Données projet'!$B$17,Paramètres!$A$1:$I$89,5,0)</f>
        <v>-2.3055690689943731E-13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491.88527366779715</v>
      </c>
      <c r="GF131" s="59">
        <f t="shared" si="104"/>
        <v>304.07540432345746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174.78372856887989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174.78372856887989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-1.7053025658242404E-13</v>
      </c>
      <c r="GV131" s="17">
        <f>GU131*VLOOKUP('Données projet'!$B$18,Paramètres!$A$1:$I$89,3,0)*VLOOKUP('Données projet'!$B$18,Paramètres!$A$1:$I$89,5,0)</f>
        <v>-1.6227659216383472E-13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388.19269910553851</v>
      </c>
      <c r="HA131" s="59">
        <f t="shared" si="106"/>
        <v>255.07177499966724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125.21333425589907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125.21333425589907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1.05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11.470679999999987</v>
      </c>
      <c r="D132" s="11">
        <f t="shared" si="86"/>
        <v>3.9792850517072922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15.391288811844216</v>
      </c>
      <c r="H132" s="67">
        <f t="shared" ref="H132:H195" si="110">(B132+E132+F132)*44/12+(C132+D132)*0.475*44/12</f>
        <v>268.17535579839017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-2.0572770154103635E-13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442.85077007208679</v>
      </c>
      <c r="T132" s="59">
        <f t="shared" si="88"/>
        <v>275.67388397899009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152.90256804666359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152.90256804666359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-1.1439169611549005E-13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283.58623187123555</v>
      </c>
      <c r="AO132" s="59">
        <f t="shared" si="90"/>
        <v>191.24793849275176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106.6585703052112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106.6585703052112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-1.7053025658242404E-13</v>
      </c>
      <c r="BE132" s="13">
        <f>BD132*VLOOKUP('Données projet'!$B$11,Paramètres!$A$1:$I$89,3,0)*VLOOKUP('Données projet'!$B$11,Paramètres!$A$1:$I$89,5,0)</f>
        <v>-1.383341441396624E-13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300.677256227165</v>
      </c>
      <c r="BJ132" s="59">
        <f t="shared" si="92"/>
        <v>294.92893853504148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35.570699910916787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35.570699910916787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-1.223725121235475E-13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320.91970765367535</v>
      </c>
      <c r="CE132" s="59">
        <f t="shared" si="94"/>
        <v>164.43305350706868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100.84615468904578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100.84615468904578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319</v>
      </c>
      <c r="CU132" s="17">
        <f>CT132*VLOOKUP('Données projet'!$B$13,Paramètres!$A$1:$I$89,3,0)*VLOOKUP('Données projet'!$B$13,Paramètres!$A$1:$I$89,5,0)</f>
        <v>278.67840000000001</v>
      </c>
      <c r="CV132" s="13">
        <f t="shared" si="95"/>
        <v>66.687639951856809</v>
      </c>
      <c r="CW132" s="20">
        <f t="shared" ref="CW132:CW153" si="121">(CU132+CV132)*0.475*44/12</f>
        <v>601.51251958281728</v>
      </c>
      <c r="CX132" s="59">
        <f t="shared" ref="CX132:CX195" si="122">CW132+(CO132+CP132)*44/12</f>
        <v>892.83207793497434</v>
      </c>
      <c r="CY132" s="59">
        <f ca="1">AVERAGE(OFFSET($CX$3,0,0,'Données projet'!$E$13+1,1))-AVERAGE(OFFSET($H$3,0,0,'Données projet'!$E$13+1,1))</f>
        <v>380.75053157062723</v>
      </c>
      <c r="CZ132" s="59">
        <f t="shared" si="96"/>
        <v>372.45140975908799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10.525744428033628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10.525744428033628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-1.1368683772161603E-13</v>
      </c>
      <c r="DP132" s="17">
        <f>DO132*VLOOKUP('Données projet'!$B$14,Paramètres!$A$1:$I$89,3,0)*VLOOKUP('Données projet'!$B$14,Paramètres!$A$1:$I$89,5,0)</f>
        <v>-1.0995790944434703E-13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391.03687197632871</v>
      </c>
      <c r="DU132" s="59">
        <f t="shared" si="98"/>
        <v>241.90796410645191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124.77040299854893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124.77040299854893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-1.1368683772161603E-13</v>
      </c>
      <c r="EK132" s="17">
        <f>EJ132*VLOOKUP('Données projet'!$B$15,Paramètres!$A$1:$I$89,3,0)*VLOOKUP('Données projet'!$B$15,Paramètres!$A$1:$I$89,5,0)</f>
        <v>-1.2946657079737634E-13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337.57272347525873</v>
      </c>
      <c r="EP132" s="59">
        <f t="shared" si="100"/>
        <v>171.78614231095435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106.69230858406294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106.69230858406294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-1.1368683772161603E-13</v>
      </c>
      <c r="FF132" s="17">
        <f>FE132*VLOOKUP('Données projet'!$B$16,Paramètres!$A$1:$I$89,3,0)*VLOOKUP('Données projet'!$B$16,Paramètres!$A$1:$I$89,5,0)</f>
        <v>-1.2414602679200469E-13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325.08483803530646</v>
      </c>
      <c r="FK132" s="59">
        <f t="shared" si="102"/>
        <v>166.27224322841556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102.30769316280005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102.30769316280005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-2.2737367544323206E-13</v>
      </c>
      <c r="GA132" s="17">
        <f>FZ132*VLOOKUP('Données projet'!$B$17,Paramètres!$A$1:$I$89,3,0)*VLOOKUP('Données projet'!$B$17,Paramètres!$A$1:$I$89,5,0)</f>
        <v>-2.3055690689943731E-13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491.88527366779715</v>
      </c>
      <c r="GF132" s="59">
        <f t="shared" si="104"/>
        <v>304.07540432345746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171.35632625919197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171.35632625919197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-1.7053025658242404E-13</v>
      </c>
      <c r="GV132" s="17">
        <f>GU132*VLOOKUP('Données projet'!$B$18,Paramètres!$A$1:$I$89,3,0)*VLOOKUP('Données projet'!$B$18,Paramètres!$A$1:$I$89,5,0)</f>
        <v>-1.6227659216383472E-13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388.19269910553851</v>
      </c>
      <c r="HA132" s="59">
        <f t="shared" si="106"/>
        <v>255.07177499966724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122.75797714373361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122.75797714373361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1.05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11.559599999999987</v>
      </c>
      <c r="D133" s="11">
        <f t="shared" ref="D133:D196" si="140">IFERROR(EXP(-1.0587+0.8836*LN(C133)+0.284),0)</f>
        <v>4.0065293501366002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15.480959498351051</v>
      </c>
      <c r="H133" s="67">
        <f t="shared" si="110"/>
        <v>268.37767528482118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69.460316230714739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-2.0572770154103635E-13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442.85077007208679</v>
      </c>
      <c r="T133" s="59">
        <f t="shared" ref="T133:T196" si="142">$T$3</f>
        <v>275.67388397899009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149.90424194862624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149.90424194862624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69.460316230714739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-1.1439169611549005E-13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283.58623187123555</v>
      </c>
      <c r="AO133" s="59">
        <f t="shared" ref="AO133:AO196" si="144">$AO$3</f>
        <v>191.24793849275176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104.56706079683022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104.56706079683022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69.460316230714739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-1.7053025658242404E-13</v>
      </c>
      <c r="BE133" s="13">
        <f>BD133*VLOOKUP('Données projet'!$B$11,Paramètres!$A$1:$I$89,3,0)*VLOOKUP('Données projet'!$B$11,Paramètres!$A$1:$I$89,5,0)</f>
        <v>-1.383341441396624E-13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300.677256227165</v>
      </c>
      <c r="BJ133" s="59">
        <f t="shared" ref="BJ133:BJ196" si="146">$BJ$3</f>
        <v>294.92893853504148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34.873180181648351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34.873180181648351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69.460316230714739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-1.223725121235475E-13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320.91970765367535</v>
      </c>
      <c r="CE133" s="59">
        <f t="shared" ref="CE133:CE196" si="148">$CE$3</f>
        <v>164.43305350706868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98.868623105674331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98.868623105674331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69.460316230714739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319</v>
      </c>
      <c r="CU133" s="17">
        <f>CT133*VLOOKUP('Données projet'!$B$13,Paramètres!$A$1:$I$89,3,0)*VLOOKUP('Données projet'!$B$13,Paramètres!$A$1:$I$89,5,0)</f>
        <v>278.67840000000001</v>
      </c>
      <c r="CV133" s="13">
        <f t="shared" ref="CV133:CV153" si="149">EXP(-1.0587+0.8836*LN(CU133)+0.284)</f>
        <v>66.687639951856809</v>
      </c>
      <c r="CW133" s="20">
        <f t="shared" si="121"/>
        <v>601.51251958281728</v>
      </c>
      <c r="CX133" s="59">
        <f t="shared" si="122"/>
        <v>892.86701242877132</v>
      </c>
      <c r="CY133" s="59">
        <f ca="1">AVERAGE(OFFSET($CX$3,0,0,'Données projet'!$E$13+1,1))-AVERAGE(OFFSET($H$3,0,0,'Données projet'!$E$13+1,1))</f>
        <v>380.75053157062723</v>
      </c>
      <c r="CZ133" s="59">
        <f t="shared" ref="CZ133:CZ196" si="150">$CZ$3</f>
        <v>372.45140975908799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10.319340999870059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10.319340999870059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69.460316230714739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-1.1368683772161603E-13</v>
      </c>
      <c r="DP133" s="17">
        <f>DO133*VLOOKUP('Données projet'!$B$14,Paramètres!$A$1:$I$89,3,0)*VLOOKUP('Données projet'!$B$14,Paramètres!$A$1:$I$89,5,0)</f>
        <v>-1.0995790944434703E-13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391.03687197632871</v>
      </c>
      <c r="DU133" s="59">
        <f t="shared" ref="DU133:DU196" si="152">$DU$3</f>
        <v>241.90796410645191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122.32373149817873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122.32373149817873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69.460316230714739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-1.1368683772161603E-13</v>
      </c>
      <c r="EK133" s="17">
        <f>EJ133*VLOOKUP('Données projet'!$B$15,Paramètres!$A$1:$I$89,3,0)*VLOOKUP('Données projet'!$B$15,Paramètres!$A$1:$I$89,5,0)</f>
        <v>-1.2946657079737634E-13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337.57272347525873</v>
      </c>
      <c r="EP133" s="59">
        <f t="shared" ref="EP133:EP196" si="154">$EP$3</f>
        <v>171.78614231095435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104.60013748861199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104.60013748861199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69.460316230714739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-1.1368683772161603E-13</v>
      </c>
      <c r="FF133" s="17">
        <f>FE133*VLOOKUP('Données projet'!$B$16,Paramètres!$A$1:$I$89,3,0)*VLOOKUP('Données projet'!$B$16,Paramètres!$A$1:$I$89,5,0)</f>
        <v>-1.2414602679200469E-13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325.08483803530646</v>
      </c>
      <c r="FK133" s="59">
        <f t="shared" ref="FK133:FK196" si="156">$FK$3</f>
        <v>166.27224322841556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100.30150170140872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100.30150170140872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69.460316230714739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-2.2737367544323206E-13</v>
      </c>
      <c r="GA133" s="17">
        <f>FZ133*VLOOKUP('Données projet'!$B$17,Paramètres!$A$1:$I$89,3,0)*VLOOKUP('Données projet'!$B$17,Paramètres!$A$1:$I$89,5,0)</f>
        <v>-2.3055690689943731E-13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491.88527366779715</v>
      </c>
      <c r="GF133" s="59">
        <f t="shared" ref="GF133:GF196" si="158">$GF$3</f>
        <v>304.07540432345746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167.99613321828804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167.99613321828804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69.460316230714739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-1.7053025658242404E-13</v>
      </c>
      <c r="GV133" s="17">
        <f>GU133*VLOOKUP('Données projet'!$B$18,Paramètres!$A$1:$I$89,3,0)*VLOOKUP('Données projet'!$B$18,Paramètres!$A$1:$I$89,5,0)</f>
        <v>-1.6227659216383472E-13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388.19269910553851</v>
      </c>
      <c r="HA133" s="59">
        <f t="shared" ref="HA133:HA196" si="160">$HA$3</f>
        <v>255.07177499966724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120.35076808691777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120.35076808691777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1.05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11.648519999999987</v>
      </c>
      <c r="D134" s="11">
        <f t="shared" si="140"/>
        <v>4.0337492651036895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15.570611362536173</v>
      </c>
      <c r="H134" s="67">
        <f t="shared" si="110"/>
        <v>268.57995230338889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69.469678537559687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-2.0572770154103635E-13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442.85077007208679</v>
      </c>
      <c r="T134" s="59">
        <f t="shared" si="142"/>
        <v>275.67388397899009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146.96471119657306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146.96471119657306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69.469678537559687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-1.1439169611549005E-13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283.58623187123555</v>
      </c>
      <c r="AO134" s="59">
        <f t="shared" si="144"/>
        <v>191.24793849275176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102.51656451421375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102.51656451421375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69.469678537559687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-1.7053025658242404E-13</v>
      </c>
      <c r="BE134" s="13">
        <f>BD134*VLOOKUP('Données projet'!$B$11,Paramètres!$A$1:$I$89,3,0)*VLOOKUP('Données projet'!$B$11,Paramètres!$A$1:$I$89,5,0)</f>
        <v>-1.383341441396624E-13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300.677256227165</v>
      </c>
      <c r="BJ134" s="59">
        <f t="shared" si="146"/>
        <v>294.92893853504148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34.189338388825846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34.189338388825846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69.469678537559687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-1.223725121235475E-13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320.91970765367535</v>
      </c>
      <c r="CE134" s="59">
        <f t="shared" si="148"/>
        <v>164.43305350706868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96.929869710477632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96.929869710477632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69.469678537559687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319</v>
      </c>
      <c r="CU134" s="17">
        <f>CT134*VLOOKUP('Données projet'!$B$13,Paramètres!$A$1:$I$89,3,0)*VLOOKUP('Données projet'!$B$13,Paramètres!$A$1:$I$89,5,0)</f>
        <v>278.67840000000001</v>
      </c>
      <c r="CV134" s="13">
        <f t="shared" si="149"/>
        <v>66.687639951856809</v>
      </c>
      <c r="CW134" s="20">
        <f t="shared" si="121"/>
        <v>601.51251958281728</v>
      </c>
      <c r="CX134" s="59">
        <f t="shared" si="122"/>
        <v>892.90134088720288</v>
      </c>
      <c r="CY134" s="59">
        <f ca="1">AVERAGE(OFFSET($CX$3,0,0,'Données projet'!$E$13+1,1))-AVERAGE(OFFSET($H$3,0,0,'Données projet'!$E$13+1,1))</f>
        <v>380.75053157062723</v>
      </c>
      <c r="CZ134" s="59">
        <f t="shared" si="150"/>
        <v>372.45140975908799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10.116985017039118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10.116985017039118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69.469678537559687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-1.1368683772161603E-13</v>
      </c>
      <c r="DP134" s="17">
        <f>DO134*VLOOKUP('Données projet'!$B$14,Paramètres!$A$1:$I$89,3,0)*VLOOKUP('Données projet'!$B$14,Paramètres!$A$1:$I$89,5,0)</f>
        <v>-1.0995790944434703E-13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391.03687197632871</v>
      </c>
      <c r="DU134" s="59">
        <f t="shared" si="152"/>
        <v>241.90796410645191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119.92503773360852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119.92503773360852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69.469678537559687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-1.1368683772161603E-13</v>
      </c>
      <c r="EK134" s="17">
        <f>EJ134*VLOOKUP('Données projet'!$B$15,Paramètres!$A$1:$I$89,3,0)*VLOOKUP('Données projet'!$B$15,Paramètres!$A$1:$I$89,5,0)</f>
        <v>-1.2946657079737634E-13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337.57272347525873</v>
      </c>
      <c r="EP134" s="59">
        <f t="shared" si="154"/>
        <v>171.78614231095435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102.54899259224447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102.54899259224447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69.469678537559687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-1.1368683772161603E-13</v>
      </c>
      <c r="FF134" s="17">
        <f>FE134*VLOOKUP('Données projet'!$B$16,Paramètres!$A$1:$I$89,3,0)*VLOOKUP('Données projet'!$B$16,Paramètres!$A$1:$I$89,5,0)</f>
        <v>-1.2414602679200469E-13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325.08483803530646</v>
      </c>
      <c r="FK134" s="59">
        <f t="shared" si="156"/>
        <v>166.27224322841556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98.334650430919325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98.334650430919325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69.469678537559687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-2.2737367544323206E-13</v>
      </c>
      <c r="GA134" s="17">
        <f>FZ134*VLOOKUP('Données projet'!$B$17,Paramètres!$A$1:$I$89,3,0)*VLOOKUP('Données projet'!$B$17,Paramètres!$A$1:$I$89,5,0)</f>
        <v>-2.3055690689943731E-13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491.88527366779715</v>
      </c>
      <c r="GF134" s="59">
        <f t="shared" si="158"/>
        <v>304.07540432345746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164.70183151340083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164.70183151340083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69.469678537559687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-1.7053025658242404E-13</v>
      </c>
      <c r="GV134" s="17">
        <f>GU134*VLOOKUP('Données projet'!$B$18,Paramètres!$A$1:$I$89,3,0)*VLOOKUP('Données projet'!$B$18,Paramètres!$A$1:$I$89,5,0)</f>
        <v>-1.6227659216383472E-13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388.19269910553851</v>
      </c>
      <c r="HA134" s="59">
        <f t="shared" si="160"/>
        <v>255.07177499966724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117.99076293145353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117.99076293145353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1.05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11.737439999999987</v>
      </c>
      <c r="D135" s="11">
        <f t="shared" si="140"/>
        <v>4.0609450043195299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15.660244564737875</v>
      </c>
      <c r="H135" s="67">
        <f t="shared" si="110"/>
        <v>268.78218721585648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-2.0572770154103635E-13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442.85077007208679</v>
      </c>
      <c r="T135" s="59">
        <f t="shared" si="142"/>
        <v>275.67388397899009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144.08282284963093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144.08282284963093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-1.1439169611549005E-13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283.58623187123555</v>
      </c>
      <c r="AO135" s="59">
        <f t="shared" si="144"/>
        <v>191.24793849275176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100.50627721302016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100.50627721302016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-1.7053025658242404E-13</v>
      </c>
      <c r="BE135" s="13">
        <f>BD135*VLOOKUP('Données projet'!$B$11,Paramètres!$A$1:$I$89,3,0)*VLOOKUP('Données projet'!$B$11,Paramètres!$A$1:$I$89,5,0)</f>
        <v>-1.383341441396624E-13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300.677256227165</v>
      </c>
      <c r="BJ135" s="59">
        <f t="shared" si="146"/>
        <v>294.92893853504148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33.518906316458285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33.518906316458285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-1.223725121235475E-13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320.91970765367535</v>
      </c>
      <c r="CE135" s="59">
        <f t="shared" si="148"/>
        <v>164.43305350706868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95.029134086837942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95.029134086837942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319</v>
      </c>
      <c r="CU135" s="17">
        <f>CT135*VLOOKUP('Données projet'!$B$13,Paramètres!$A$1:$I$89,3,0)*VLOOKUP('Données projet'!$B$13,Paramètres!$A$1:$I$89,5,0)</f>
        <v>278.67840000000001</v>
      </c>
      <c r="CV135" s="13">
        <f t="shared" si="149"/>
        <v>66.687639951856809</v>
      </c>
      <c r="CW135" s="20">
        <f t="shared" si="121"/>
        <v>601.51251958281728</v>
      </c>
      <c r="CX135" s="59">
        <f t="shared" si="122"/>
        <v>892.93507382362736</v>
      </c>
      <c r="CY135" s="59">
        <f ca="1">AVERAGE(OFFSET($CX$3,0,0,'Données projet'!$E$13+1,1))-AVERAGE(OFFSET($H$3,0,0,'Données projet'!$E$13+1,1))</f>
        <v>380.75053157062723</v>
      </c>
      <c r="CZ135" s="59">
        <f t="shared" si="150"/>
        <v>372.45140975908799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9.9185971116065303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9.9185971116065303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-1.1368683772161603E-13</v>
      </c>
      <c r="DP135" s="17">
        <f>DO135*VLOOKUP('Données projet'!$B$14,Paramètres!$A$1:$I$89,3,0)*VLOOKUP('Données projet'!$B$14,Paramètres!$A$1:$I$89,5,0)</f>
        <v>-1.0995790944434703E-13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391.03687197632871</v>
      </c>
      <c r="DU135" s="59">
        <f t="shared" si="152"/>
        <v>241.90796410645191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117.57338089070281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117.57338089070281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-1.1368683772161603E-13</v>
      </c>
      <c r="EK135" s="17">
        <f>EJ135*VLOOKUP('Données projet'!$B$15,Paramètres!$A$1:$I$89,3,0)*VLOOKUP('Données projet'!$B$15,Paramètres!$A$1:$I$89,5,0)</f>
        <v>-1.2946657079737634E-13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337.57272347525873</v>
      </c>
      <c r="EP135" s="59">
        <f t="shared" si="154"/>
        <v>171.78614231095435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100.53806939621987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100.53806939621987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-1.1368683772161603E-13</v>
      </c>
      <c r="FF135" s="17">
        <f>FE135*VLOOKUP('Données projet'!$B$16,Paramètres!$A$1:$I$89,3,0)*VLOOKUP('Données projet'!$B$16,Paramètres!$A$1:$I$89,5,0)</f>
        <v>-1.2414602679200469E-13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325.08483803530646</v>
      </c>
      <c r="FK135" s="59">
        <f t="shared" si="156"/>
        <v>166.27224322841556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96.406367914183406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96.406367914183406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-2.2737367544323206E-13</v>
      </c>
      <c r="GA135" s="17">
        <f>FZ135*VLOOKUP('Données projet'!$B$17,Paramètres!$A$1:$I$89,3,0)*VLOOKUP('Données projet'!$B$17,Paramètres!$A$1:$I$89,5,0)</f>
        <v>-2.3055690689943731E-13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491.88527366779715</v>
      </c>
      <c r="GF135" s="59">
        <f t="shared" si="158"/>
        <v>304.07540432345746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161.47212905562085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161.47212905562085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-1.7053025658242404E-13</v>
      </c>
      <c r="GV135" s="17">
        <f>GU135*VLOOKUP('Données projet'!$B$18,Paramètres!$A$1:$I$89,3,0)*VLOOKUP('Données projet'!$B$18,Paramètres!$A$1:$I$89,5,0)</f>
        <v>-1.6227659216383472E-13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388.19269910553851</v>
      </c>
      <c r="HA135" s="59">
        <f t="shared" si="160"/>
        <v>255.07177499966724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115.67703603762693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115.67703603762693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1.05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11.826359999999987</v>
      </c>
      <c r="D136" s="11">
        <f t="shared" si="140"/>
        <v>4.0881167721661678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15.749859262724751</v>
      </c>
      <c r="H136" s="67">
        <f t="shared" si="110"/>
        <v>268.98438037818937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-2.0572770154103635E-13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442.85077007208679</v>
      </c>
      <c r="T136" s="59">
        <f t="shared" si="142"/>
        <v>275.67388397899009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141.257446575394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141.257446575394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-1.1439169611549005E-13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283.58623187123555</v>
      </c>
      <c r="AO136" s="59">
        <f t="shared" si="144"/>
        <v>191.24793849275176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98.535410419648784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98.535410419648784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-1.7053025658242404E-13</v>
      </c>
      <c r="BE136" s="13">
        <f>BD136*VLOOKUP('Données projet'!$B$11,Paramètres!$A$1:$I$89,3,0)*VLOOKUP('Données projet'!$B$11,Paramètres!$A$1:$I$89,5,0)</f>
        <v>-1.383341441396624E-13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300.677256227165</v>
      </c>
      <c r="BJ136" s="59">
        <f t="shared" si="146"/>
        <v>294.92893853504148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32.86162100810666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32.86162100810666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-1.223725121235475E-13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320.91970765367535</v>
      </c>
      <c r="CE136" s="59">
        <f t="shared" si="148"/>
        <v>164.43305350706868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93.165670729443562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93.165670729443562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319</v>
      </c>
      <c r="CU136" s="17">
        <f>CT136*VLOOKUP('Données projet'!$B$13,Paramètres!$A$1:$I$89,3,0)*VLOOKUP('Données projet'!$B$13,Paramètres!$A$1:$I$89,5,0)</f>
        <v>278.67840000000001</v>
      </c>
      <c r="CV136" s="13">
        <f t="shared" si="149"/>
        <v>66.687639951856809</v>
      </c>
      <c r="CW136" s="20">
        <f t="shared" si="121"/>
        <v>601.51251958281728</v>
      </c>
      <c r="CX136" s="59">
        <f t="shared" si="122"/>
        <v>892.96822156902067</v>
      </c>
      <c r="CY136" s="59">
        <f ca="1">AVERAGE(OFFSET($CX$3,0,0,'Données projet'!$E$13+1,1))-AVERAGE(OFFSET($H$3,0,0,'Données projet'!$E$13+1,1))</f>
        <v>380.75053157062723</v>
      </c>
      <c r="CZ136" s="59">
        <f t="shared" si="150"/>
        <v>372.45140975908799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9.7240994719948013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9.7240994719948013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-1.1368683772161603E-13</v>
      </c>
      <c r="DP136" s="17">
        <f>DO136*VLOOKUP('Données projet'!$B$14,Paramètres!$A$1:$I$89,3,0)*VLOOKUP('Données projet'!$B$14,Paramètres!$A$1:$I$89,5,0)</f>
        <v>-1.0995790944434703E-13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391.03687197632871</v>
      </c>
      <c r="DU136" s="59">
        <f t="shared" si="152"/>
        <v>241.90796410645191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115.26783860411743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115.26783860411743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-1.1368683772161603E-13</v>
      </c>
      <c r="EK136" s="17">
        <f>EJ136*VLOOKUP('Données projet'!$B$15,Paramètres!$A$1:$I$89,3,0)*VLOOKUP('Données projet'!$B$15,Paramètres!$A$1:$I$89,5,0)</f>
        <v>-1.2946657079737634E-13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337.57272347525873</v>
      </c>
      <c r="EP136" s="59">
        <f t="shared" si="154"/>
        <v>171.78614231095435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98.566579177527274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98.566579177527274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-1.1368683772161603E-13</v>
      </c>
      <c r="FF136" s="17">
        <f>FE136*VLOOKUP('Données projet'!$B$16,Paramètres!$A$1:$I$89,3,0)*VLOOKUP('Données projet'!$B$16,Paramètres!$A$1:$I$89,5,0)</f>
        <v>-1.2414602679200469E-13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325.08483803530646</v>
      </c>
      <c r="FK136" s="59">
        <f t="shared" si="156"/>
        <v>166.27224322841556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94.515897841464479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94.515897841464479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-2.2737367544323206E-13</v>
      </c>
      <c r="GA136" s="17">
        <f>FZ136*VLOOKUP('Données projet'!$B$17,Paramètres!$A$1:$I$89,3,0)*VLOOKUP('Données projet'!$B$17,Paramètres!$A$1:$I$89,5,0)</f>
        <v>-2.3055690689943731E-13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491.88527366779715</v>
      </c>
      <c r="GF136" s="59">
        <f t="shared" si="158"/>
        <v>304.07540432345746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158.30575909311395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158.30575909311395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-1.7053025658242404E-13</v>
      </c>
      <c r="GV136" s="17">
        <f>GU136*VLOOKUP('Données projet'!$B$18,Paramètres!$A$1:$I$89,3,0)*VLOOKUP('Données projet'!$B$18,Paramètres!$A$1:$I$89,5,0)</f>
        <v>-1.6227659216383472E-13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388.19269910553851</v>
      </c>
      <c r="HA136" s="59">
        <f t="shared" si="160"/>
        <v>255.07177499966724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113.40867991695423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113.40867991695423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1.05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11.915279999999987</v>
      </c>
      <c r="D137" s="11">
        <f t="shared" si="140"/>
        <v>4.1152647697746927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15.839455611755893</v>
      </c>
      <c r="H137" s="67">
        <f t="shared" si="110"/>
        <v>269.18653214069087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-2.0572770154103635E-13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442.85077007208679</v>
      </c>
      <c r="T137" s="59">
        <f t="shared" si="142"/>
        <v>275.67388397899009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138.48747420658549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138.48747420658549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-1.1439169611549005E-13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283.58623187123555</v>
      </c>
      <c r="AO137" s="59">
        <f t="shared" si="144"/>
        <v>191.24793849275176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96.603191121985375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96.603191121985375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-1.7053025658242404E-13</v>
      </c>
      <c r="BE137" s="13">
        <f>BD137*VLOOKUP('Données projet'!$B$11,Paramètres!$A$1:$I$89,3,0)*VLOOKUP('Données projet'!$B$11,Paramètres!$A$1:$I$89,5,0)</f>
        <v>-1.383341441396624E-13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300.677256227165</v>
      </c>
      <c r="BJ137" s="59">
        <f t="shared" si="146"/>
        <v>294.92893853504148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32.217224663747359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32.217224663747359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-1.223725121235475E-13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320.91970765367535</v>
      </c>
      <c r="CE137" s="59">
        <f t="shared" si="148"/>
        <v>164.43305350706868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91.338748751887266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91.338748751887266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319</v>
      </c>
      <c r="CU137" s="17">
        <f>CT137*VLOOKUP('Données projet'!$B$13,Paramètres!$A$1:$I$89,3,0)*VLOOKUP('Données projet'!$B$13,Paramètres!$A$1:$I$89,5,0)</f>
        <v>278.67840000000001</v>
      </c>
      <c r="CV137" s="13">
        <f t="shared" si="149"/>
        <v>66.687639951856809</v>
      </c>
      <c r="CW137" s="20">
        <f t="shared" si="121"/>
        <v>601.51251958281728</v>
      </c>
      <c r="CX137" s="59">
        <f t="shared" si="122"/>
        <v>893.00079427513856</v>
      </c>
      <c r="CY137" s="59">
        <f ca="1">AVERAGE(OFFSET($CX$3,0,0,'Données projet'!$E$13+1,1))-AVERAGE(OFFSET($H$3,0,0,'Données projet'!$E$13+1,1))</f>
        <v>380.75053157062723</v>
      </c>
      <c r="CZ137" s="59">
        <f t="shared" si="150"/>
        <v>372.45140975908799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9.5334158124640123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9.5334158124640123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-1.1368683772161603E-13</v>
      </c>
      <c r="DP137" s="17">
        <f>DO137*VLOOKUP('Données projet'!$B$14,Paramètres!$A$1:$I$89,3,0)*VLOOKUP('Données projet'!$B$14,Paramètres!$A$1:$I$89,5,0)</f>
        <v>-1.0995790944434703E-13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391.03687197632871</v>
      </c>
      <c r="DU137" s="59">
        <f t="shared" si="152"/>
        <v>241.90796410645191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113.00750659553005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113.00750659553005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-1.1368683772161603E-13</v>
      </c>
      <c r="EK137" s="17">
        <f>EJ137*VLOOKUP('Données projet'!$B$15,Paramètres!$A$1:$I$89,3,0)*VLOOKUP('Données projet'!$B$15,Paramètres!$A$1:$I$89,5,0)</f>
        <v>-1.2946657079737634E-13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337.57272347525873</v>
      </c>
      <c r="EP137" s="59">
        <f t="shared" si="154"/>
        <v>171.78614231095435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96.633748679532943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96.633748679532943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-1.1368683772161603E-13</v>
      </c>
      <c r="FF137" s="17">
        <f>FE137*VLOOKUP('Données projet'!$B$16,Paramètres!$A$1:$I$89,3,0)*VLOOKUP('Données projet'!$B$16,Paramètres!$A$1:$I$89,5,0)</f>
        <v>-1.2414602679200469E-13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325.08483803530646</v>
      </c>
      <c r="FK137" s="59">
        <f t="shared" si="156"/>
        <v>166.27224322841556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92.662498733798671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92.662498733798671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-2.2737367544323206E-13</v>
      </c>
      <c r="GA137" s="17">
        <f>FZ137*VLOOKUP('Données projet'!$B$17,Paramètres!$A$1:$I$89,3,0)*VLOOKUP('Données projet'!$B$17,Paramètres!$A$1:$I$89,5,0)</f>
        <v>-2.3055690689943731E-13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491.88527366779715</v>
      </c>
      <c r="GF137" s="59">
        <f t="shared" si="158"/>
        <v>304.07540432345746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155.20147971427681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155.20147971427681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-1.7053025658242404E-13</v>
      </c>
      <c r="GV137" s="17">
        <f>GU137*VLOOKUP('Données projet'!$B$18,Paramètres!$A$1:$I$89,3,0)*VLOOKUP('Données projet'!$B$18,Paramètres!$A$1:$I$89,5,0)</f>
        <v>-1.6227659216383472E-13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388.19269910553851</v>
      </c>
      <c r="HA137" s="59">
        <f t="shared" si="160"/>
        <v>255.07177499966724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111.18480487624728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111.18480487624728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1.05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12.004199999999987</v>
      </c>
      <c r="D138" s="11">
        <f t="shared" si="140"/>
        <v>4.142389195100816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15.929033764639216</v>
      </c>
      <c r="H138" s="67">
        <f t="shared" si="110"/>
        <v>269.38864284813388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69.505531545857167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-2.0572770154103635E-13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442.85077007208679</v>
      </c>
      <c r="T138" s="59">
        <f t="shared" si="142"/>
        <v>275.67388397899009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135.77181930641299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135.77181930641299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69.505531545857167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-1.1439169611549005E-13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283.58623187123555</v>
      </c>
      <c r="AO138" s="59">
        <f t="shared" si="144"/>
        <v>191.24793849275176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94.708861466211744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94.708861466211744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69.505531545857167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-1.7053025658242404E-13</v>
      </c>
      <c r="BE138" s="13">
        <f>BD138*VLOOKUP('Données projet'!$B$11,Paramètres!$A$1:$I$89,3,0)*VLOOKUP('Données projet'!$B$11,Paramètres!$A$1:$I$89,5,0)</f>
        <v>-1.383341441396624E-13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300.677256227165</v>
      </c>
      <c r="BJ138" s="59">
        <f t="shared" si="146"/>
        <v>294.92893853504148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31.585464538657988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31.585464538657988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69.505531545857167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-1.223725121235475E-13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320.91970765367535</v>
      </c>
      <c r="CE138" s="59">
        <f t="shared" si="148"/>
        <v>164.43305350706868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89.547651599998474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89.547651599998474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69.505531545857167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319</v>
      </c>
      <c r="CU138" s="17">
        <f>CT138*VLOOKUP('Données projet'!$B$13,Paramètres!$A$1:$I$89,3,0)*VLOOKUP('Données projet'!$B$13,Paramètres!$A$1:$I$89,5,0)</f>
        <v>278.67840000000001</v>
      </c>
      <c r="CV138" s="13">
        <f t="shared" si="149"/>
        <v>66.687639951856809</v>
      </c>
      <c r="CW138" s="20">
        <f t="shared" si="121"/>
        <v>601.51251958281728</v>
      </c>
      <c r="CX138" s="59">
        <f t="shared" si="122"/>
        <v>893.0328019176269</v>
      </c>
      <c r="CY138" s="59">
        <f ca="1">AVERAGE(OFFSET($CX$3,0,0,'Données projet'!$E$13+1,1))-AVERAGE(OFFSET($H$3,0,0,'Données projet'!$E$13+1,1))</f>
        <v>380.75053157062723</v>
      </c>
      <c r="CZ138" s="59">
        <f t="shared" si="150"/>
        <v>372.45140975908799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9.3464713431910731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9.3464713431910731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69.505531545857167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-1.1368683772161603E-13</v>
      </c>
      <c r="DP138" s="17">
        <f>DO138*VLOOKUP('Données projet'!$B$14,Paramètres!$A$1:$I$89,3,0)*VLOOKUP('Données projet'!$B$14,Paramètres!$A$1:$I$89,5,0)</f>
        <v>-1.0995790944434703E-13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391.03687197632871</v>
      </c>
      <c r="DU138" s="59">
        <f t="shared" si="152"/>
        <v>241.90796410645191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110.79149831896467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110.79149831896467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69.505531545857167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-1.1368683772161603E-13</v>
      </c>
      <c r="EK138" s="17">
        <f>EJ138*VLOOKUP('Données projet'!$B$15,Paramètres!$A$1:$I$89,3,0)*VLOOKUP('Données projet'!$B$15,Paramètres!$A$1:$I$89,5,0)</f>
        <v>-1.2946657079737634E-13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337.57272347525873</v>
      </c>
      <c r="EP138" s="59">
        <f t="shared" si="154"/>
        <v>171.78614231095435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94.738819808694075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94.738819808694075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69.505531545857167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-1.1368683772161603E-13</v>
      </c>
      <c r="FF138" s="17">
        <f>FE138*VLOOKUP('Données projet'!$B$16,Paramètres!$A$1:$I$89,3,0)*VLOOKUP('Données projet'!$B$16,Paramètres!$A$1:$I$89,5,0)</f>
        <v>-1.2414602679200469E-13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325.08483803530646</v>
      </c>
      <c r="FK138" s="59">
        <f t="shared" si="156"/>
        <v>166.27224322841556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90.845443652172364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90.845443652172364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69.505531545857167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-2.2737367544323206E-13</v>
      </c>
      <c r="GA138" s="17">
        <f>FZ138*VLOOKUP('Données projet'!$B$17,Paramètres!$A$1:$I$89,3,0)*VLOOKUP('Données projet'!$B$17,Paramètres!$A$1:$I$89,5,0)</f>
        <v>-2.3055690689943731E-13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491.88527366779715</v>
      </c>
      <c r="GF138" s="59">
        <f t="shared" si="158"/>
        <v>304.07540432345746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152.15807336063523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152.15807336063523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69.505531545857167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-1.7053025658242404E-13</v>
      </c>
      <c r="GV138" s="17">
        <f>GU138*VLOOKUP('Données projet'!$B$18,Paramètres!$A$1:$I$89,3,0)*VLOOKUP('Données projet'!$B$18,Paramètres!$A$1:$I$89,5,0)</f>
        <v>-1.6227659216383472E-13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388.19269910553851</v>
      </c>
      <c r="HA138" s="59">
        <f t="shared" si="160"/>
        <v>255.07177499966724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109.00453866865877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109.00453866865877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1.05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12.093119999999987</v>
      </c>
      <c r="D139" s="11">
        <f t="shared" si="140"/>
        <v>4.1694902429981449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16.018593871788035</v>
      </c>
      <c r="H139" s="67">
        <f t="shared" si="110"/>
        <v>269.5907128398884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-2.0572770154103635E-13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442.85077007208679</v>
      </c>
      <c r="T139" s="59">
        <f t="shared" si="142"/>
        <v>275.67388397899009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133.10941674244694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133.10941674244694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-1.1439169611549005E-13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283.58623187123555</v>
      </c>
      <c r="AO139" s="59">
        <f t="shared" si="144"/>
        <v>191.24793849275176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92.851678459560844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92.851678459560844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-1.7053025658242404E-13</v>
      </c>
      <c r="BE139" s="13">
        <f>BD139*VLOOKUP('Données projet'!$B$11,Paramètres!$A$1:$I$89,3,0)*VLOOKUP('Données projet'!$B$11,Paramètres!$A$1:$I$89,5,0)</f>
        <v>-1.383341441396624E-13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300.677256227165</v>
      </c>
      <c r="BJ139" s="59">
        <f t="shared" si="146"/>
        <v>294.92893853504148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30.966092844285988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30.966092844285988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-1.223725121235475E-13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320.91970765367535</v>
      </c>
      <c r="CE139" s="59">
        <f t="shared" si="148"/>
        <v>164.43305350706868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87.79167677079684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87.79167677079684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319</v>
      </c>
      <c r="CU139" s="17">
        <f>CT139*VLOOKUP('Données projet'!$B$13,Paramètres!$A$1:$I$89,3,0)*VLOOKUP('Données projet'!$B$13,Paramètres!$A$1:$I$89,5,0)</f>
        <v>278.67840000000001</v>
      </c>
      <c r="CV139" s="13">
        <f t="shared" si="149"/>
        <v>66.687639951856809</v>
      </c>
      <c r="CW139" s="20">
        <f t="shared" si="121"/>
        <v>601.51251958281728</v>
      </c>
      <c r="CX139" s="59">
        <f t="shared" si="122"/>
        <v>893.06425429907654</v>
      </c>
      <c r="CY139" s="59">
        <f ca="1">AVERAGE(OFFSET($CX$3,0,0,'Données projet'!$E$13+1,1))-AVERAGE(OFFSET($H$3,0,0,'Données projet'!$E$13+1,1))</f>
        <v>380.75053157062723</v>
      </c>
      <c r="CZ139" s="59">
        <f t="shared" si="150"/>
        <v>372.45140975908799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9.1631927409357097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9.1631927409357097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-1.1368683772161603E-13</v>
      </c>
      <c r="DP139" s="17">
        <f>DO139*VLOOKUP('Données projet'!$B$14,Paramètres!$A$1:$I$89,3,0)*VLOOKUP('Données projet'!$B$14,Paramètres!$A$1:$I$89,5,0)</f>
        <v>-1.0995790944434703E-13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391.03687197632871</v>
      </c>
      <c r="DU139" s="59">
        <f t="shared" si="152"/>
        <v>241.90796410645191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108.61894461307116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108.61894461307116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-1.1368683772161603E-13</v>
      </c>
      <c r="EK139" s="17">
        <f>EJ139*VLOOKUP('Données projet'!$B$15,Paramètres!$A$1:$I$89,3,0)*VLOOKUP('Données projet'!$B$15,Paramètres!$A$1:$I$89,5,0)</f>
        <v>-1.2946657079737634E-13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337.57272347525873</v>
      </c>
      <c r="EP139" s="59">
        <f t="shared" si="154"/>
        <v>171.78614231095435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92.881049337219878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92.881049337219878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-1.1368683772161603E-13</v>
      </c>
      <c r="FF139" s="17">
        <f>FE139*VLOOKUP('Données projet'!$B$16,Paramètres!$A$1:$I$89,3,0)*VLOOKUP('Données projet'!$B$16,Paramètres!$A$1:$I$89,5,0)</f>
        <v>-1.2414602679200469E-13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325.08483803530646</v>
      </c>
      <c r="FK139" s="59">
        <f t="shared" si="156"/>
        <v>166.27224322841556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89.064019912402586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89.064019912402586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-2.2737367544323206E-13</v>
      </c>
      <c r="GA139" s="17">
        <f>FZ139*VLOOKUP('Données projet'!$B$17,Paramètres!$A$1:$I$89,3,0)*VLOOKUP('Données projet'!$B$17,Paramètres!$A$1:$I$89,5,0)</f>
        <v>-2.3055690689943731E-13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491.88527366779715</v>
      </c>
      <c r="GF139" s="59">
        <f t="shared" si="158"/>
        <v>304.07540432345746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149.17434634929396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149.17434634929396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-1.7053025658242404E-13</v>
      </c>
      <c r="GV139" s="17">
        <f>GU139*VLOOKUP('Données projet'!$B$18,Paramètres!$A$1:$I$89,3,0)*VLOOKUP('Données projet'!$B$18,Paramètres!$A$1:$I$89,5,0)</f>
        <v>-1.6227659216383472E-13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388.19269910553851</v>
      </c>
      <c r="HA139" s="59">
        <f t="shared" si="160"/>
        <v>255.07177499966724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106.86702615156999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106.86702615156999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1.05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12.182039999999986</v>
      </c>
      <c r="D140" s="11">
        <f t="shared" si="140"/>
        <v>4.1965681052892361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16.108136081275894</v>
      </c>
      <c r="H140" s="67">
        <f t="shared" si="110"/>
        <v>269.79274245004535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69.522538582511174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-2.0572770154103635E-13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442.85077007208679</v>
      </c>
      <c r="T140" s="59">
        <f t="shared" si="142"/>
        <v>275.67388397899009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130.49922226885505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130.49922226885505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69.522538582511174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-1.1439169611549005E-13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283.58623187123555</v>
      </c>
      <c r="AO140" s="59">
        <f t="shared" si="144"/>
        <v>191.24793849275176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91.030913678900575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91.030913678900575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69.522538582511174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-1.7053025658242404E-13</v>
      </c>
      <c r="BE140" s="13">
        <f>BD140*VLOOKUP('Données projet'!$B$11,Paramètres!$A$1:$I$89,3,0)*VLOOKUP('Données projet'!$B$11,Paramètres!$A$1:$I$89,5,0)</f>
        <v>-1.383341441396624E-13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300.677256227165</v>
      </c>
      <c r="BJ140" s="59">
        <f t="shared" si="146"/>
        <v>294.92893853504148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30.358866651061195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30.358866651061195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69.522538582511174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-1.223725121235475E-13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320.91970765367535</v>
      </c>
      <c r="CE140" s="59">
        <f t="shared" si="148"/>
        <v>164.43305350706868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86.070135536956954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86.070135536956954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69.522538582511174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319</v>
      </c>
      <c r="CU140" s="17">
        <f>CT140*VLOOKUP('Données projet'!$B$13,Paramètres!$A$1:$I$89,3,0)*VLOOKUP('Données projet'!$B$13,Paramètres!$A$1:$I$89,5,0)</f>
        <v>278.67840000000001</v>
      </c>
      <c r="CV140" s="13">
        <f t="shared" si="149"/>
        <v>66.687639951856809</v>
      </c>
      <c r="CW140" s="20">
        <f t="shared" si="121"/>
        <v>601.51251958281728</v>
      </c>
      <c r="CX140" s="59">
        <f t="shared" si="122"/>
        <v>893.09516105202488</v>
      </c>
      <c r="CY140" s="59">
        <f ca="1">AVERAGE(OFFSET($CX$3,0,0,'Données projet'!$E$13+1,1))-AVERAGE(OFFSET($H$3,0,0,'Données projet'!$E$13+1,1))</f>
        <v>380.75053157062723</v>
      </c>
      <c r="CZ140" s="59">
        <f t="shared" si="150"/>
        <v>372.45140975908799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8.9835081202816642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8.9835081202816642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69.522538582511174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-1.1368683772161603E-13</v>
      </c>
      <c r="DP140" s="17">
        <f>DO140*VLOOKUP('Données projet'!$B$14,Paramètres!$A$1:$I$89,3,0)*VLOOKUP('Données projet'!$B$14,Paramètres!$A$1:$I$89,5,0)</f>
        <v>-1.0995790944434703E-13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391.03687197632871</v>
      </c>
      <c r="DU140" s="59">
        <f t="shared" si="152"/>
        <v>241.90796410645191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106.4889933602233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106.4889933602233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69.522538582511174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-1.1368683772161603E-13</v>
      </c>
      <c r="EK140" s="17">
        <f>EJ140*VLOOKUP('Données projet'!$B$15,Paramètres!$A$1:$I$89,3,0)*VLOOKUP('Données projet'!$B$15,Paramètres!$A$1:$I$89,5,0)</f>
        <v>-1.2946657079737634E-13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337.57272347525873</v>
      </c>
      <c r="EP140" s="59">
        <f t="shared" si="154"/>
        <v>171.78614231095435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91.059708611563181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91.059708611563181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69.522538582511174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-1.1368683772161603E-13</v>
      </c>
      <c r="FF140" s="17">
        <f>FE140*VLOOKUP('Données projet'!$B$16,Paramètres!$A$1:$I$89,3,0)*VLOOKUP('Données projet'!$B$16,Paramètres!$A$1:$I$89,5,0)</f>
        <v>-1.2414602679200469E-13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325.08483803530646</v>
      </c>
      <c r="FK140" s="59">
        <f t="shared" si="156"/>
        <v>166.27224322841556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87.317528805608504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87.317528805608504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69.522538582511174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-2.2737367544323206E-13</v>
      </c>
      <c r="GA140" s="17">
        <f>FZ140*VLOOKUP('Données projet'!$B$17,Paramètres!$A$1:$I$89,3,0)*VLOOKUP('Données projet'!$B$17,Paramètres!$A$1:$I$89,5,0)</f>
        <v>-2.3055690689943731E-13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491.88527366779715</v>
      </c>
      <c r="GF140" s="59">
        <f t="shared" si="158"/>
        <v>304.07540432345746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146.24912840475133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146.24912840475133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69.522538582511174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-1.7053025658242404E-13</v>
      </c>
      <c r="GV140" s="17">
        <f>GU140*VLOOKUP('Données projet'!$B$18,Paramètres!$A$1:$I$89,3,0)*VLOOKUP('Données projet'!$B$18,Paramètres!$A$1:$I$89,5,0)</f>
        <v>-1.6227659216383472E-13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388.19269910553851</v>
      </c>
      <c r="HA140" s="59">
        <f t="shared" si="160"/>
        <v>255.07177499966724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104.77142895118742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104.77142895118742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1.05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12.270959999999986</v>
      </c>
      <c r="D141" s="11">
        <f t="shared" si="140"/>
        <v>4.2236229708345201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16.197660538889799</v>
      </c>
      <c r="H141" s="67">
        <f t="shared" si="110"/>
        <v>269.99473200753675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-2.0572770154103635E-13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442.85077007208679</v>
      </c>
      <c r="T141" s="59">
        <f t="shared" si="142"/>
        <v>275.67388397899009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127.94021211682887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127.94021211682887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-1.1439169611549005E-13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283.58623187123555</v>
      </c>
      <c r="AO141" s="59">
        <f t="shared" si="144"/>
        <v>191.24793849275176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89.245852985032201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89.245852985032201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-1.7053025658242404E-13</v>
      </c>
      <c r="BE141" s="13">
        <f>BD141*VLOOKUP('Données projet'!$B$11,Paramètres!$A$1:$I$89,3,0)*VLOOKUP('Données projet'!$B$11,Paramètres!$A$1:$I$89,5,0)</f>
        <v>-1.383341441396624E-13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300.677256227165</v>
      </c>
      <c r="BJ141" s="59">
        <f t="shared" si="146"/>
        <v>294.92893853504148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29.763547793114132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29.763547793114132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-1.223725121235475E-13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320.91970765367535</v>
      </c>
      <c r="CE141" s="59">
        <f t="shared" si="148"/>
        <v>164.43305350706868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84.382352676676192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84.382352676676192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319</v>
      </c>
      <c r="CU141" s="17">
        <f>CT141*VLOOKUP('Données projet'!$B$13,Paramètres!$A$1:$I$89,3,0)*VLOOKUP('Données projet'!$B$13,Paramètres!$A$1:$I$89,5,0)</f>
        <v>278.67840000000001</v>
      </c>
      <c r="CV141" s="13">
        <f t="shared" si="149"/>
        <v>66.687639951856809</v>
      </c>
      <c r="CW141" s="20">
        <f t="shared" si="121"/>
        <v>601.51251958281728</v>
      </c>
      <c r="CX141" s="59">
        <f t="shared" si="122"/>
        <v>893.12553164190695</v>
      </c>
      <c r="CY141" s="59">
        <f ca="1">AVERAGE(OFFSET($CX$3,0,0,'Données projet'!$E$13+1,1))-AVERAGE(OFFSET($H$3,0,0,'Données projet'!$E$13+1,1))</f>
        <v>380.75053157062723</v>
      </c>
      <c r="CZ141" s="59">
        <f t="shared" si="150"/>
        <v>372.45140975908799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8.8073470054418479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8.8073470054418479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-1.1368683772161603E-13</v>
      </c>
      <c r="DP141" s="17">
        <f>DO141*VLOOKUP('Données projet'!$B$14,Paramètres!$A$1:$I$89,3,0)*VLOOKUP('Données projet'!$B$14,Paramètres!$A$1:$I$89,5,0)</f>
        <v>-1.0995790944434703E-13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391.03687197632871</v>
      </c>
      <c r="DU141" s="59">
        <f t="shared" si="152"/>
        <v>241.90796410645191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104.4008091523018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104.4008091523018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-1.1368683772161603E-13</v>
      </c>
      <c r="EK141" s="17">
        <f>EJ141*VLOOKUP('Données projet'!$B$15,Paramètres!$A$1:$I$89,3,0)*VLOOKUP('Données projet'!$B$15,Paramètres!$A$1:$I$89,5,0)</f>
        <v>-1.2946657079737634E-13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337.57272347525873</v>
      </c>
      <c r="EP141" s="59">
        <f t="shared" si="154"/>
        <v>171.78614231095435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89.274083266628466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89.274083266628466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-1.1368683772161603E-13</v>
      </c>
      <c r="FF141" s="17">
        <f>FE141*VLOOKUP('Données projet'!$B$16,Paramètres!$A$1:$I$89,3,0)*VLOOKUP('Données projet'!$B$16,Paramètres!$A$1:$I$89,5,0)</f>
        <v>-1.2414602679200469E-13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325.08483803530646</v>
      </c>
      <c r="FK141" s="59">
        <f t="shared" si="156"/>
        <v>166.27224322841556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85.605285324164257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85.605285324164257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-2.2737367544323206E-13</v>
      </c>
      <c r="GA141" s="17">
        <f>FZ141*VLOOKUP('Données projet'!$B$17,Paramètres!$A$1:$I$89,3,0)*VLOOKUP('Données projet'!$B$17,Paramètres!$A$1:$I$89,5,0)</f>
        <v>-2.3055690689943731E-13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491.88527366779715</v>
      </c>
      <c r="GF141" s="59">
        <f t="shared" si="158"/>
        <v>304.07540432345746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143.3812721998944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143.3812721998944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-1.7053025658242404E-13</v>
      </c>
      <c r="GV141" s="17">
        <f>GU141*VLOOKUP('Données projet'!$B$18,Paramètres!$A$1:$I$89,3,0)*VLOOKUP('Données projet'!$B$18,Paramètres!$A$1:$I$89,5,0)</f>
        <v>-1.6227659216383472E-13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388.19269910553851</v>
      </c>
      <c r="HA141" s="59">
        <f t="shared" si="160"/>
        <v>255.07177499966724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102.71692513371627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102.71692513371627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1.05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12.359879999999986</v>
      </c>
      <c r="D142" s="11">
        <f t="shared" si="140"/>
        <v>4.250655025599162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16.287167388181803</v>
      </c>
      <c r="H142" s="67">
        <f t="shared" si="110"/>
        <v>270.19668183625186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-2.0572770154103635E-13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442.85077007208679</v>
      </c>
      <c r="T142" s="59">
        <f t="shared" si="142"/>
        <v>275.67388397899009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125.43138259304186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125.43138259304186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-1.1439169611549005E-13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283.58623187123555</v>
      </c>
      <c r="AO142" s="59">
        <f t="shared" si="144"/>
        <v>191.24793849275176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87.495796242591069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87.495796242591069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-1.7053025658242404E-13</v>
      </c>
      <c r="BE142" s="13">
        <f>BD142*VLOOKUP('Données projet'!$B$11,Paramètres!$A$1:$I$89,3,0)*VLOOKUP('Données projet'!$B$11,Paramètres!$A$1:$I$89,5,0)</f>
        <v>-1.383341441396624E-13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300.677256227165</v>
      </c>
      <c r="BJ142" s="59">
        <f t="shared" si="146"/>
        <v>294.92893853504148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29.179902774862761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29.179902774862761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-1.223725121235475E-13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320.91970765367535</v>
      </c>
      <c r="CE142" s="59">
        <f t="shared" si="148"/>
        <v>164.43305350706868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82.727666208839651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82.727666208839651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319</v>
      </c>
      <c r="CU142" s="17">
        <f>CT142*VLOOKUP('Données projet'!$B$13,Paramètres!$A$1:$I$89,3,0)*VLOOKUP('Données projet'!$B$13,Paramètres!$A$1:$I$89,5,0)</f>
        <v>278.67840000000001</v>
      </c>
      <c r="CV142" s="13">
        <f t="shared" si="149"/>
        <v>66.687639951856809</v>
      </c>
      <c r="CW142" s="20">
        <f t="shared" si="121"/>
        <v>601.51251958281728</v>
      </c>
      <c r="CX142" s="59">
        <f t="shared" si="122"/>
        <v>893.15537536995282</v>
      </c>
      <c r="CY142" s="59">
        <f ca="1">AVERAGE(OFFSET($CX$3,0,0,'Données projet'!$E$13+1,1))-AVERAGE(OFFSET($H$3,0,0,'Données projet'!$E$13+1,1))</f>
        <v>380.75053157062723</v>
      </c>
      <c r="CZ142" s="59">
        <f t="shared" si="150"/>
        <v>372.45140975908799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8.6346403026163703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8.6346403026163703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-1.1368683772161603E-13</v>
      </c>
      <c r="DP142" s="17">
        <f>DO142*VLOOKUP('Données projet'!$B$14,Paramètres!$A$1:$I$89,3,0)*VLOOKUP('Données projet'!$B$14,Paramètres!$A$1:$I$89,5,0)</f>
        <v>-1.0995790944434703E-13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391.03687197632871</v>
      </c>
      <c r="DU142" s="59">
        <f t="shared" si="152"/>
        <v>241.90796410645191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102.35357296303104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102.35357296303104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-1.1368683772161603E-13</v>
      </c>
      <c r="EK142" s="17">
        <f>EJ142*VLOOKUP('Données projet'!$B$15,Paramètres!$A$1:$I$89,3,0)*VLOOKUP('Données projet'!$B$15,Paramètres!$A$1:$I$89,5,0)</f>
        <v>-1.2946657079737634E-13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337.57272347525873</v>
      </c>
      <c r="EP142" s="59">
        <f t="shared" si="154"/>
        <v>171.78614231095435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87.523472945584004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87.523472945584004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-1.1368683772161603E-13</v>
      </c>
      <c r="FF142" s="17">
        <f>FE142*VLOOKUP('Données projet'!$B$16,Paramètres!$A$1:$I$89,3,0)*VLOOKUP('Données projet'!$B$16,Paramètres!$A$1:$I$89,5,0)</f>
        <v>-1.2414602679200469E-13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325.08483803530646</v>
      </c>
      <c r="FK142" s="59">
        <f t="shared" si="156"/>
        <v>166.27224322841556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83.926617893025735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83.926617893025735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-2.2737367544323206E-13</v>
      </c>
      <c r="GA142" s="17">
        <f>FZ142*VLOOKUP('Données projet'!$B$17,Paramètres!$A$1:$I$89,3,0)*VLOOKUP('Données projet'!$B$17,Paramètres!$A$1:$I$89,5,0)</f>
        <v>-2.3055690689943731E-13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491.88527366779715</v>
      </c>
      <c r="GF142" s="59">
        <f t="shared" si="158"/>
        <v>304.07540432345746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140.56965290599516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140.56965290599516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-1.7053025658242404E-13</v>
      </c>
      <c r="GV142" s="17">
        <f>GU142*VLOOKUP('Données projet'!$B$18,Paramètres!$A$1:$I$89,3,0)*VLOOKUP('Données projet'!$B$18,Paramètres!$A$1:$I$89,5,0)</f>
        <v>-1.6227659216383472E-13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388.19269910553851</v>
      </c>
      <c r="HA142" s="59">
        <f t="shared" si="160"/>
        <v>255.07177499966724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100.70270888298214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100.70270888298214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1.05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12.448799999999986</v>
      </c>
      <c r="D143" s="11">
        <f t="shared" si="140"/>
        <v>4.2776644527179588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16.376656770519116</v>
      </c>
      <c r="H143" s="67">
        <f t="shared" si="110"/>
        <v>270.39859225515039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69.546958670878297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-2.0572770154103635E-13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442.85077007208679</v>
      </c>
      <c r="T143" s="59">
        <f t="shared" si="142"/>
        <v>275.67388397899009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122.97174968598139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122.97174968598139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69.546958670878297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-1.1439169611549005E-13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283.58623187123555</v>
      </c>
      <c r="AO143" s="59">
        <f t="shared" si="144"/>
        <v>191.24793849275176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85.780057045440003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85.780057045440003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69.546958670878297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-1.7053025658242404E-13</v>
      </c>
      <c r="BE143" s="13">
        <f>BD143*VLOOKUP('Données projet'!$B$11,Paramètres!$A$1:$I$89,3,0)*VLOOKUP('Données projet'!$B$11,Paramètres!$A$1:$I$89,5,0)</f>
        <v>-1.383341441396624E-13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300.677256227165</v>
      </c>
      <c r="BJ143" s="59">
        <f t="shared" si="146"/>
        <v>294.92893853504148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28.607702679430989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28.607702679430989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69.546958670878297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-1.223725121235475E-13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320.91970765367535</v>
      </c>
      <c r="CE143" s="59">
        <f t="shared" si="148"/>
        <v>164.43305350706868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81.105427133378285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81.105427133378285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69.546958670878297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319</v>
      </c>
      <c r="CU143" s="17">
        <f>CT143*VLOOKUP('Données projet'!$B$13,Paramètres!$A$1:$I$89,3,0)*VLOOKUP('Données projet'!$B$13,Paramètres!$A$1:$I$89,5,0)</f>
        <v>278.67840000000001</v>
      </c>
      <c r="CV143" s="13">
        <f t="shared" si="149"/>
        <v>66.687639951856809</v>
      </c>
      <c r="CW143" s="20">
        <f t="shared" si="121"/>
        <v>601.51251958281728</v>
      </c>
      <c r="CX143" s="59">
        <f t="shared" si="122"/>
        <v>893.18470137603776</v>
      </c>
      <c r="CY143" s="59">
        <f ca="1">AVERAGE(OFFSET($CX$3,0,0,'Données projet'!$E$13+1,1))-AVERAGE(OFFSET($H$3,0,0,'Données projet'!$E$13+1,1))</f>
        <v>380.75053157062723</v>
      </c>
      <c r="CZ143" s="59">
        <f t="shared" si="150"/>
        <v>372.45140975908799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8.4653202728926136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8.4653202728926136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69.546958670878297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-1.1368683772161603E-13</v>
      </c>
      <c r="DP143" s="17">
        <f>DO143*VLOOKUP('Données projet'!$B$14,Paramètres!$A$1:$I$89,3,0)*VLOOKUP('Données projet'!$B$14,Paramètres!$A$1:$I$89,5,0)</f>
        <v>-1.0995790944434703E-13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391.03687197632871</v>
      </c>
      <c r="DU143" s="59">
        <f t="shared" si="152"/>
        <v>241.90796410645191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100.34648182674111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100.34648182674111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69.546958670878297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-1.1368683772161603E-13</v>
      </c>
      <c r="EK143" s="17">
        <f>EJ143*VLOOKUP('Données projet'!$B$15,Paramètres!$A$1:$I$89,3,0)*VLOOKUP('Données projet'!$B$15,Paramètres!$A$1:$I$89,5,0)</f>
        <v>-1.2946657079737634E-13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337.57272347525873</v>
      </c>
      <c r="EP143" s="59">
        <f t="shared" si="154"/>
        <v>171.78614231095435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85.807191025168365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85.807191025168365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69.546958670878297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-1.1368683772161603E-13</v>
      </c>
      <c r="FF143" s="17">
        <f>FE143*VLOOKUP('Données projet'!$B$16,Paramètres!$A$1:$I$89,3,0)*VLOOKUP('Données projet'!$B$16,Paramètres!$A$1:$I$89,5,0)</f>
        <v>-1.2414602679200469E-13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325.08483803530646</v>
      </c>
      <c r="FK143" s="59">
        <f t="shared" si="156"/>
        <v>166.27224322841556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82.280868106325798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82.280868106325798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69.546958670878297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-2.2737367544323206E-13</v>
      </c>
      <c r="GA143" s="17">
        <f>FZ143*VLOOKUP('Données projet'!$B$17,Paramètres!$A$1:$I$89,3,0)*VLOOKUP('Données projet'!$B$17,Paramètres!$A$1:$I$89,5,0)</f>
        <v>-2.3055690689943731E-13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491.88527366779715</v>
      </c>
      <c r="GF143" s="59">
        <f t="shared" si="158"/>
        <v>304.07540432345746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137.81316775153084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137.81316775153084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69.546958670878297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-1.7053025658242404E-13</v>
      </c>
      <c r="GV143" s="17">
        <f>GU143*VLOOKUP('Données projet'!$B$18,Paramètres!$A$1:$I$89,3,0)*VLOOKUP('Données projet'!$B$18,Paramètres!$A$1:$I$89,5,0)</f>
        <v>-1.6227659216383472E-13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388.19269910553851</v>
      </c>
      <c r="HA143" s="59">
        <f t="shared" si="160"/>
        <v>255.07177499966724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98.727990184374292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98.727990184374292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1.05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12.537719999999986</v>
      </c>
      <c r="D144" s="11">
        <f t="shared" si="140"/>
        <v>4.3046514325583081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16.466128825132724</v>
      </c>
      <c r="H144" s="67">
        <f t="shared" si="110"/>
        <v>270.60046357837234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-2.0572770154103635E-13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442.85077007208679</v>
      </c>
      <c r="T144" s="59">
        <f t="shared" si="142"/>
        <v>275.67388397899009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120.56034868000044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120.56034868000044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-1.1439169611549005E-13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283.58623187123555</v>
      </c>
      <c r="AO144" s="59">
        <f t="shared" si="144"/>
        <v>191.24793849275176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84.097962447447486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84.097962447447486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-1.7053025658242404E-13</v>
      </c>
      <c r="BE144" s="13">
        <f>BD144*VLOOKUP('Données projet'!$B$11,Paramètres!$A$1:$I$89,3,0)*VLOOKUP('Données projet'!$B$11,Paramètres!$A$1:$I$89,5,0)</f>
        <v>-1.383341441396624E-13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300.677256227165</v>
      </c>
      <c r="BJ144" s="59">
        <f t="shared" si="146"/>
        <v>294.92893853504148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28.046723078863039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28.046723078863039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-1.223725121235475E-13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320.91970765367535</v>
      </c>
      <c r="CE144" s="59">
        <f t="shared" si="148"/>
        <v>164.43305350706868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79.51499917671859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79.51499917671859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319</v>
      </c>
      <c r="CU144" s="17">
        <f>CT144*VLOOKUP('Données projet'!$B$13,Paramètres!$A$1:$I$89,3,0)*VLOOKUP('Données projet'!$B$13,Paramètres!$A$1:$I$89,5,0)</f>
        <v>278.67840000000001</v>
      </c>
      <c r="CV144" s="13">
        <f t="shared" si="149"/>
        <v>66.687639951856809</v>
      </c>
      <c r="CW144" s="20">
        <f t="shared" si="121"/>
        <v>601.51251958281728</v>
      </c>
      <c r="CX144" s="59">
        <f t="shared" si="122"/>
        <v>893.21351864148028</v>
      </c>
      <c r="CY144" s="59">
        <f ca="1">AVERAGE(OFFSET($CX$3,0,0,'Données projet'!$E$13+1,1))-AVERAGE(OFFSET($H$3,0,0,'Données projet'!$E$13+1,1))</f>
        <v>380.75053157062723</v>
      </c>
      <c r="CZ144" s="59">
        <f t="shared" si="150"/>
        <v>372.45140975908799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8.2993205056767181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8.2993205056767181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-1.1368683772161603E-13</v>
      </c>
      <c r="DP144" s="17">
        <f>DO144*VLOOKUP('Données projet'!$B$14,Paramètres!$A$1:$I$89,3,0)*VLOOKUP('Données projet'!$B$14,Paramètres!$A$1:$I$89,5,0)</f>
        <v>-1.0995790944434703E-13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391.03687197632871</v>
      </c>
      <c r="DU144" s="59">
        <f t="shared" si="152"/>
        <v>241.90796410645191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98.37874852342911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98.37874852342911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-1.1368683772161603E-13</v>
      </c>
      <c r="EK144" s="17">
        <f>EJ144*VLOOKUP('Données projet'!$B$15,Paramètres!$A$1:$I$89,3,0)*VLOOKUP('Données projet'!$B$15,Paramètres!$A$1:$I$89,5,0)</f>
        <v>-1.2946657079737634E-13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337.57272347525873</v>
      </c>
      <c r="EP144" s="59">
        <f t="shared" si="154"/>
        <v>171.78614231095435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84.124564346383465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84.124564346383465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-1.1368683772161603E-13</v>
      </c>
      <c r="FF144" s="17">
        <f>FE144*VLOOKUP('Données projet'!$B$16,Paramètres!$A$1:$I$89,3,0)*VLOOKUP('Données projet'!$B$16,Paramètres!$A$1:$I$89,5,0)</f>
        <v>-1.2414602679200469E-13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325.08483803530646</v>
      </c>
      <c r="FK144" s="59">
        <f t="shared" si="156"/>
        <v>166.27224322841556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80.667390469134801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80.667390469134801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-2.2737367544323206E-13</v>
      </c>
      <c r="GA144" s="17">
        <f>FZ144*VLOOKUP('Données projet'!$B$17,Paramètres!$A$1:$I$89,3,0)*VLOOKUP('Données projet'!$B$17,Paramètres!$A$1:$I$89,5,0)</f>
        <v>-2.3055690689943731E-13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491.88527366779715</v>
      </c>
      <c r="GF144" s="59">
        <f t="shared" si="158"/>
        <v>304.07540432345746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135.11073558965563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135.11073558965563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-1.7053025658242404E-13</v>
      </c>
      <c r="GV144" s="17">
        <f>GU144*VLOOKUP('Données projet'!$B$18,Paramètres!$A$1:$I$89,3,0)*VLOOKUP('Données projet'!$B$18,Paramètres!$A$1:$I$89,5,0)</f>
        <v>-1.6227659216383472E-13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388.19269910553851</v>
      </c>
      <c r="HA144" s="59">
        <f t="shared" si="160"/>
        <v>255.07177499966724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96.791994514986683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96.791994514986683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1.05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12.626639999999986</v>
      </c>
      <c r="D145" s="11">
        <f t="shared" si="140"/>
        <v>4.3316161427813578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16.555583689164546</v>
      </c>
      <c r="H145" s="67">
        <f t="shared" si="110"/>
        <v>270.80229611534418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69.562540838811557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-2.0572770154103635E-13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442.85077007208679</v>
      </c>
      <c r="T145" s="59">
        <f t="shared" si="142"/>
        <v>275.67388397899009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118.19623377693739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118.19623377693739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69.562540838811557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-1.1439169611549005E-13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283.58623187123555</v>
      </c>
      <c r="AO145" s="59">
        <f t="shared" si="144"/>
        <v>191.24793849275176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82.44885269854521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82.44885269854521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69.562540838811557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-1.7053025658242404E-13</v>
      </c>
      <c r="BE145" s="13">
        <f>BD145*VLOOKUP('Données projet'!$B$11,Paramètres!$A$1:$I$89,3,0)*VLOOKUP('Données projet'!$B$11,Paramètres!$A$1:$I$89,5,0)</f>
        <v>-1.383341441396624E-13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300.677256227165</v>
      </c>
      <c r="BJ145" s="59">
        <f t="shared" si="146"/>
        <v>294.92893853504148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27.496743946098455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27.496743946098455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69.562540838811557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-1.223725121235475E-13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320.91970765367535</v>
      </c>
      <c r="CE145" s="59">
        <f t="shared" si="148"/>
        <v>164.43305350706868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77.95575854222372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77.95575854222372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69.562540838811557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319</v>
      </c>
      <c r="CU145" s="17">
        <f>CT145*VLOOKUP('Données projet'!$B$13,Paramètres!$A$1:$I$89,3,0)*VLOOKUP('Données projet'!$B$13,Paramètres!$A$1:$I$89,5,0)</f>
        <v>278.67840000000001</v>
      </c>
      <c r="CV145" s="13">
        <f t="shared" si="149"/>
        <v>66.687639951856809</v>
      </c>
      <c r="CW145" s="20">
        <f t="shared" si="121"/>
        <v>601.51251958281728</v>
      </c>
      <c r="CX145" s="59">
        <f t="shared" si="122"/>
        <v>893.24183599179298</v>
      </c>
      <c r="CY145" s="59">
        <f ca="1">AVERAGE(OFFSET($CX$3,0,0,'Données projet'!$E$13+1,1))-AVERAGE(OFFSET($H$3,0,0,'Données projet'!$E$13+1,1))</f>
        <v>380.75053157062723</v>
      </c>
      <c r="CZ145" s="59">
        <f t="shared" si="150"/>
        <v>372.45140975908799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8.1365758926460661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8.1365758926460661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69.562540838811557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-1.1368683772161603E-13</v>
      </c>
      <c r="DP145" s="17">
        <f>DO145*VLOOKUP('Données projet'!$B$14,Paramètres!$A$1:$I$89,3,0)*VLOOKUP('Données projet'!$B$14,Paramètres!$A$1:$I$89,5,0)</f>
        <v>-1.0995790944434703E-13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391.03687197632871</v>
      </c>
      <c r="DU145" s="59">
        <f t="shared" si="152"/>
        <v>241.90796410645191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96.449601269996251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96.449601269996251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69.562540838811557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-1.1368683772161603E-13</v>
      </c>
      <c r="EK145" s="17">
        <f>EJ145*VLOOKUP('Données projet'!$B$15,Paramètres!$A$1:$I$89,3,0)*VLOOKUP('Données projet'!$B$15,Paramètres!$A$1:$I$89,5,0)</f>
        <v>-1.2946657079737634E-13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337.57272347525873</v>
      </c>
      <c r="EP145" s="59">
        <f t="shared" si="154"/>
        <v>171.78614231095435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82.474932950468599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82.474932950468599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69.562540838811557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-1.1368683772161603E-13</v>
      </c>
      <c r="FF145" s="17">
        <f>FE145*VLOOKUP('Données projet'!$B$16,Paramètres!$A$1:$I$89,3,0)*VLOOKUP('Données projet'!$B$16,Paramètres!$A$1:$I$89,5,0)</f>
        <v>-1.2414602679200469E-13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325.08483803530646</v>
      </c>
      <c r="FK145" s="59">
        <f t="shared" si="156"/>
        <v>166.27224322841556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79.085552144284932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79.085552144284932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69.562540838811557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-2.2737367544323206E-13</v>
      </c>
      <c r="GA145" s="17">
        <f>FZ145*VLOOKUP('Données projet'!$B$17,Paramètres!$A$1:$I$89,3,0)*VLOOKUP('Données projet'!$B$17,Paramètres!$A$1:$I$89,5,0)</f>
        <v>-2.3055690689943731E-13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491.88527366779715</v>
      </c>
      <c r="GF145" s="59">
        <f t="shared" si="158"/>
        <v>304.07540432345746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132.46129647415395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132.46129647415395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69.562540838811557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-1.7053025658242404E-13</v>
      </c>
      <c r="GV145" s="17">
        <f>GU145*VLOOKUP('Données projet'!$B$18,Paramètres!$A$1:$I$89,3,0)*VLOOKUP('Données projet'!$B$18,Paramètres!$A$1:$I$89,5,0)</f>
        <v>-1.6227659216383472E-13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388.19269910553851</v>
      </c>
      <c r="HA145" s="59">
        <f t="shared" si="160"/>
        <v>255.07177499966724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94.893962539835002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94.893962539835002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1.05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12.715559999999986</v>
      </c>
      <c r="D146" s="11">
        <f t="shared" si="140"/>
        <v>4.3585587584013767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16.645021497713334</v>
      </c>
      <c r="H146" s="67">
        <f t="shared" si="110"/>
        <v>271.00409017088236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69.570129777246009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-2.0572770154103635E-13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442.85077007208679</v>
      </c>
      <c r="T146" s="59">
        <f t="shared" si="142"/>
        <v>275.67388397899009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115.8784777251557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115.8784777251557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69.570129777246009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-1.1439169611549005E-13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283.58623187123555</v>
      </c>
      <c r="AO146" s="59">
        <f t="shared" si="144"/>
        <v>191.24793849275176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80.832080985961269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80.832080985961269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69.570129777246009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-1.7053025658242404E-13</v>
      </c>
      <c r="BE146" s="13">
        <f>BD146*VLOOKUP('Données projet'!$B$11,Paramètres!$A$1:$I$89,3,0)*VLOOKUP('Données projet'!$B$11,Paramètres!$A$1:$I$89,5,0)</f>
        <v>-1.383341441396624E-13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300.677256227165</v>
      </c>
      <c r="BJ146" s="59">
        <f t="shared" si="146"/>
        <v>294.92893853504148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26.957549568673237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26.957549568673237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69.570129777246009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-1.223725121235475E-13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320.91970765367535</v>
      </c>
      <c r="CE146" s="59">
        <f t="shared" si="148"/>
        <v>164.43305350706868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76.427093665528417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76.427093665528417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69.570129777246009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319</v>
      </c>
      <c r="CU146" s="17">
        <f>CT146*VLOOKUP('Données projet'!$B$13,Paramètres!$A$1:$I$89,3,0)*VLOOKUP('Données projet'!$B$13,Paramètres!$A$1:$I$89,5,0)</f>
        <v>278.67840000000001</v>
      </c>
      <c r="CV146" s="13">
        <f t="shared" si="149"/>
        <v>66.687639951856809</v>
      </c>
      <c r="CW146" s="20">
        <f t="shared" si="121"/>
        <v>601.51251958281728</v>
      </c>
      <c r="CX146" s="59">
        <f t="shared" si="122"/>
        <v>893.26966209938598</v>
      </c>
      <c r="CY146" s="59">
        <f ca="1">AVERAGE(OFFSET($CX$3,0,0,'Données projet'!$E$13+1,1))-AVERAGE(OFFSET($H$3,0,0,'Données projet'!$E$13+1,1))</f>
        <v>380.75053157062723</v>
      </c>
      <c r="CZ146" s="59">
        <f t="shared" si="150"/>
        <v>372.45140975908799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7.977022602212533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7.977022602212533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69.570129777246009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-1.1368683772161603E-13</v>
      </c>
      <c r="DP146" s="17">
        <f>DO146*VLOOKUP('Données projet'!$B$14,Paramètres!$A$1:$I$89,3,0)*VLOOKUP('Données projet'!$B$14,Paramètres!$A$1:$I$89,5,0)</f>
        <v>-1.0995790944434703E-13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391.03687197632871</v>
      </c>
      <c r="DU146" s="59">
        <f t="shared" si="152"/>
        <v>241.90796410645191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94.55828341753957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94.55828341753957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69.570129777246009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-1.1368683772161603E-13</v>
      </c>
      <c r="EK146" s="17">
        <f>EJ146*VLOOKUP('Données projet'!$B$15,Paramètres!$A$1:$I$89,3,0)*VLOOKUP('Données projet'!$B$15,Paramètres!$A$1:$I$89,5,0)</f>
        <v>-1.2946657079737634E-13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337.57272347525873</v>
      </c>
      <c r="EP146" s="59">
        <f t="shared" si="154"/>
        <v>171.78614231095435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80.857649820051833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80.857649820051833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69.570129777246009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-1.1368683772161603E-13</v>
      </c>
      <c r="FF146" s="17">
        <f>FE146*VLOOKUP('Données projet'!$B$16,Paramètres!$A$1:$I$89,3,0)*VLOOKUP('Données projet'!$B$16,Paramètres!$A$1:$I$89,5,0)</f>
        <v>-1.2414602679200469E-13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325.08483803530646</v>
      </c>
      <c r="FK146" s="59">
        <f t="shared" si="156"/>
        <v>166.27224322841556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77.534732704159268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77.534732704159268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69.570129777246009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-2.2737367544323206E-13</v>
      </c>
      <c r="GA146" s="17">
        <f>FZ146*VLOOKUP('Données projet'!$B$17,Paramètres!$A$1:$I$89,3,0)*VLOOKUP('Données projet'!$B$17,Paramètres!$A$1:$I$89,5,0)</f>
        <v>-2.3055690689943731E-13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491.88527366779715</v>
      </c>
      <c r="GF146" s="59">
        <f t="shared" si="158"/>
        <v>304.07540432345746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129.86381124370897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129.86381124370897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69.570129777246009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-1.7053025658242404E-13</v>
      </c>
      <c r="GV146" s="17">
        <f>GU146*VLOOKUP('Données projet'!$B$18,Paramètres!$A$1:$I$89,3,0)*VLOOKUP('Données projet'!$B$18,Paramètres!$A$1:$I$89,5,0)</f>
        <v>-1.6227659216383472E-13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388.19269910553851</v>
      </c>
      <c r="HA146" s="59">
        <f t="shared" si="160"/>
        <v>255.07177499966724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93.03314981403085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93.03314981403085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1.05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12.804479999999986</v>
      </c>
      <c r="D147" s="11">
        <f t="shared" si="140"/>
        <v>4.3854794518434064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16.734442383879113</v>
      </c>
      <c r="H147" s="67">
        <f t="shared" si="110"/>
        <v>271.20584604529392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69.577587064564952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-2.0572770154103635E-13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442.85077007208679</v>
      </c>
      <c r="T147" s="59">
        <f t="shared" si="142"/>
        <v>275.67388397899009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113.60617145585785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113.60617145585785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69.577587064564952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-1.1439169611549005E-13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283.58623187123555</v>
      </c>
      <c r="AO147" s="59">
        <f t="shared" si="144"/>
        <v>191.24793849275176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79.24701318052773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79.24701318052773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69.577587064564952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-1.7053025658242404E-13</v>
      </c>
      <c r="BE147" s="13">
        <f>BD147*VLOOKUP('Données projet'!$B$11,Paramètres!$A$1:$I$89,3,0)*VLOOKUP('Données projet'!$B$11,Paramètres!$A$1:$I$89,5,0)</f>
        <v>-1.383341441396624E-13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300.677256227165</v>
      </c>
      <c r="BJ147" s="59">
        <f t="shared" si="146"/>
        <v>294.92893853504148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26.42892846411323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26.42892846411323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69.577587064564952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-1.223725121235475E-13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320.91970765367535</v>
      </c>
      <c r="CE147" s="59">
        <f t="shared" si="148"/>
        <v>164.43305350706868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74.928404974671608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74.928404974671608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69.577587064564952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319</v>
      </c>
      <c r="CU147" s="17">
        <f>CT147*VLOOKUP('Données projet'!$B$13,Paramètres!$A$1:$I$89,3,0)*VLOOKUP('Données projet'!$B$13,Paramètres!$A$1:$I$89,5,0)</f>
        <v>278.67840000000001</v>
      </c>
      <c r="CV147" s="13">
        <f t="shared" si="149"/>
        <v>66.687639951856809</v>
      </c>
      <c r="CW147" s="20">
        <f t="shared" si="121"/>
        <v>601.51251958281728</v>
      </c>
      <c r="CX147" s="59">
        <f t="shared" si="122"/>
        <v>893.29700548622213</v>
      </c>
      <c r="CY147" s="59">
        <f ca="1">AVERAGE(OFFSET($CX$3,0,0,'Données projet'!$E$13+1,1))-AVERAGE(OFFSET($H$3,0,0,'Données projet'!$E$13+1,1))</f>
        <v>380.75053157062723</v>
      </c>
      <c r="CZ147" s="59">
        <f t="shared" si="150"/>
        <v>372.45140975908799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7.8205980544865037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7.8205980544865037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69.577587064564952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-1.1368683772161603E-13</v>
      </c>
      <c r="DP147" s="17">
        <f>DO147*VLOOKUP('Données projet'!$B$14,Paramètres!$A$1:$I$89,3,0)*VLOOKUP('Données projet'!$B$14,Paramètres!$A$1:$I$89,5,0)</f>
        <v>-1.0995790944434703E-13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391.03687197632871</v>
      </c>
      <c r="DU147" s="59">
        <f t="shared" si="152"/>
        <v>241.90796410645191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92.704053154579583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92.704053154579583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69.577587064564952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-1.1368683772161603E-13</v>
      </c>
      <c r="EK147" s="17">
        <f>EJ147*VLOOKUP('Données projet'!$B$15,Paramètres!$A$1:$I$89,3,0)*VLOOKUP('Données projet'!$B$15,Paramètres!$A$1:$I$89,5,0)</f>
        <v>-1.2946657079737634E-13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337.57272347525873</v>
      </c>
      <c r="EP147" s="59">
        <f t="shared" si="154"/>
        <v>171.78614231095435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79.272080625377228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79.272080625377228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69.577587064564952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-1.1368683772161603E-13</v>
      </c>
      <c r="FF147" s="17">
        <f>FE147*VLOOKUP('Données projet'!$B$16,Paramètres!$A$1:$I$89,3,0)*VLOOKUP('Données projet'!$B$16,Paramètres!$A$1:$I$89,5,0)</f>
        <v>-1.2414602679200469E-13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325.08483803530646</v>
      </c>
      <c r="FK147" s="59">
        <f t="shared" si="156"/>
        <v>166.27224322841556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76.014323887347999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76.014323887347999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69.577587064564952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-2.2737367544323206E-13</v>
      </c>
      <c r="GA147" s="17">
        <f>FZ147*VLOOKUP('Données projet'!$B$17,Paramètres!$A$1:$I$89,3,0)*VLOOKUP('Données projet'!$B$17,Paramètres!$A$1:$I$89,5,0)</f>
        <v>-2.3055690689943731E-13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491.88527366779715</v>
      </c>
      <c r="GF147" s="59">
        <f t="shared" si="158"/>
        <v>304.07540432345746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127.31726111432344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127.31726111432344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69.577587064564952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-1.7053025658242404E-13</v>
      </c>
      <c r="GV147" s="17">
        <f>GU147*VLOOKUP('Données projet'!$B$18,Paramètres!$A$1:$I$89,3,0)*VLOOKUP('Données projet'!$B$18,Paramètres!$A$1:$I$89,5,0)</f>
        <v>-1.6227659216383472E-13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388.19269910553851</v>
      </c>
      <c r="HA147" s="59">
        <f t="shared" si="160"/>
        <v>255.07177499966724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91.208826490796028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91.208826490796028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1.05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12.893399999999986</v>
      </c>
      <c r="D148" s="11">
        <f t="shared" si="140"/>
        <v>4.4123783929992957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16.823846478806463</v>
      </c>
      <c r="H148" s="67">
        <f t="shared" si="110"/>
        <v>271.40756403447375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69.584914984620895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-2.0572770154103635E-13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442.85077007208679</v>
      </c>
      <c r="T148" s="59">
        <f t="shared" si="142"/>
        <v>275.67388397899009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111.37842372653095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111.37842372653095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69.584914984620895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-1.1439169611549005E-13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283.58623187123555</v>
      </c>
      <c r="AO148" s="59">
        <f t="shared" si="144"/>
        <v>191.24793849275176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77.693027587962845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77.693027587962845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69.584914984620895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-1.7053025658242404E-13</v>
      </c>
      <c r="BE148" s="13">
        <f>BD148*VLOOKUP('Données projet'!$B$11,Paramètres!$A$1:$I$89,3,0)*VLOOKUP('Données projet'!$B$11,Paramètres!$A$1:$I$89,5,0)</f>
        <v>-1.383341441396624E-13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300.677256227165</v>
      </c>
      <c r="BJ148" s="59">
        <f t="shared" si="146"/>
        <v>294.92893853504148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25.910673296986609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25.910673296986609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69.584914984620895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-1.223725121235475E-13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320.91970765367535</v>
      </c>
      <c r="CE148" s="59">
        <f t="shared" si="148"/>
        <v>164.43305350706868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73.459104654932659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73.459104654932659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69.584914984620895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319</v>
      </c>
      <c r="CU148" s="17">
        <f>CT148*VLOOKUP('Données projet'!$B$13,Paramètres!$A$1:$I$89,3,0)*VLOOKUP('Données projet'!$B$13,Paramètres!$A$1:$I$89,5,0)</f>
        <v>278.67840000000001</v>
      </c>
      <c r="CV148" s="13">
        <f t="shared" si="149"/>
        <v>66.687639951856809</v>
      </c>
      <c r="CW148" s="20">
        <f t="shared" si="121"/>
        <v>601.51251958281728</v>
      </c>
      <c r="CX148" s="59">
        <f t="shared" si="122"/>
        <v>893.32387452642729</v>
      </c>
      <c r="CY148" s="59">
        <f ca="1">AVERAGE(OFFSET($CX$3,0,0,'Données projet'!$E$13+1,1))-AVERAGE(OFFSET($H$3,0,0,'Données projet'!$E$13+1,1))</f>
        <v>380.75053157062723</v>
      </c>
      <c r="CZ148" s="59">
        <f t="shared" si="150"/>
        <v>372.45140975908799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7.6672408967318288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7.6672408967318288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69.584914984620895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-1.1368683772161603E-13</v>
      </c>
      <c r="DP148" s="17">
        <f>DO148*VLOOKUP('Données projet'!$B$14,Paramètres!$A$1:$I$89,3,0)*VLOOKUP('Données projet'!$B$14,Paramètres!$A$1:$I$89,5,0)</f>
        <v>-1.0995790944434703E-13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391.03687197632871</v>
      </c>
      <c r="DU148" s="59">
        <f t="shared" si="152"/>
        <v>241.90796410645191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90.886183216107455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90.886183216107455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69.584914984620895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-1.1368683772161603E-13</v>
      </c>
      <c r="EK148" s="17">
        <f>EJ148*VLOOKUP('Données projet'!$B$15,Paramètres!$A$1:$I$89,3,0)*VLOOKUP('Données projet'!$B$15,Paramètres!$A$1:$I$89,5,0)</f>
        <v>-1.2946657079737634E-13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337.57272347525873</v>
      </c>
      <c r="EP148" s="59">
        <f t="shared" si="154"/>
        <v>171.78614231095435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77.717603475508483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77.717603475508483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69.584914984620895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-1.1368683772161603E-13</v>
      </c>
      <c r="FF148" s="17">
        <f>FE148*VLOOKUP('Données projet'!$B$16,Paramètres!$A$1:$I$89,3,0)*VLOOKUP('Données projet'!$B$16,Paramètres!$A$1:$I$89,5,0)</f>
        <v>-1.2414602679200469E-13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325.08483803530646</v>
      </c>
      <c r="FK148" s="59">
        <f t="shared" si="156"/>
        <v>166.27224322841556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74.523729360076601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74.523729360076601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69.584914984620895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-2.2737367544323206E-13</v>
      </c>
      <c r="GA148" s="17">
        <f>FZ148*VLOOKUP('Données projet'!$B$17,Paramètres!$A$1:$I$89,3,0)*VLOOKUP('Données projet'!$B$17,Paramètres!$A$1:$I$89,5,0)</f>
        <v>-2.3055690689943731E-13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491.88527366779715</v>
      </c>
      <c r="GF148" s="59">
        <f t="shared" si="158"/>
        <v>304.07540432345746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124.82064727973297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124.82064727973297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69.584914984620895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-1.7053025658242404E-13</v>
      </c>
      <c r="GV148" s="17">
        <f>GU148*VLOOKUP('Données projet'!$B$18,Paramètres!$A$1:$I$89,3,0)*VLOOKUP('Données projet'!$B$18,Paramètres!$A$1:$I$89,5,0)</f>
        <v>-1.6227659216383472E-13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388.19269910553851</v>
      </c>
      <c r="HA148" s="59">
        <f t="shared" si="160"/>
        <v>255.07177499966724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89.420277035202488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89.420277035202488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1.05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12.982319999999985</v>
      </c>
      <c r="D149" s="11">
        <f t="shared" si="140"/>
        <v>4.4392557492820979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16.913233911726525</v>
      </c>
      <c r="H149" s="67">
        <f t="shared" si="110"/>
        <v>271.60924442999959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-2.0572770154103635E-13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442.85077007208679</v>
      </c>
      <c r="T149" s="59">
        <f t="shared" si="142"/>
        <v>275.67388397899009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109.19436077138421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109.19436077138421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-1.1439169611549005E-13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283.58623187123555</v>
      </c>
      <c r="AO149" s="59">
        <f t="shared" si="144"/>
        <v>191.24793849275176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76.169514705030537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76.169514705030537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-1.7053025658242404E-13</v>
      </c>
      <c r="BE149" s="13">
        <f>BD149*VLOOKUP('Données projet'!$B$11,Paramètres!$A$1:$I$89,3,0)*VLOOKUP('Données projet'!$B$11,Paramètres!$A$1:$I$89,5,0)</f>
        <v>-1.383341441396624E-13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300.677256227165</v>
      </c>
      <c r="BJ149" s="59">
        <f t="shared" si="146"/>
        <v>294.92893853504148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25.402580797582903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25.402580797582903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-1.223725121235475E-13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320.91970765367535</v>
      </c>
      <c r="CE149" s="59">
        <f t="shared" si="148"/>
        <v>164.43305350706868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72.01861641827908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72.01861641827908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319</v>
      </c>
      <c r="CU149" s="17">
        <f>CT149*VLOOKUP('Données projet'!$B$13,Paramètres!$A$1:$I$89,3,0)*VLOOKUP('Données projet'!$B$13,Paramètres!$A$1:$I$89,5,0)</f>
        <v>278.67840000000001</v>
      </c>
      <c r="CV149" s="13">
        <f t="shared" si="149"/>
        <v>66.687639951856809</v>
      </c>
      <c r="CW149" s="20">
        <f t="shared" si="121"/>
        <v>601.51251958281728</v>
      </c>
      <c r="CX149" s="59">
        <f t="shared" si="122"/>
        <v>893.35027744885497</v>
      </c>
      <c r="CY149" s="59">
        <f ca="1">AVERAGE(OFFSET($CX$3,0,0,'Données projet'!$E$13+1,1))-AVERAGE(OFFSET($H$3,0,0,'Données projet'!$E$13+1,1))</f>
        <v>380.75053157062723</v>
      </c>
      <c r="CZ149" s="59">
        <f t="shared" si="150"/>
        <v>372.45140975908799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7.5168909793020928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7.5168909793020928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-1.1368683772161603E-13</v>
      </c>
      <c r="DP149" s="17">
        <f>DO149*VLOOKUP('Données projet'!$B$14,Paramètres!$A$1:$I$89,3,0)*VLOOKUP('Données projet'!$B$14,Paramètres!$A$1:$I$89,5,0)</f>
        <v>-1.0995790944434703E-13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391.03687197632871</v>
      </c>
      <c r="DU149" s="59">
        <f t="shared" si="152"/>
        <v>241.90796410645191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89.103960598337594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89.103960598337594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-1.1368683772161603E-13</v>
      </c>
      <c r="EK149" s="17">
        <f>EJ149*VLOOKUP('Données projet'!$B$15,Paramètres!$A$1:$I$89,3,0)*VLOOKUP('Données projet'!$B$15,Paramètres!$A$1:$I$89,5,0)</f>
        <v>-1.2946657079737634E-13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337.57272347525873</v>
      </c>
      <c r="EP149" s="59">
        <f t="shared" si="154"/>
        <v>171.78614231095435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76.193608674411223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76.193608674411223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-1.1368683772161603E-13</v>
      </c>
      <c r="FF149" s="17">
        <f>FE149*VLOOKUP('Données projet'!$B$16,Paramètres!$A$1:$I$89,3,0)*VLOOKUP('Données projet'!$B$16,Paramètres!$A$1:$I$89,5,0)</f>
        <v>-1.2414602679200469E-13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325.08483803530646</v>
      </c>
      <c r="FK149" s="59">
        <f t="shared" si="156"/>
        <v>166.27224322841556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73.062364482312105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73.062364482312105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-2.2737367544323206E-13</v>
      </c>
      <c r="GA149" s="17">
        <f>FZ149*VLOOKUP('Données projet'!$B$17,Paramètres!$A$1:$I$89,3,0)*VLOOKUP('Données projet'!$B$17,Paramètres!$A$1:$I$89,5,0)</f>
        <v>-2.3055690689943731E-13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491.88527366779715</v>
      </c>
      <c r="GF149" s="59">
        <f t="shared" si="158"/>
        <v>304.07540432345746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122.37299051965472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122.37299051965472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-1.7053025658242404E-13</v>
      </c>
      <c r="GV149" s="17">
        <f>GU149*VLOOKUP('Données projet'!$B$18,Paramètres!$A$1:$I$89,3,0)*VLOOKUP('Données projet'!$B$18,Paramètres!$A$1:$I$89,5,0)</f>
        <v>-1.6227659216383472E-13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388.19269910553851</v>
      </c>
      <c r="HA149" s="59">
        <f t="shared" si="160"/>
        <v>255.07177499966724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87.666799943525689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87.666799943525689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1.05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13.071239999999985</v>
      </c>
      <c r="D150" s="11">
        <f t="shared" si="140"/>
        <v>4.4661116856789844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17.002604809997802</v>
      </c>
      <c r="H150" s="67">
        <f t="shared" si="110"/>
        <v>271.8108875192242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69.59919166094258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-2.0572770154103635E-13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442.85077007208679</v>
      </c>
      <c r="T150" s="59">
        <f t="shared" si="142"/>
        <v>275.67388397899009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107.05312595864103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107.05312595864103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69.59919166094258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-1.1439169611549005E-13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283.58623187123555</v>
      </c>
      <c r="AO150" s="59">
        <f t="shared" si="144"/>
        <v>191.24793849275176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74.675876980481434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74.675876980481434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69.59919166094258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-1.7053025658242404E-13</v>
      </c>
      <c r="BE150" s="13">
        <f>BD150*VLOOKUP('Données projet'!$B$11,Paramètres!$A$1:$I$89,3,0)*VLOOKUP('Données projet'!$B$11,Paramètres!$A$1:$I$89,5,0)</f>
        <v>-1.383341441396624E-13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300.677256227165</v>
      </c>
      <c r="BJ150" s="59">
        <f t="shared" si="146"/>
        <v>294.92893853504148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24.904451682186679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24.904451682186679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69.59919166094258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-1.223725121235475E-13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320.91970765367535</v>
      </c>
      <c r="CE150" s="59">
        <f t="shared" si="148"/>
        <v>164.43305350706868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70.606375277335204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70.606375277335204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69.59919166094258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319</v>
      </c>
      <c r="CU150" s="17">
        <f>CT150*VLOOKUP('Données projet'!$B$13,Paramètres!$A$1:$I$89,3,0)*VLOOKUP('Données projet'!$B$13,Paramètres!$A$1:$I$89,5,0)</f>
        <v>278.67840000000001</v>
      </c>
      <c r="CV150" s="13">
        <f t="shared" si="149"/>
        <v>66.687639951856809</v>
      </c>
      <c r="CW150" s="20">
        <f t="shared" si="121"/>
        <v>601.51251958281728</v>
      </c>
      <c r="CX150" s="59">
        <f t="shared" si="122"/>
        <v>893.37622233960678</v>
      </c>
      <c r="CY150" s="59">
        <f ca="1">AVERAGE(OFFSET($CX$3,0,0,'Données projet'!$E$13+1,1))-AVERAGE(OFFSET($H$3,0,0,'Données projet'!$E$13+1,1))</f>
        <v>380.75053157062723</v>
      </c>
      <c r="CZ150" s="59">
        <f t="shared" si="150"/>
        <v>372.45140975908799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7.3694893320487598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7.3694893320487598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69.59919166094258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-1.1368683772161603E-13</v>
      </c>
      <c r="DP150" s="17">
        <f>DO150*VLOOKUP('Données projet'!$B$14,Paramètres!$A$1:$I$89,3,0)*VLOOKUP('Données projet'!$B$14,Paramètres!$A$1:$I$89,5,0)</f>
        <v>-1.0995790944434703E-13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391.03687197632871</v>
      </c>
      <c r="DU150" s="59">
        <f t="shared" si="152"/>
        <v>241.90796410645191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87.356686279053733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87.356686279053733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69.59919166094258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-1.1368683772161603E-13</v>
      </c>
      <c r="EK150" s="17">
        <f>EJ150*VLOOKUP('Données projet'!$B$15,Paramètres!$A$1:$I$89,3,0)*VLOOKUP('Données projet'!$B$15,Paramètres!$A$1:$I$89,5,0)</f>
        <v>-1.2946657079737634E-13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337.57272347525873</v>
      </c>
      <c r="EP150" s="59">
        <f t="shared" si="154"/>
        <v>171.78614231095435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74.699498481818438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74.699498481818438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69.59919166094258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-1.1368683772161603E-13</v>
      </c>
      <c r="FF150" s="17">
        <f>FE150*VLOOKUP('Données projet'!$B$16,Paramètres!$A$1:$I$89,3,0)*VLOOKUP('Données projet'!$B$16,Paramètres!$A$1:$I$89,5,0)</f>
        <v>-1.2414602679200469E-13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325.08483803530646</v>
      </c>
      <c r="FK150" s="59">
        <f t="shared" si="156"/>
        <v>166.27224322841556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71.629656078456009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71.629656078456009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69.59919166094258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-2.2737367544323206E-13</v>
      </c>
      <c r="GA150" s="17">
        <f>FZ150*VLOOKUP('Données projet'!$B$17,Paramètres!$A$1:$I$89,3,0)*VLOOKUP('Données projet'!$B$17,Paramètres!$A$1:$I$89,5,0)</f>
        <v>-2.3055690689943731E-13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491.88527366779715</v>
      </c>
      <c r="GF150" s="59">
        <f t="shared" si="158"/>
        <v>304.07540432345746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119.97333081571841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119.97333081571841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69.59919166094258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-1.7053025658242404E-13</v>
      </c>
      <c r="GV150" s="17">
        <f>GU150*VLOOKUP('Données projet'!$B$18,Paramètres!$A$1:$I$89,3,0)*VLOOKUP('Données projet'!$B$18,Paramètres!$A$1:$I$89,5,0)</f>
        <v>-1.6227659216383472E-13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388.19269910553851</v>
      </c>
      <c r="HA150" s="59">
        <f t="shared" si="160"/>
        <v>255.07177499966724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85.947707468101243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85.947707468101243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1.05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13.160159999999985</v>
      </c>
      <c r="D151" s="11">
        <f t="shared" si="140"/>
        <v>4.492946364802644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17.091959299145891</v>
      </c>
      <c r="H151" s="67">
        <f t="shared" si="110"/>
        <v>272.01249358536455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-2.0572770154103635E-13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442.85077007208679</v>
      </c>
      <c r="T151" s="59">
        <f t="shared" si="142"/>
        <v>275.67388397899009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104.95387945455148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104.95387945455148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-1.1439169611549005E-13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283.58623187123555</v>
      </c>
      <c r="AO151" s="59">
        <f t="shared" si="144"/>
        <v>191.24793849275176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73.211528580681687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73.211528580681687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-1.7053025658242404E-13</v>
      </c>
      <c r="BE151" s="13">
        <f>BD151*VLOOKUP('Données projet'!$B$11,Paramètres!$A$1:$I$89,3,0)*VLOOKUP('Données projet'!$B$11,Paramètres!$A$1:$I$89,5,0)</f>
        <v>-1.383341441396624E-13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300.677256227165</v>
      </c>
      <c r="BJ151" s="59">
        <f t="shared" si="146"/>
        <v>294.92893853504148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24.416090574914616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24.416090574914616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-1.223725121235475E-13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320.91970765367535</v>
      </c>
      <c r="CE151" s="59">
        <f t="shared" si="148"/>
        <v>164.43305350706868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69.221827323783202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69.221827323783202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319</v>
      </c>
      <c r="CU151" s="17">
        <f>CT151*VLOOKUP('Données projet'!$B$13,Paramètres!$A$1:$I$89,3,0)*VLOOKUP('Données projet'!$B$13,Paramètres!$A$1:$I$89,5,0)</f>
        <v>278.67840000000001</v>
      </c>
      <c r="CV151" s="13">
        <f t="shared" si="149"/>
        <v>66.687639951856809</v>
      </c>
      <c r="CW151" s="20">
        <f t="shared" si="121"/>
        <v>601.51251958281728</v>
      </c>
      <c r="CX151" s="59">
        <f t="shared" si="122"/>
        <v>893.40171714450798</v>
      </c>
      <c r="CY151" s="59">
        <f ca="1">AVERAGE(OFFSET($CX$3,0,0,'Données projet'!$E$13+1,1))-AVERAGE(OFFSET($H$3,0,0,'Données projet'!$E$13+1,1))</f>
        <v>380.75053157062723</v>
      </c>
      <c r="CZ151" s="59">
        <f t="shared" si="150"/>
        <v>372.45140975908799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7.2249781411919374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7.2249781411919374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-1.1368683772161603E-13</v>
      </c>
      <c r="DP151" s="17">
        <f>DO151*VLOOKUP('Données projet'!$B$14,Paramètres!$A$1:$I$89,3,0)*VLOOKUP('Données projet'!$B$14,Paramètres!$A$1:$I$89,5,0)</f>
        <v>-1.0995790944434703E-13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391.03687197632871</v>
      </c>
      <c r="DU151" s="59">
        <f t="shared" si="152"/>
        <v>241.90796410645191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85.643674943438924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85.643674943438924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-1.1368683772161603E-13</v>
      </c>
      <c r="EK151" s="17">
        <f>EJ151*VLOOKUP('Données projet'!$B$15,Paramètres!$A$1:$I$89,3,0)*VLOOKUP('Données projet'!$B$15,Paramètres!$A$1:$I$89,5,0)</f>
        <v>-1.2946657079737634E-13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337.57272347525873</v>
      </c>
      <c r="EP151" s="59">
        <f t="shared" si="154"/>
        <v>171.78614231095435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73.234686878785155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73.234686878785155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-1.1368683772161603E-13</v>
      </c>
      <c r="FF151" s="17">
        <f>FE151*VLOOKUP('Données projet'!$B$16,Paramètres!$A$1:$I$89,3,0)*VLOOKUP('Données projet'!$B$16,Paramètres!$A$1:$I$89,5,0)</f>
        <v>-1.2414602679200469E-13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325.08483803530646</v>
      </c>
      <c r="FK151" s="59">
        <f t="shared" si="156"/>
        <v>166.27224322841556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70.225042212533694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70.225042212533694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-2.2737367544323206E-13</v>
      </c>
      <c r="GA151" s="17">
        <f>FZ151*VLOOKUP('Données projet'!$B$17,Paramètres!$A$1:$I$89,3,0)*VLOOKUP('Données projet'!$B$17,Paramètres!$A$1:$I$89,5,0)</f>
        <v>-2.3055690689943731E-13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491.88527366779715</v>
      </c>
      <c r="GF151" s="59">
        <f t="shared" si="158"/>
        <v>304.07540432345746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117.62072697492839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117.62072697492839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-1.7053025658242404E-13</v>
      </c>
      <c r="GV151" s="17">
        <f>GU151*VLOOKUP('Données projet'!$B$18,Paramètres!$A$1:$I$89,3,0)*VLOOKUP('Données projet'!$B$18,Paramètres!$A$1:$I$89,5,0)</f>
        <v>-1.6227659216383472E-13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388.19269910553851</v>
      </c>
      <c r="HA151" s="59">
        <f t="shared" si="160"/>
        <v>255.07177499966724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84.262325347577004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84.262325347577004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1.05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13.249079999999985</v>
      </c>
      <c r="D152" s="11">
        <f t="shared" si="140"/>
        <v>4.519759946941269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17.181297502902023</v>
      </c>
      <c r="H152" s="67">
        <f t="shared" si="110"/>
        <v>272.21406290758932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-2.0572770154103635E-13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442.85077007208679</v>
      </c>
      <c r="T152" s="59">
        <f t="shared" si="142"/>
        <v>275.67388397899009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102.89579789399319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102.89579789399319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-1.1439169611549005E-13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283.58623187123555</v>
      </c>
      <c r="AO152" s="59">
        <f t="shared" si="144"/>
        <v>191.24793849275176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71.775895159837674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71.775895159837674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-1.7053025658242404E-13</v>
      </c>
      <c r="BE152" s="13">
        <f>BD152*VLOOKUP('Données projet'!$B$11,Paramètres!$A$1:$I$89,3,0)*VLOOKUP('Données projet'!$B$11,Paramètres!$A$1:$I$89,5,0)</f>
        <v>-1.383341441396624E-13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300.677256227165</v>
      </c>
      <c r="BJ152" s="59">
        <f t="shared" si="146"/>
        <v>294.92893853504148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23.937305931085294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23.937305931085294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-1.223725121235475E-13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320.91970765367535</v>
      </c>
      <c r="CE152" s="59">
        <f t="shared" si="148"/>
        <v>164.43305350706868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67.864429511109492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67.864429511109492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319</v>
      </c>
      <c r="CU152" s="17">
        <f>CT152*VLOOKUP('Données projet'!$B$13,Paramètres!$A$1:$I$89,3,0)*VLOOKUP('Données projet'!$B$13,Paramètres!$A$1:$I$89,5,0)</f>
        <v>278.67840000000001</v>
      </c>
      <c r="CV152" s="13">
        <f t="shared" si="149"/>
        <v>66.687639951856809</v>
      </c>
      <c r="CW152" s="20">
        <f t="shared" si="121"/>
        <v>601.51251958281728</v>
      </c>
      <c r="CX152" s="59">
        <f t="shared" si="122"/>
        <v>893.42676967154216</v>
      </c>
      <c r="CY152" s="59">
        <f ca="1">AVERAGE(OFFSET($CX$3,0,0,'Données projet'!$E$13+1,1))-AVERAGE(OFFSET($H$3,0,0,'Données projet'!$E$13+1,1))</f>
        <v>380.75053157062723</v>
      </c>
      <c r="CZ152" s="59">
        <f t="shared" si="150"/>
        <v>372.45140975908799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7.0833007266446941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7.0833007266446941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-1.1368683772161603E-13</v>
      </c>
      <c r="DP152" s="17">
        <f>DO152*VLOOKUP('Données projet'!$B$14,Paramètres!$A$1:$I$89,3,0)*VLOOKUP('Données projet'!$B$14,Paramètres!$A$1:$I$89,5,0)</f>
        <v>-1.0995790944434703E-13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391.03687197632871</v>
      </c>
      <c r="DU152" s="59">
        <f t="shared" si="152"/>
        <v>241.90796410645191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83.964254715281783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83.964254715281783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-1.1368683772161603E-13</v>
      </c>
      <c r="EK152" s="17">
        <f>EJ152*VLOOKUP('Données projet'!$B$15,Paramètres!$A$1:$I$89,3,0)*VLOOKUP('Données projet'!$B$15,Paramètres!$A$1:$I$89,5,0)</f>
        <v>-1.2946657079737634E-13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337.57272347525873</v>
      </c>
      <c r="EP152" s="59">
        <f t="shared" si="154"/>
        <v>171.78614231095435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71.7985993378405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71.7985993378405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-1.1368683772161603E-13</v>
      </c>
      <c r="FF152" s="17">
        <f>FE152*VLOOKUP('Données projet'!$B$16,Paramètres!$A$1:$I$89,3,0)*VLOOKUP('Données projet'!$B$16,Paramètres!$A$1:$I$89,5,0)</f>
        <v>-1.2414602679200469E-13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325.08483803530646</v>
      </c>
      <c r="FK152" s="59">
        <f t="shared" si="156"/>
        <v>166.27224322841556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68.847971967792247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68.847971967792247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-2.2737367544323206E-13</v>
      </c>
      <c r="GA152" s="17">
        <f>FZ152*VLOOKUP('Données projet'!$B$17,Paramètres!$A$1:$I$89,3,0)*VLOOKUP('Données projet'!$B$17,Paramètres!$A$1:$I$89,5,0)</f>
        <v>-2.3055690689943731E-13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491.88527366779715</v>
      </c>
      <c r="GF152" s="59">
        <f t="shared" si="158"/>
        <v>304.07540432345746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115.31425626050961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115.31425626050961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-1.7053025658242404E-13</v>
      </c>
      <c r="GV152" s="17">
        <f>GU152*VLOOKUP('Données projet'!$B$18,Paramètres!$A$1:$I$89,3,0)*VLOOKUP('Données projet'!$B$18,Paramètres!$A$1:$I$89,5,0)</f>
        <v>-1.6227659216383472E-13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388.19269910553851</v>
      </c>
      <c r="HA152" s="59">
        <f t="shared" si="160"/>
        <v>255.07177499966724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82.609992542454648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82.609992542454648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1.05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13.337999999999985</v>
      </c>
      <c r="D153" s="11">
        <f t="shared" si="140"/>
        <v>4.5465525901071482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17.270619543240596</v>
      </c>
      <c r="H153" s="67">
        <f t="shared" si="110"/>
        <v>272.41559576110325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69.619691275570176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-2.0572770154103635E-13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442.85077007208679</v>
      </c>
      <c r="T153" s="59">
        <f t="shared" si="142"/>
        <v>275.67388397899009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100.87807405753163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100.87807405753163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69.619691275570176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-1.1439169611549005E-13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283.58623187123555</v>
      </c>
      <c r="AO153" s="59">
        <f t="shared" si="144"/>
        <v>191.24793849275176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70.368413634726494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70.368413634726494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69.619691275570176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-1.7053025658242404E-13</v>
      </c>
      <c r="BE153" s="13">
        <f>BD153*VLOOKUP('Données projet'!$B$11,Paramètres!$A$1:$I$89,3,0)*VLOOKUP('Données projet'!$B$11,Paramètres!$A$1:$I$89,5,0)</f>
        <v>-1.383341441396624E-13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300.677256227165</v>
      </c>
      <c r="BJ153" s="59">
        <f t="shared" si="146"/>
        <v>294.92893853504148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23.467909962091667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23.467909962091667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69.619691275570176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-1.223725121235475E-13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320.91970765367535</v>
      </c>
      <c r="CE153" s="59">
        <f t="shared" si="148"/>
        <v>164.43305350706868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66.533649441611402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66.533649441611402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69.619691275570176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319</v>
      </c>
      <c r="CU153" s="17">
        <f>CT153*VLOOKUP('Données projet'!$B$13,Paramètres!$A$1:$I$89,3,0)*VLOOKUP('Données projet'!$B$13,Paramètres!$A$1:$I$89,5,0)</f>
        <v>278.67840000000001</v>
      </c>
      <c r="CV153" s="13">
        <f t="shared" si="149"/>
        <v>66.687639951856809</v>
      </c>
      <c r="CW153" s="20">
        <f t="shared" si="121"/>
        <v>601.51251958281728</v>
      </c>
      <c r="CX153" s="59">
        <f t="shared" si="122"/>
        <v>893.45138759324118</v>
      </c>
      <c r="CY153" s="59">
        <f ca="1">AVERAGE(OFFSET($CX$3,0,0,'Données projet'!$E$13+1,1))-AVERAGE(OFFSET($H$3,0,0,'Données projet'!$E$13+1,1))</f>
        <v>380.75053157062723</v>
      </c>
      <c r="CZ153" s="59">
        <f t="shared" si="150"/>
        <v>372.45140975908799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6.9444015197820326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6.9444015197820326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69.619691275570176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-1.1368683772161603E-13</v>
      </c>
      <c r="DP153" s="17">
        <f>DO153*VLOOKUP('Données projet'!$B$14,Paramètres!$A$1:$I$89,3,0)*VLOOKUP('Données projet'!$B$14,Paramètres!$A$1:$I$89,5,0)</f>
        <v>-1.0995790944434703E-13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391.03687197632871</v>
      </c>
      <c r="DU153" s="59">
        <f t="shared" si="152"/>
        <v>241.90796410645191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82.317766893453609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82.317766893453609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69.619691275570176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-1.1368683772161603E-13</v>
      </c>
      <c r="EK153" s="17">
        <f>EJ153*VLOOKUP('Données projet'!$B$15,Paramètres!$A$1:$I$89,3,0)*VLOOKUP('Données projet'!$B$15,Paramètres!$A$1:$I$89,5,0)</f>
        <v>-1.2946657079737634E-13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337.57272347525873</v>
      </c>
      <c r="EP153" s="59">
        <f t="shared" si="154"/>
        <v>171.78614231095435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70.390672597646855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70.390672597646855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69.619691275570176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-1.1368683772161603E-13</v>
      </c>
      <c r="FF153" s="17">
        <f>FE153*VLOOKUP('Données projet'!$B$16,Paramètres!$A$1:$I$89,3,0)*VLOOKUP('Données projet'!$B$16,Paramètres!$A$1:$I$89,5,0)</f>
        <v>-1.2414602679200469E-13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325.08483803530646</v>
      </c>
      <c r="FK153" s="59">
        <f t="shared" si="156"/>
        <v>166.27224322841556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67.497905230620262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67.497905230620262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69.619691275570176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-2.2737367544323206E-13</v>
      </c>
      <c r="GA153" s="17">
        <f>FZ153*VLOOKUP('Données projet'!$B$17,Paramètres!$A$1:$I$89,3,0)*VLOOKUP('Données projet'!$B$17,Paramètres!$A$1:$I$89,5,0)</f>
        <v>-2.3055690689943731E-13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491.88527366779715</v>
      </c>
      <c r="GF153" s="59">
        <f t="shared" si="158"/>
        <v>304.07540432345746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113.05301402999235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113.05301402999235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69.619691275570176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-1.7053025658242404E-13</v>
      </c>
      <c r="GV153" s="17">
        <f>GU153*VLOOKUP('Données projet'!$B$18,Paramètres!$A$1:$I$89,3,0)*VLOOKUP('Données projet'!$B$18,Paramètres!$A$1:$I$89,5,0)</f>
        <v>-1.6227659216383472E-13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388.19269910553851</v>
      </c>
      <c r="HA153" s="59">
        <f t="shared" si="160"/>
        <v>255.07177499966724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80.990060975817244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80.990060975817244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1.05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13.426919999999985</v>
      </c>
      <c r="D154" s="11">
        <f t="shared" si="140"/>
        <v>4.5733244500839403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17.359925540415663</v>
      </c>
      <c r="H154" s="67">
        <f t="shared" si="110"/>
        <v>272.61709241722951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-2.0572770154103635E-13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442.85077007208679</v>
      </c>
      <c r="T154" s="59">
        <f t="shared" si="142"/>
        <v>275.67388397899009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98.899916554813075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98.899916554813075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-1.1439169611549005E-13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283.58623187123555</v>
      </c>
      <c r="AO154" s="59">
        <f t="shared" si="144"/>
        <v>191.24793849275176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68.988531963843784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68.988531963843784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-1.7053025658242404E-13</v>
      </c>
      <c r="BE154" s="13">
        <f>BD154*VLOOKUP('Données projet'!$B$11,Paramètres!$A$1:$I$89,3,0)*VLOOKUP('Données projet'!$B$11,Paramètres!$A$1:$I$89,5,0)</f>
        <v>-1.383341441396624E-13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300.677256227165</v>
      </c>
      <c r="BJ154" s="59">
        <f t="shared" si="146"/>
        <v>294.92893853504148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23.007718561746735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23.007718561746735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-1.223725121235475E-13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320.91970765367535</v>
      </c>
      <c r="CE154" s="59">
        <f t="shared" si="148"/>
        <v>164.43305350706868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65.228965157580475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65.228965157580475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319</v>
      </c>
      <c r="CU154" s="17">
        <f>CT154*VLOOKUP('Données projet'!$B$13,Paramètres!$A$1:$I$89,3,0)*VLOOKUP('Données projet'!$B$13,Paramètres!$A$1:$I$89,5,0)</f>
        <v>278.67840000000001</v>
      </c>
      <c r="CV154" s="13">
        <f t="shared" ref="CV154:CV203" si="173">EXP(-1.0587+0.8836*LN(CU154)+0.284)</f>
        <v>66.687639951856809</v>
      </c>
      <c r="CW154" s="20">
        <f t="shared" ref="CW154:CW203" si="174">(CU154+CV154)*0.475*44/12</f>
        <v>601.51251958281728</v>
      </c>
      <c r="CX154" s="59">
        <f t="shared" si="122"/>
        <v>893.47557844903633</v>
      </c>
      <c r="CY154" s="59">
        <f ca="1">AVERAGE(OFFSET($CX$3,0,0,'Données projet'!$E$13+1,1))-AVERAGE(OFFSET($H$3,0,0,'Données projet'!$E$13+1,1))</f>
        <v>380.75053157062723</v>
      </c>
      <c r="CZ154" s="59">
        <f t="shared" si="150"/>
        <v>372.45140975908799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6.8082260416457965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6.8082260416457965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-1.1368683772161603E-13</v>
      </c>
      <c r="DP154" s="17">
        <f>DO154*VLOOKUP('Données projet'!$B$14,Paramètres!$A$1:$I$89,3,0)*VLOOKUP('Données projet'!$B$14,Paramètres!$A$1:$I$89,5,0)</f>
        <v>-1.0995790944434703E-13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391.03687197632871</v>
      </c>
      <c r="DU154" s="59">
        <f t="shared" si="152"/>
        <v>241.90796410645191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80.703565693553074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80.703565693553074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-1.1368683772161603E-13</v>
      </c>
      <c r="EK154" s="17">
        <f>EJ154*VLOOKUP('Données projet'!$B$15,Paramètres!$A$1:$I$89,3,0)*VLOOKUP('Données projet'!$B$15,Paramètres!$A$1:$I$89,5,0)</f>
        <v>-1.2946657079737634E-13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337.57272347525873</v>
      </c>
      <c r="EP154" s="59">
        <f t="shared" si="154"/>
        <v>171.78614231095435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69.010354442077897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69.010354442077897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-1.1368683772161603E-13</v>
      </c>
      <c r="FF154" s="17">
        <f>FE154*VLOOKUP('Données projet'!$B$16,Paramètres!$A$1:$I$89,3,0)*VLOOKUP('Données projet'!$B$16,Paramètres!$A$1:$I$89,5,0)</f>
        <v>-1.2414602679200469E-13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325.08483803530646</v>
      </c>
      <c r="FK154" s="59">
        <f t="shared" si="156"/>
        <v>166.27224322841556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66.17431247870482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66.17431247870482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-2.2737367544323206E-13</v>
      </c>
      <c r="GA154" s="17">
        <f>FZ154*VLOOKUP('Données projet'!$B$17,Paramètres!$A$1:$I$89,3,0)*VLOOKUP('Données projet'!$B$17,Paramètres!$A$1:$I$89,5,0)</f>
        <v>-2.3055690689943731E-13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491.88527366779715</v>
      </c>
      <c r="GF154" s="59">
        <f t="shared" si="158"/>
        <v>304.07540432345746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110.83611338039397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110.83611338039397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-1.7053025658242404E-13</v>
      </c>
      <c r="GV154" s="17">
        <f>GU154*VLOOKUP('Données projet'!$B$18,Paramètres!$A$1:$I$89,3,0)*VLOOKUP('Données projet'!$B$18,Paramètres!$A$1:$I$89,5,0)</f>
        <v>-1.6227659216383472E-13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388.19269910553851</v>
      </c>
      <c r="HA154" s="59">
        <f t="shared" si="160"/>
        <v>255.07177499966724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79.401895279140916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79.401895279140916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1.05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13.515839999999985</v>
      </c>
      <c r="D155" s="11">
        <f t="shared" si="140"/>
        <v>4.6000756804726475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17.449215612996422</v>
      </c>
      <c r="H155" s="67">
        <f t="shared" si="110"/>
        <v>272.81855314348979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-2.0572770154103635E-13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442.85077007208679</v>
      </c>
      <c r="T155" s="59">
        <f t="shared" si="142"/>
        <v>275.67388397899009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96.960549514165891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96.960549514165891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-1.1439169611549005E-13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283.58623187123555</v>
      </c>
      <c r="AO155" s="59">
        <f t="shared" si="144"/>
        <v>191.24793849275176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67.635708930882359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67.635708930882359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-1.7053025658242404E-13</v>
      </c>
      <c r="BE155" s="13">
        <f>BD155*VLOOKUP('Données projet'!$B$11,Paramètres!$A$1:$I$89,3,0)*VLOOKUP('Données projet'!$B$11,Paramètres!$A$1:$I$89,5,0)</f>
        <v>-1.383341441396624E-13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300.677256227165</v>
      </c>
      <c r="BJ155" s="59">
        <f t="shared" si="146"/>
        <v>294.92893853504148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22.556551234073527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22.556551234073527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-1.223725121235475E-13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320.91970765367535</v>
      </c>
      <c r="CE155" s="59">
        <f t="shared" si="148"/>
        <v>164.43305350706868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63.949864936580553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63.949864936580553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319</v>
      </c>
      <c r="CU155" s="17">
        <f>CT155*VLOOKUP('Données projet'!$B$13,Paramètres!$A$1:$I$89,3,0)*VLOOKUP('Données projet'!$B$13,Paramètres!$A$1:$I$89,5,0)</f>
        <v>278.67840000000001</v>
      </c>
      <c r="CV155" s="13">
        <f t="shared" si="173"/>
        <v>66.687639951856809</v>
      </c>
      <c r="CW155" s="20">
        <f t="shared" si="174"/>
        <v>601.51251958281728</v>
      </c>
      <c r="CX155" s="59">
        <f t="shared" si="122"/>
        <v>893.49934964756608</v>
      </c>
      <c r="CY155" s="59">
        <f ca="1">AVERAGE(OFFSET($CX$3,0,0,'Données projet'!$E$13+1,1))-AVERAGE(OFFSET($H$3,0,0,'Données projet'!$E$13+1,1))</f>
        <v>380.75053157062723</v>
      </c>
      <c r="CZ155" s="59">
        <f t="shared" si="150"/>
        <v>372.45140975908799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6.6747208815769721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6.6747208815769721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-1.1368683772161603E-13</v>
      </c>
      <c r="DP155" s="17">
        <f>DO155*VLOOKUP('Données projet'!$B$14,Paramètres!$A$1:$I$89,3,0)*VLOOKUP('Données projet'!$B$14,Paramètres!$A$1:$I$89,5,0)</f>
        <v>-1.0995790944434703E-13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391.03687197632871</v>
      </c>
      <c r="DU155" s="59">
        <f t="shared" si="152"/>
        <v>241.90796410645191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79.121017994617077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79.121017994617077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-1.1368683772161603E-13</v>
      </c>
      <c r="EK155" s="17">
        <f>EJ155*VLOOKUP('Données projet'!$B$15,Paramètres!$A$1:$I$89,3,0)*VLOOKUP('Données projet'!$B$15,Paramètres!$A$1:$I$89,5,0)</f>
        <v>-1.2946657079737634E-13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337.57272347525873</v>
      </c>
      <c r="EP155" s="59">
        <f t="shared" si="154"/>
        <v>171.78614231095435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67.657103483628703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67.657103483628703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-1.1368683772161603E-13</v>
      </c>
      <c r="FF155" s="17">
        <f>FE155*VLOOKUP('Données projet'!$B$16,Paramètres!$A$1:$I$89,3,0)*VLOOKUP('Données projet'!$B$16,Paramètres!$A$1:$I$89,5,0)</f>
        <v>-1.2414602679200469E-13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325.08483803530646</v>
      </c>
      <c r="FK155" s="59">
        <f t="shared" si="156"/>
        <v>166.27224322841556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64.876674573342584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64.876674573342584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-2.2737367544323206E-13</v>
      </c>
      <c r="GA155" s="17">
        <f>FZ155*VLOOKUP('Données projet'!$B$17,Paramètres!$A$1:$I$89,3,0)*VLOOKUP('Données projet'!$B$17,Paramètres!$A$1:$I$89,5,0)</f>
        <v>-2.3055690689943731E-13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491.88527366779715</v>
      </c>
      <c r="GF155" s="59">
        <f t="shared" si="158"/>
        <v>304.07540432345746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108.66268480035832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108.66268480035832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-1.7053025658242404E-13</v>
      </c>
      <c r="GV155" s="17">
        <f>GU155*VLOOKUP('Données projet'!$B$18,Paramètres!$A$1:$I$89,3,0)*VLOOKUP('Données projet'!$B$18,Paramètres!$A$1:$I$89,5,0)</f>
        <v>-1.6227659216383472E-13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388.19269910553851</v>
      </c>
      <c r="HA155" s="59">
        <f t="shared" si="160"/>
        <v>255.07177499966724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77.844872543090986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77.844872543090986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1.05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13.604759999999985</v>
      </c>
      <c r="D156" s="11">
        <f t="shared" si="140"/>
        <v>4.6268064327363607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17.538489877901743</v>
      </c>
      <c r="H156" s="67">
        <f t="shared" si="110"/>
        <v>273.01997820368246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-2.0572770154103635E-13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442.85077007208679</v>
      </c>
      <c r="T156" s="59">
        <f t="shared" si="142"/>
        <v>275.67388397899009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95.059212278288697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95.059212278288697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-1.1439169611549005E-13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283.58623187123555</v>
      </c>
      <c r="AO156" s="59">
        <f t="shared" si="144"/>
        <v>191.24793849275176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66.309413932456735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66.309413932456735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-1.7053025658242404E-13</v>
      </c>
      <c r="BE156" s="13">
        <f>BD156*VLOOKUP('Données projet'!$B$11,Paramètres!$A$1:$I$89,3,0)*VLOOKUP('Données projet'!$B$11,Paramètres!$A$1:$I$89,5,0)</f>
        <v>-1.383341441396624E-13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300.677256227165</v>
      </c>
      <c r="BJ156" s="59">
        <f t="shared" si="146"/>
        <v>294.92893853504148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22.114231022511095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22.114231022511095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-1.223725121235475E-13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320.91970765367535</v>
      </c>
      <c r="CE156" s="59">
        <f t="shared" si="148"/>
        <v>164.43305350706868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62.695847090740344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62.695847090740344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319</v>
      </c>
      <c r="CU156" s="17">
        <f>CT156*VLOOKUP('Données projet'!$B$13,Paramètres!$A$1:$I$89,3,0)*VLOOKUP('Données projet'!$B$13,Paramètres!$A$1:$I$89,5,0)</f>
        <v>278.67840000000001</v>
      </c>
      <c r="CV156" s="13">
        <f t="shared" si="173"/>
        <v>66.687639951856809</v>
      </c>
      <c r="CW156" s="20">
        <f t="shared" si="174"/>
        <v>601.51251958281728</v>
      </c>
      <c r="CX156" s="59">
        <f t="shared" si="122"/>
        <v>893.52270846894567</v>
      </c>
      <c r="CY156" s="59">
        <f ca="1">AVERAGE(OFFSET($CX$3,0,0,'Données projet'!$E$13+1,1))-AVERAGE(OFFSET($H$3,0,0,'Données projet'!$E$13+1,1))</f>
        <v>380.75053157062723</v>
      </c>
      <c r="CZ156" s="59">
        <f t="shared" si="150"/>
        <v>372.45140975908799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6.5438336762669902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6.5438336762669902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-1.1368683772161603E-13</v>
      </c>
      <c r="DP156" s="17">
        <f>DO156*VLOOKUP('Données projet'!$B$14,Paramètres!$A$1:$I$89,3,0)*VLOOKUP('Données projet'!$B$14,Paramètres!$A$1:$I$89,5,0)</f>
        <v>-1.0995790944434703E-13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391.03687197632871</v>
      </c>
      <c r="DU156" s="59">
        <f t="shared" si="152"/>
        <v>241.90796410645191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77.56950309079842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77.56950309079842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-1.1368683772161603E-13</v>
      </c>
      <c r="EK156" s="17">
        <f>EJ156*VLOOKUP('Données projet'!$B$15,Paramètres!$A$1:$I$89,3,0)*VLOOKUP('Données projet'!$B$15,Paramètres!$A$1:$I$89,5,0)</f>
        <v>-1.2946657079737634E-13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337.57272347525873</v>
      </c>
      <c r="EP156" s="59">
        <f t="shared" si="154"/>
        <v>171.78614231095435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66.330388951073118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66.330388951073118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-1.1368683772161603E-13</v>
      </c>
      <c r="FF156" s="17">
        <f>FE156*VLOOKUP('Données projet'!$B$16,Paramètres!$A$1:$I$89,3,0)*VLOOKUP('Données projet'!$B$16,Paramètres!$A$1:$I$89,5,0)</f>
        <v>-1.2414602679200469E-13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325.08483803530646</v>
      </c>
      <c r="FK156" s="59">
        <f t="shared" si="156"/>
        <v>166.27224322841556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63.60448255582353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63.60448255582353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-2.2737367544323206E-13</v>
      </c>
      <c r="GA156" s="17">
        <f>FZ156*VLOOKUP('Données projet'!$B$17,Paramètres!$A$1:$I$89,3,0)*VLOOKUP('Données projet'!$B$17,Paramètres!$A$1:$I$89,5,0)</f>
        <v>-2.3055690689943731E-13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491.88527366779715</v>
      </c>
      <c r="GF156" s="59">
        <f t="shared" si="158"/>
        <v>304.07540432345746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106.53187582911664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106.53187582911664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-1.7053025658242404E-13</v>
      </c>
      <c r="GV156" s="17">
        <f>GU156*VLOOKUP('Données projet'!$B$18,Paramètres!$A$1:$I$89,3,0)*VLOOKUP('Données projet'!$B$18,Paramètres!$A$1:$I$89,5,0)</f>
        <v>-1.6227659216383472E-13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388.19269910553851</v>
      </c>
      <c r="HA156" s="59">
        <f t="shared" si="160"/>
        <v>255.07177499966724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76.318382073204901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76.318382073204901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1.05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13.693679999999985</v>
      </c>
      <c r="D157" s="11">
        <f t="shared" si="140"/>
        <v>4.6535168562437743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17.627748450433781</v>
      </c>
      <c r="H157" s="67">
        <f t="shared" si="110"/>
        <v>273.22136785795789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-2.0572770154103635E-13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442.85077007208679</v>
      </c>
      <c r="T157" s="59">
        <f t="shared" si="142"/>
        <v>275.67388397899009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93.195159105905859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93.195159105905859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-1.1439169611549005E-13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283.58623187123555</v>
      </c>
      <c r="AO157" s="59">
        <f t="shared" si="144"/>
        <v>191.24793849275176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65.009126769990175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65.009126769990175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-1.7053025658242404E-13</v>
      </c>
      <c r="BE157" s="13">
        <f>BD157*VLOOKUP('Données projet'!$B$11,Paramètres!$A$1:$I$89,3,0)*VLOOKUP('Données projet'!$B$11,Paramètres!$A$1:$I$89,5,0)</f>
        <v>-1.383341441396624E-13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300.677256227165</v>
      </c>
      <c r="BJ157" s="59">
        <f t="shared" si="146"/>
        <v>294.92893853504148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21.680584440508714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21.680584440508714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-1.223725121235475E-13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320.91970765367535</v>
      </c>
      <c r="CE157" s="59">
        <f t="shared" si="148"/>
        <v>164.43305350706868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61.466419769981698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61.466419769981698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319</v>
      </c>
      <c r="CU157" s="17">
        <f>CT157*VLOOKUP('Données projet'!$B$13,Paramètres!$A$1:$I$89,3,0)*VLOOKUP('Données projet'!$B$13,Paramètres!$A$1:$I$89,5,0)</f>
        <v>278.67840000000001</v>
      </c>
      <c r="CV157" s="13">
        <f t="shared" si="173"/>
        <v>66.687639951856809</v>
      </c>
      <c r="CW157" s="20">
        <f t="shared" si="174"/>
        <v>601.51251958281728</v>
      </c>
      <c r="CX157" s="59">
        <f t="shared" si="122"/>
        <v>893.54566206699678</v>
      </c>
      <c r="CY157" s="59">
        <f ca="1">AVERAGE(OFFSET($CX$3,0,0,'Données projet'!$E$13+1,1))-AVERAGE(OFFSET($H$3,0,0,'Données projet'!$E$13+1,1))</f>
        <v>380.75053157062723</v>
      </c>
      <c r="CZ157" s="59">
        <f t="shared" si="150"/>
        <v>372.45140975908799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6.4155130892198242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6.4155130892198242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-1.1368683772161603E-13</v>
      </c>
      <c r="DP157" s="17">
        <f>DO157*VLOOKUP('Données projet'!$B$14,Paramètres!$A$1:$I$89,3,0)*VLOOKUP('Données projet'!$B$14,Paramètres!$A$1:$I$89,5,0)</f>
        <v>-1.0995790944434703E-13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391.03687197632871</v>
      </c>
      <c r="DU157" s="59">
        <f t="shared" si="152"/>
        <v>241.90796410645191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76.048412447913009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76.048412447913009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-1.1368683772161603E-13</v>
      </c>
      <c r="EK157" s="17">
        <f>EJ157*VLOOKUP('Données projet'!$B$15,Paramètres!$A$1:$I$89,3,0)*VLOOKUP('Données projet'!$B$15,Paramètres!$A$1:$I$89,5,0)</f>
        <v>-1.2946657079737634E-13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337.57272347525873</v>
      </c>
      <c r="EP157" s="59">
        <f t="shared" si="154"/>
        <v>171.78614231095435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65.029690481284987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65.029690481284987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-1.1368683772161603E-13</v>
      </c>
      <c r="FF157" s="17">
        <f>FE157*VLOOKUP('Données projet'!$B$16,Paramètres!$A$1:$I$89,3,0)*VLOOKUP('Données projet'!$B$16,Paramètres!$A$1:$I$89,5,0)</f>
        <v>-1.2414602679200469E-13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325.08483803530646</v>
      </c>
      <c r="FK157" s="59">
        <f t="shared" si="156"/>
        <v>166.27224322841556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62.357237447807513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62.357237447807513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-2.2737367544323206E-13</v>
      </c>
      <c r="GA157" s="17">
        <f>FZ157*VLOOKUP('Données projet'!$B$17,Paramètres!$A$1:$I$89,3,0)*VLOOKUP('Données projet'!$B$17,Paramètres!$A$1:$I$89,5,0)</f>
        <v>-2.3055690689943731E-13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491.88527366779715</v>
      </c>
      <c r="GF157" s="59">
        <f t="shared" si="158"/>
        <v>304.07540432345746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104.44285072213587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104.44285072213587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-1.7053025658242404E-13</v>
      </c>
      <c r="GV157" s="17">
        <f>GU157*VLOOKUP('Données projet'!$B$18,Paramètres!$A$1:$I$89,3,0)*VLOOKUP('Données projet'!$B$18,Paramètres!$A$1:$I$89,5,0)</f>
        <v>-1.6227659216383472E-13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388.19269910553851</v>
      </c>
      <c r="HA157" s="59">
        <f t="shared" si="160"/>
        <v>255.07177499966724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74.821825150366024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74.821825150366024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1.05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13.782599999999984</v>
      </c>
      <c r="D158" s="11">
        <f t="shared" si="140"/>
        <v>4.6802070983115707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17.716991444310676</v>
      </c>
      <c r="H158" s="67">
        <f t="shared" si="110"/>
        <v>273.42272236289261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69.651553969623919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-2.0572770154103635E-13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442.85077007208679</v>
      </c>
      <c r="T158" s="59">
        <f t="shared" si="142"/>
        <v>275.67388397899009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91.367658879273279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91.367658879273279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69.651553969623919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-1.1439169611549005E-13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283.58623187123555</v>
      </c>
      <c r="AO158" s="59">
        <f t="shared" si="144"/>
        <v>191.24793849275176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63.734337445682719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63.734337445682719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69.651553969623919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-1.7053025658242404E-13</v>
      </c>
      <c r="BE158" s="13">
        <f>BD158*VLOOKUP('Données projet'!$B$11,Paramètres!$A$1:$I$89,3,0)*VLOOKUP('Données projet'!$B$11,Paramètres!$A$1:$I$89,5,0)</f>
        <v>-1.383341441396624E-13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300.677256227165</v>
      </c>
      <c r="BJ158" s="59">
        <f t="shared" si="146"/>
        <v>294.92893853504148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21.2554414034811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21.2554414034811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69.651553969623919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-1.223725121235475E-13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320.91970765367535</v>
      </c>
      <c r="CE158" s="59">
        <f t="shared" si="148"/>
        <v>164.43305350706868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60.261100769106505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60.261100769106505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69.651553969623919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319</v>
      </c>
      <c r="CU158" s="17">
        <f>CT158*VLOOKUP('Données projet'!$B$13,Paramètres!$A$1:$I$89,3,0)*VLOOKUP('Données projet'!$B$13,Paramètres!$A$1:$I$89,5,0)</f>
        <v>278.67840000000001</v>
      </c>
      <c r="CV158" s="13">
        <f t="shared" si="173"/>
        <v>66.687639951856809</v>
      </c>
      <c r="CW158" s="20">
        <f t="shared" si="174"/>
        <v>601.51251958281728</v>
      </c>
      <c r="CX158" s="59">
        <f t="shared" si="122"/>
        <v>893.5682174714384</v>
      </c>
      <c r="CY158" s="59">
        <f ca="1">AVERAGE(OFFSET($CX$3,0,0,'Données projet'!$E$13+1,1))-AVERAGE(OFFSET($H$3,0,0,'Données projet'!$E$13+1,1))</f>
        <v>380.75053157062723</v>
      </c>
      <c r="CZ158" s="59">
        <f t="shared" si="150"/>
        <v>372.45140975908799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6.2897087906168236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6.2897087906168236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69.651553969623919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-1.1368683772161603E-13</v>
      </c>
      <c r="DP158" s="17">
        <f>DO158*VLOOKUP('Données projet'!$B$14,Paramètres!$A$1:$I$89,3,0)*VLOOKUP('Données projet'!$B$14,Paramètres!$A$1:$I$89,5,0)</f>
        <v>-1.0995790944434703E-13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391.03687197632871</v>
      </c>
      <c r="DU158" s="59">
        <f t="shared" si="152"/>
        <v>241.90796410645191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74.557149464760897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74.557149464760897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69.651553969623919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-1.1368683772161603E-13</v>
      </c>
      <c r="EK158" s="17">
        <f>EJ158*VLOOKUP('Données projet'!$B$15,Paramètres!$A$1:$I$89,3,0)*VLOOKUP('Données projet'!$B$15,Paramètres!$A$1:$I$89,5,0)</f>
        <v>-1.2946657079737634E-13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337.57272347525873</v>
      </c>
      <c r="EP158" s="59">
        <f t="shared" si="154"/>
        <v>171.78614231095435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63.75449791514167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63.75449791514167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69.651553969623919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-1.1368683772161603E-13</v>
      </c>
      <c r="FF158" s="17">
        <f>FE158*VLOOKUP('Données projet'!$B$16,Paramètres!$A$1:$I$89,3,0)*VLOOKUP('Données projet'!$B$16,Paramètres!$A$1:$I$89,5,0)</f>
        <v>-1.2414602679200469E-13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325.08483803530646</v>
      </c>
      <c r="FK158" s="59">
        <f t="shared" si="156"/>
        <v>166.27224322841556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61.134450055615289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61.134450055615289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69.651553969623919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-2.2737367544323206E-13</v>
      </c>
      <c r="GA158" s="17">
        <f>FZ158*VLOOKUP('Données projet'!$B$17,Paramètres!$A$1:$I$89,3,0)*VLOOKUP('Données projet'!$B$17,Paramètres!$A$1:$I$89,5,0)</f>
        <v>-2.3055690689943731E-13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491.88527366779715</v>
      </c>
      <c r="GF158" s="59">
        <f t="shared" si="158"/>
        <v>304.07540432345746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102.3947901233235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102.3947901233235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69.651553969623919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-1.7053025658242404E-13</v>
      </c>
      <c r="GV158" s="17">
        <f>GU158*VLOOKUP('Données projet'!$B$18,Paramètres!$A$1:$I$89,3,0)*VLOOKUP('Données projet'!$B$18,Paramètres!$A$1:$I$89,5,0)</f>
        <v>-1.6227659216383472E-13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388.19269910553851</v>
      </c>
      <c r="HA158" s="59">
        <f t="shared" si="160"/>
        <v>255.07177499966724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73.354614795974427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73.354614795974427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1.05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13.871519999999984</v>
      </c>
      <c r="D159" s="11">
        <f t="shared" si="140"/>
        <v>4.7068773042456504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17.806218971698389</v>
      </c>
      <c r="H159" s="67">
        <f t="shared" si="110"/>
        <v>273.62404197156116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69.657598729242324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-2.0572770154103635E-13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442.85077007208679</v>
      </c>
      <c r="T159" s="59">
        <f t="shared" si="142"/>
        <v>275.67388397899009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89.575994817419883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89.575994817419883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69.657598729242324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-1.1439169611549005E-13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283.58623187123555</v>
      </c>
      <c r="AO159" s="59">
        <f t="shared" si="144"/>
        <v>191.24793849275176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62.484545962480226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62.484545962480226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69.657598729242324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-1.7053025658242404E-13</v>
      </c>
      <c r="BE159" s="13">
        <f>BD159*VLOOKUP('Données projet'!$B$11,Paramètres!$A$1:$I$89,3,0)*VLOOKUP('Données projet'!$B$11,Paramètres!$A$1:$I$89,5,0)</f>
        <v>-1.383341441396624E-13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300.677256227165</v>
      </c>
      <c r="BJ159" s="59">
        <f t="shared" si="146"/>
        <v>294.92893853504148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20.838635162097951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20.838635162097951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69.657598729242324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-1.223725121235475E-13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320.91970765367535</v>
      </c>
      <c r="CE159" s="59">
        <f t="shared" si="148"/>
        <v>164.43305350706868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59.079417338666481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59.079417338666481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69.657598729242324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319</v>
      </c>
      <c r="CU159" s="17">
        <f>CT159*VLOOKUP('Données projet'!$B$13,Paramètres!$A$1:$I$89,3,0)*VLOOKUP('Données projet'!$B$13,Paramètres!$A$1:$I$89,5,0)</f>
        <v>278.67840000000001</v>
      </c>
      <c r="CV159" s="13">
        <f t="shared" si="173"/>
        <v>66.687639951856809</v>
      </c>
      <c r="CW159" s="20">
        <f t="shared" si="174"/>
        <v>601.51251958281728</v>
      </c>
      <c r="CX159" s="59">
        <f t="shared" si="122"/>
        <v>893.59038159003921</v>
      </c>
      <c r="CY159" s="59">
        <f ca="1">AVERAGE(OFFSET($CX$3,0,0,'Données projet'!$E$13+1,1))-AVERAGE(OFFSET($H$3,0,0,'Données projet'!$E$13+1,1))</f>
        <v>380.75053157062723</v>
      </c>
      <c r="CZ159" s="59">
        <f t="shared" si="150"/>
        <v>372.45140975908799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6.166371437576383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6.166371437576383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69.657598729242324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-1.1368683772161603E-13</v>
      </c>
      <c r="DP159" s="17">
        <f>DO159*VLOOKUP('Données projet'!$B$14,Paramètres!$A$1:$I$89,3,0)*VLOOKUP('Données projet'!$B$14,Paramètres!$A$1:$I$89,5,0)</f>
        <v>-1.0995790944434703E-13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391.03687197632871</v>
      </c>
      <c r="DU159" s="59">
        <f t="shared" si="152"/>
        <v>241.90796410645191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73.095129239127786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73.095129239127786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69.657598729242324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-1.1368683772161603E-13</v>
      </c>
      <c r="EK159" s="17">
        <f>EJ159*VLOOKUP('Données projet'!$B$15,Paramètres!$A$1:$I$89,3,0)*VLOOKUP('Données projet'!$B$15,Paramètres!$A$1:$I$89,5,0)</f>
        <v>-1.2946657079737634E-13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337.57272347525873</v>
      </c>
      <c r="EP159" s="59">
        <f t="shared" si="154"/>
        <v>171.78614231095435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62.504311097429756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62.504311097429756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69.657598729242324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-1.1368683772161603E-13</v>
      </c>
      <c r="FF159" s="17">
        <f>FE159*VLOOKUP('Données projet'!$B$16,Paramètres!$A$1:$I$89,3,0)*VLOOKUP('Données projet'!$B$16,Paramètres!$A$1:$I$89,5,0)</f>
        <v>-1.2414602679200469E-13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325.08483803530646</v>
      </c>
      <c r="FK159" s="59">
        <f t="shared" si="156"/>
        <v>166.27224322841556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59.935640778357289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59.935640778357289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69.657598729242324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-2.2737367544323206E-13</v>
      </c>
      <c r="GA159" s="17">
        <f>FZ159*VLOOKUP('Données projet'!$B$17,Paramètres!$A$1:$I$89,3,0)*VLOOKUP('Données projet'!$B$17,Paramètres!$A$1:$I$89,5,0)</f>
        <v>-2.3055690689943731E-13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491.88527366779715</v>
      </c>
      <c r="GF159" s="59">
        <f t="shared" si="158"/>
        <v>304.07540432345746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100.38689074366022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100.38689074366022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69.657598729242324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-1.7053025658242404E-13</v>
      </c>
      <c r="GV159" s="17">
        <f>GU159*VLOOKUP('Données projet'!$B$18,Paramètres!$A$1:$I$89,3,0)*VLOOKUP('Données projet'!$B$18,Paramètres!$A$1:$I$89,5,0)</f>
        <v>-1.6227659216383472E-13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388.19269910553851</v>
      </c>
      <c r="HA159" s="59">
        <f t="shared" si="160"/>
        <v>255.07177499966724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71.916175541722495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71.916175541722495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1.05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13.960439999999984</v>
      </c>
      <c r="D160" s="11">
        <f t="shared" si="140"/>
        <v>4.7335276173812932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17.895431143241691</v>
      </c>
      <c r="H160" s="67">
        <f t="shared" si="110"/>
        <v>273.82532693360571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-2.0572770154103635E-13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442.85077007208679</v>
      </c>
      <c r="T160" s="59">
        <f t="shared" si="142"/>
        <v>275.67388397899009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87.819464195012259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87.819464195012259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-1.1439169611549005E-13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283.58623187123555</v>
      </c>
      <c r="AO160" s="59">
        <f t="shared" si="144"/>
        <v>191.24793849275176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61.259262127965798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61.259262127965798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-1.7053025658242404E-13</v>
      </c>
      <c r="BE160" s="13">
        <f>BD160*VLOOKUP('Données projet'!$B$11,Paramètres!$A$1:$I$89,3,0)*VLOOKUP('Données projet'!$B$11,Paramètres!$A$1:$I$89,5,0)</f>
        <v>-1.383341441396624E-13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300.677256227165</v>
      </c>
      <c r="BJ160" s="59">
        <f t="shared" si="146"/>
        <v>294.92893853504148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20.43000223688162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20.43000223688162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-1.223725121235475E-13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320.91970765367535</v>
      </c>
      <c r="CE160" s="59">
        <f t="shared" si="148"/>
        <v>164.43305350706868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57.92090599954166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57.92090599954166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319</v>
      </c>
      <c r="CU160" s="17">
        <f>CT160*VLOOKUP('Données projet'!$B$13,Paramètres!$A$1:$I$89,3,0)*VLOOKUP('Données projet'!$B$13,Paramètres!$A$1:$I$89,5,0)</f>
        <v>278.67840000000001</v>
      </c>
      <c r="CV160" s="13">
        <f t="shared" si="173"/>
        <v>66.687639951856809</v>
      </c>
      <c r="CW160" s="20">
        <f t="shared" si="174"/>
        <v>601.51251958281728</v>
      </c>
      <c r="CX160" s="59">
        <f t="shared" si="122"/>
        <v>893.6121612107338</v>
      </c>
      <c r="CY160" s="59">
        <f ca="1">AVERAGE(OFFSET($CX$3,0,0,'Données projet'!$E$13+1,1))-AVERAGE(OFFSET($H$3,0,0,'Données projet'!$E$13+1,1))</f>
        <v>380.75053157062723</v>
      </c>
      <c r="CZ160" s="59">
        <f t="shared" si="150"/>
        <v>372.45140975908799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6.0454526548007079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6.0454526548007079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-1.1368683772161603E-13</v>
      </c>
      <c r="DP160" s="17">
        <f>DO160*VLOOKUP('Données projet'!$B$14,Paramètres!$A$1:$I$89,3,0)*VLOOKUP('Données projet'!$B$14,Paramètres!$A$1:$I$89,5,0)</f>
        <v>-1.0995790944434703E-13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391.03687197632871</v>
      </c>
      <c r="DU160" s="59">
        <f t="shared" si="152"/>
        <v>241.90796410645191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71.661778338375058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71.661778338375058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-1.1368683772161603E-13</v>
      </c>
      <c r="EK160" s="17">
        <f>EJ160*VLOOKUP('Données projet'!$B$15,Paramètres!$A$1:$I$89,3,0)*VLOOKUP('Données projet'!$B$15,Paramètres!$A$1:$I$89,5,0)</f>
        <v>-1.2946657079737634E-13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337.57272347525873</v>
      </c>
      <c r="EP160" s="59">
        <f t="shared" si="154"/>
        <v>171.78614231095435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61.278639680674509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61.278639680674509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-1.1368683772161603E-13</v>
      </c>
      <c r="FF160" s="17">
        <f>FE160*VLOOKUP('Données projet'!$B$16,Paramètres!$A$1:$I$89,3,0)*VLOOKUP('Données projet'!$B$16,Paramètres!$A$1:$I$89,5,0)</f>
        <v>-1.2414602679200469E-13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325.08483803530646</v>
      </c>
      <c r="FK160" s="59">
        <f t="shared" si="156"/>
        <v>166.27224322841556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58.760339419824859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58.760339419824859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-2.2737367544323206E-13</v>
      </c>
      <c r="GA160" s="17">
        <f>FZ160*VLOOKUP('Données projet'!$B$17,Paramètres!$A$1:$I$89,3,0)*VLOOKUP('Données projet'!$B$17,Paramètres!$A$1:$I$89,5,0)</f>
        <v>-2.3055690689943731E-13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491.88527366779715</v>
      </c>
      <c r="GF160" s="59">
        <f t="shared" si="158"/>
        <v>304.07540432345746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98.41836504613444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98.41836504613444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-1.7053025658242404E-13</v>
      </c>
      <c r="GV160" s="17">
        <f>GU160*VLOOKUP('Données projet'!$B$18,Paramètres!$A$1:$I$89,3,0)*VLOOKUP('Données projet'!$B$18,Paramètres!$A$1:$I$89,5,0)</f>
        <v>-1.6227659216383472E-13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388.19269910553851</v>
      </c>
      <c r="HA160" s="59">
        <f t="shared" si="160"/>
        <v>255.07177499966724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70.505943203885138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70.505943203885138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1.05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14.049359999999984</v>
      </c>
      <c r="D161" s="11">
        <f t="shared" si="140"/>
        <v>4.7601581791222634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17.984628068094366</v>
      </c>
      <c r="H161" s="67">
        <f t="shared" si="110"/>
        <v>274.02657749530454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-2.0572770154103635E-13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442.85077007208679</v>
      </c>
      <c r="T161" s="59">
        <f t="shared" si="142"/>
        <v>275.67388397899009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86.097378066732162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86.097378066732162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-1.1439169611549005E-13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283.58623187123555</v>
      </c>
      <c r="AO161" s="59">
        <f t="shared" si="144"/>
        <v>191.24793849275176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60.05800536209685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60.05800536209685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-1.7053025658242404E-13</v>
      </c>
      <c r="BE161" s="13">
        <f>BD161*VLOOKUP('Données projet'!$B$11,Paramètres!$A$1:$I$89,3,0)*VLOOKUP('Données projet'!$B$11,Paramètres!$A$1:$I$89,5,0)</f>
        <v>-1.383341441396624E-13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300.677256227165</v>
      </c>
      <c r="BJ161" s="59">
        <f t="shared" si="146"/>
        <v>294.92893853504148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20.029382354087307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20.029382354087307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-1.223725121235475E-13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320.91970765367535</v>
      </c>
      <c r="CE161" s="59">
        <f t="shared" si="148"/>
        <v>164.43305350706868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56.78511236115493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56.78511236115493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319</v>
      </c>
      <c r="CU161" s="17">
        <f>CT161*VLOOKUP('Données projet'!$B$13,Paramètres!$A$1:$I$89,3,0)*VLOOKUP('Données projet'!$B$13,Paramètres!$A$1:$I$89,5,0)</f>
        <v>278.67840000000001</v>
      </c>
      <c r="CV161" s="13">
        <f t="shared" si="173"/>
        <v>66.687639951856809</v>
      </c>
      <c r="CW161" s="20">
        <f t="shared" si="174"/>
        <v>601.51251958281728</v>
      </c>
      <c r="CX161" s="59">
        <f t="shared" si="122"/>
        <v>893.63356300370128</v>
      </c>
      <c r="CY161" s="59">
        <f ca="1">AVERAGE(OFFSET($CX$3,0,0,'Données projet'!$E$13+1,1))-AVERAGE(OFFSET($H$3,0,0,'Données projet'!$E$13+1,1))</f>
        <v>380.75053157062723</v>
      </c>
      <c r="CZ161" s="59">
        <f t="shared" si="150"/>
        <v>372.45140975908799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5.926905015602089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5.926905015602089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-1.1368683772161603E-13</v>
      </c>
      <c r="DP161" s="17">
        <f>DO161*VLOOKUP('Données projet'!$B$14,Paramètres!$A$1:$I$89,3,0)*VLOOKUP('Données projet'!$B$14,Paramètres!$A$1:$I$89,5,0)</f>
        <v>-1.0995790944434703E-13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391.03687197632871</v>
      </c>
      <c r="DU161" s="59">
        <f t="shared" si="152"/>
        <v>241.90796410645191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70.256534574528374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70.256534574528374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-1.1368683772161603E-13</v>
      </c>
      <c r="EK161" s="17">
        <f>EJ161*VLOOKUP('Données projet'!$B$15,Paramètres!$A$1:$I$89,3,0)*VLOOKUP('Données projet'!$B$15,Paramètres!$A$1:$I$89,5,0)</f>
        <v>-1.2946657079737634E-13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337.57272347525873</v>
      </c>
      <c r="EP161" s="59">
        <f t="shared" si="154"/>
        <v>171.78614231095435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60.077002932816086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60.077002932816086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-1.1368683772161603E-13</v>
      </c>
      <c r="FF161" s="17">
        <f>FE161*VLOOKUP('Données projet'!$B$16,Paramètres!$A$1:$I$89,3,0)*VLOOKUP('Données projet'!$B$16,Paramètres!$A$1:$I$89,5,0)</f>
        <v>-1.2414602679200469E-13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325.08483803530646</v>
      </c>
      <c r="FK161" s="59">
        <f t="shared" si="156"/>
        <v>166.27224322841556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57.608085004070205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57.608085004070205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-2.2737367544323206E-13</v>
      </c>
      <c r="GA161" s="17">
        <f>FZ161*VLOOKUP('Données projet'!$B$17,Paramètres!$A$1:$I$89,3,0)*VLOOKUP('Données projet'!$B$17,Paramètres!$A$1:$I$89,5,0)</f>
        <v>-2.3055690689943731E-13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491.88527366779715</v>
      </c>
      <c r="GF161" s="59">
        <f t="shared" si="158"/>
        <v>304.07540432345746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96.488440936855028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96.488440936855028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-1.7053025658242404E-13</v>
      </c>
      <c r="GV161" s="17">
        <f>GU161*VLOOKUP('Données projet'!$B$18,Paramètres!$A$1:$I$89,3,0)*VLOOKUP('Données projet'!$B$18,Paramètres!$A$1:$I$89,5,0)</f>
        <v>-1.6227659216383472E-13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388.19269910553851</v>
      </c>
      <c r="HA161" s="59">
        <f t="shared" si="160"/>
        <v>255.07177499966724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69.123364662035982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69.123364662035982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1.05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14.138279999999984</v>
      </c>
      <c r="D162" s="11">
        <f t="shared" si="140"/>
        <v>4.7867691289788858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18.073809853948603</v>
      </c>
      <c r="H162" s="67">
        <f t="shared" si="110"/>
        <v>274.22779389963819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69.675111074706578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-2.0572770154103635E-13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442.85077007208679</v>
      </c>
      <c r="T162" s="59">
        <f t="shared" si="142"/>
        <v>275.67388397899009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84.409060997058816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84.409060997058816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69.675111074706578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-1.1439169611549005E-13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283.58623187123555</v>
      </c>
      <c r="AO162" s="59">
        <f t="shared" si="144"/>
        <v>191.24793849275176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58.880304508712314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58.880304508712314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69.675111074706578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-1.7053025658242404E-13</v>
      </c>
      <c r="BE162" s="13">
        <f>BD162*VLOOKUP('Données projet'!$B$11,Paramètres!$A$1:$I$89,3,0)*VLOOKUP('Données projet'!$B$11,Paramètres!$A$1:$I$89,5,0)</f>
        <v>-1.383341441396624E-13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300.677256227165</v>
      </c>
      <c r="BJ162" s="59">
        <f t="shared" si="146"/>
        <v>294.92893853504148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19.636618382840592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19.636618382840592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69.675111074706578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-1.223725121235475E-13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320.91970765367535</v>
      </c>
      <c r="CE162" s="59">
        <f t="shared" si="148"/>
        <v>164.43305350706868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55.671590943251253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55.671590943251253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69.675111074706578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319</v>
      </c>
      <c r="CU162" s="17">
        <f>CT162*VLOOKUP('Données projet'!$B$13,Paramètres!$A$1:$I$89,3,0)*VLOOKUP('Données projet'!$B$13,Paramètres!$A$1:$I$89,5,0)</f>
        <v>278.67840000000001</v>
      </c>
      <c r="CV162" s="13">
        <f t="shared" si="173"/>
        <v>66.687639951856809</v>
      </c>
      <c r="CW162" s="20">
        <f t="shared" si="174"/>
        <v>601.51251958281728</v>
      </c>
      <c r="CX162" s="59">
        <f t="shared" si="122"/>
        <v>893.65459352340804</v>
      </c>
      <c r="CY162" s="59">
        <f ca="1">AVERAGE(OFFSET($CX$3,0,0,'Données projet'!$E$13+1,1))-AVERAGE(OFFSET($H$3,0,0,'Données projet'!$E$13+1,1))</f>
        <v>380.75053157062723</v>
      </c>
      <c r="CZ162" s="59">
        <f t="shared" si="150"/>
        <v>372.45140975908799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5.8106820233012346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5.8106820233012346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69.675111074706578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-1.1368683772161603E-13</v>
      </c>
      <c r="DP162" s="17">
        <f>DO162*VLOOKUP('Données projet'!$B$14,Paramètres!$A$1:$I$89,3,0)*VLOOKUP('Données projet'!$B$14,Paramètres!$A$1:$I$89,5,0)</f>
        <v>-1.0995790944434703E-13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391.03687197632871</v>
      </c>
      <c r="DU162" s="59">
        <f t="shared" si="152"/>
        <v>241.90796410645191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68.878846783776652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68.878846783776652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69.675111074706578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-1.1368683772161603E-13</v>
      </c>
      <c r="EK162" s="17">
        <f>EJ162*VLOOKUP('Données projet'!$B$15,Paramètres!$A$1:$I$89,3,0)*VLOOKUP('Données projet'!$B$15,Paramètres!$A$1:$I$89,5,0)</f>
        <v>-1.2946657079737634E-13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337.57272347525873</v>
      </c>
      <c r="EP162" s="59">
        <f t="shared" si="154"/>
        <v>171.78614231095435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58.898929548657122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58.898929548657122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69.675111074706578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-1.1368683772161603E-13</v>
      </c>
      <c r="FF162" s="17">
        <f>FE162*VLOOKUP('Données projet'!$B$16,Paramètres!$A$1:$I$89,3,0)*VLOOKUP('Données projet'!$B$16,Paramètres!$A$1:$I$89,5,0)</f>
        <v>-1.2414602679200469E-13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325.08483803530646</v>
      </c>
      <c r="FK162" s="59">
        <f t="shared" si="156"/>
        <v>166.27224322841556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56.478425594602705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56.478425594602705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69.675111074706578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-2.2737367544323206E-13</v>
      </c>
      <c r="GA162" s="17">
        <f>FZ162*VLOOKUP('Données projet'!$B$17,Paramètres!$A$1:$I$89,3,0)*VLOOKUP('Données projet'!$B$17,Paramètres!$A$1:$I$89,5,0)</f>
        <v>-2.3055690689943731E-13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491.88527366779715</v>
      </c>
      <c r="GF162" s="59">
        <f t="shared" si="158"/>
        <v>304.07540432345746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94.596361462221111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94.596361462221111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69.675111074706578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-1.7053025658242404E-13</v>
      </c>
      <c r="GV162" s="17">
        <f>GU162*VLOOKUP('Données projet'!$B$18,Paramètres!$A$1:$I$89,3,0)*VLOOKUP('Données projet'!$B$18,Paramètres!$A$1:$I$89,5,0)</f>
        <v>-1.6227659216383472E-13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388.19269910553851</v>
      </c>
      <c r="HA162" s="59">
        <f t="shared" si="160"/>
        <v>255.07177499966724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67.767897642102838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67.767897642102838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1.05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14.227199999999984</v>
      </c>
      <c r="D163" s="11">
        <f t="shared" si="140"/>
        <v>4.8133606046051556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18.162976607063619</v>
      </c>
      <c r="H163" s="67">
        <f t="shared" si="110"/>
        <v>274.42897638635395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-2.0572770154103635E-13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442.85077007208679</v>
      </c>
      <c r="T163" s="59">
        <f t="shared" si="142"/>
        <v>275.67388397899009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82.753850795350033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82.753850795350033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-1.1439169611549005E-13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283.58623187123555</v>
      </c>
      <c r="AO163" s="59">
        <f t="shared" si="144"/>
        <v>191.24793849275176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57.725697650736059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57.725697650736059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-1.7053025658242404E-13</v>
      </c>
      <c r="BE163" s="13">
        <f>BD163*VLOOKUP('Données projet'!$B$11,Paramètres!$A$1:$I$89,3,0)*VLOOKUP('Données projet'!$B$11,Paramètres!$A$1:$I$89,5,0)</f>
        <v>-1.383341441396624E-13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300.677256227165</v>
      </c>
      <c r="BJ163" s="59">
        <f t="shared" si="146"/>
        <v>294.92893853504148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19.251556273507656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19.251556273507656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-1.223725121235475E-13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320.91970765367535</v>
      </c>
      <c r="CE163" s="59">
        <f t="shared" si="148"/>
        <v>164.43305350706868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54.57990500117166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54.57990500117166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319</v>
      </c>
      <c r="CU163" s="17">
        <f>CT163*VLOOKUP('Données projet'!$B$13,Paramètres!$A$1:$I$89,3,0)*VLOOKUP('Données projet'!$B$13,Paramètres!$A$1:$I$89,5,0)</f>
        <v>278.67840000000001</v>
      </c>
      <c r="CV163" s="13">
        <f t="shared" si="173"/>
        <v>66.687639951856809</v>
      </c>
      <c r="CW163" s="20">
        <f t="shared" si="174"/>
        <v>601.51251958281728</v>
      </c>
      <c r="CX163" s="59">
        <f t="shared" si="122"/>
        <v>893.6752592106152</v>
      </c>
      <c r="CY163" s="59">
        <f ca="1">AVERAGE(OFFSET($CX$3,0,0,'Données projet'!$E$13+1,1))-AVERAGE(OFFSET($H$3,0,0,'Données projet'!$E$13+1,1))</f>
        <v>380.75053157062723</v>
      </c>
      <c r="CZ163" s="59">
        <f t="shared" si="150"/>
        <v>372.45140975908799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5.6967380929903744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5.6967380929903744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-1.1368683772161603E-13</v>
      </c>
      <c r="DP163" s="17">
        <f>DO163*VLOOKUP('Données projet'!$B$14,Paramètres!$A$1:$I$89,3,0)*VLOOKUP('Données projet'!$B$14,Paramètres!$A$1:$I$89,5,0)</f>
        <v>-1.0995790944434703E-13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391.03687197632871</v>
      </c>
      <c r="DU163" s="59">
        <f t="shared" si="152"/>
        <v>241.90796410645191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67.528174610294997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67.528174610294997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-1.1368683772161603E-13</v>
      </c>
      <c r="EK163" s="17">
        <f>EJ163*VLOOKUP('Données projet'!$B$15,Paramètres!$A$1:$I$89,3,0)*VLOOKUP('Données projet'!$B$15,Paramètres!$A$1:$I$89,5,0)</f>
        <v>-1.2946657079737634E-13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337.57272347525873</v>
      </c>
      <c r="EP163" s="59">
        <f t="shared" si="154"/>
        <v>171.78614231095435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57.743957465007703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57.743957465007703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-1.1368683772161603E-13</v>
      </c>
      <c r="FF163" s="17">
        <f>FE163*VLOOKUP('Données projet'!$B$16,Paramètres!$A$1:$I$89,3,0)*VLOOKUP('Données projet'!$B$16,Paramètres!$A$1:$I$89,5,0)</f>
        <v>-1.2414602679200469E-13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325.08483803530646</v>
      </c>
      <c r="FK163" s="59">
        <f t="shared" si="156"/>
        <v>166.27224322841556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55.370918117130657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55.370918117130657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-2.2737367544323206E-13</v>
      </c>
      <c r="GA163" s="17">
        <f>FZ163*VLOOKUP('Données projet'!$B$17,Paramètres!$A$1:$I$89,3,0)*VLOOKUP('Données projet'!$B$17,Paramètres!$A$1:$I$89,5,0)</f>
        <v>-2.3055690689943731E-13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491.88527366779715</v>
      </c>
      <c r="GF163" s="59">
        <f t="shared" si="158"/>
        <v>304.07540432345746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92.741384512030237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92.741384512030237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-1.7053025658242404E-13</v>
      </c>
      <c r="GV163" s="17">
        <f>GU163*VLOOKUP('Données projet'!$B$18,Paramètres!$A$1:$I$89,3,0)*VLOOKUP('Données projet'!$B$18,Paramètres!$A$1:$I$89,5,0)</f>
        <v>-1.6227659216383472E-13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388.19269910553851</v>
      </c>
      <c r="HA163" s="59">
        <f t="shared" si="160"/>
        <v>255.07177499966724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66.439010503677338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66.439010503677338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1.05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14.316119999999984</v>
      </c>
      <c r="D164" s="11">
        <f t="shared" si="140"/>
        <v>4.8399327418348692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18.252128432293574</v>
      </c>
      <c r="H164" s="67">
        <f t="shared" si="110"/>
        <v>274.63012519202903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69.686285494054573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-2.0572770154103635E-13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442.85077007208679</v>
      </c>
      <c r="T164" s="59">
        <f t="shared" si="142"/>
        <v>275.67388397899009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81.131098256118221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81.131098256118221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69.686285494054573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-1.1439169611549005E-13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283.58623187123555</v>
      </c>
      <c r="AO164" s="59">
        <f t="shared" si="144"/>
        <v>191.24793849275176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56.593731929004072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56.593731929004072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69.686285494054573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-1.7053025658242404E-13</v>
      </c>
      <c r="BE164" s="13">
        <f>BD164*VLOOKUP('Données projet'!$B$11,Paramètres!$A$1:$I$89,3,0)*VLOOKUP('Données projet'!$B$11,Paramètres!$A$1:$I$89,5,0)</f>
        <v>-1.383341441396624E-13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300.677256227165</v>
      </c>
      <c r="BJ164" s="59">
        <f t="shared" si="146"/>
        <v>294.92893853504148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18.874044997274044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18.874044997274044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69.686285494054573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-1.223725121235475E-13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320.91970765367535</v>
      </c>
      <c r="CE164" s="59">
        <f t="shared" si="148"/>
        <v>164.43305350706868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53.509626354553575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53.509626354553575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69.686285494054573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319</v>
      </c>
      <c r="CU164" s="17">
        <f>CT164*VLOOKUP('Données projet'!$B$13,Paramètres!$A$1:$I$89,3,0)*VLOOKUP('Données projet'!$B$13,Paramètres!$A$1:$I$89,5,0)</f>
        <v>278.67840000000001</v>
      </c>
      <c r="CV164" s="13">
        <f t="shared" si="173"/>
        <v>66.687639951856809</v>
      </c>
      <c r="CW164" s="20">
        <f t="shared" si="174"/>
        <v>601.51251958281728</v>
      </c>
      <c r="CX164" s="59">
        <f t="shared" si="122"/>
        <v>893.69556639435064</v>
      </c>
      <c r="CY164" s="59">
        <f ca="1">AVERAGE(OFFSET($CX$3,0,0,'Données projet'!$E$13+1,1))-AVERAGE(OFFSET($H$3,0,0,'Données projet'!$E$13+1,1))</f>
        <v>380.75053157062723</v>
      </c>
      <c r="CZ164" s="59">
        <f t="shared" si="150"/>
        <v>372.45140975908799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5.5850285336539747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5.5850285336539747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69.686285494054573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-1.1368683772161603E-13</v>
      </c>
      <c r="DP164" s="17">
        <f>DO164*VLOOKUP('Données projet'!$B$14,Paramètres!$A$1:$I$89,3,0)*VLOOKUP('Données projet'!$B$14,Paramètres!$A$1:$I$89,5,0)</f>
        <v>-1.0995790944434703E-13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391.03687197632871</v>
      </c>
      <c r="DU164" s="59">
        <f t="shared" si="152"/>
        <v>241.90796410645191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66.20398829430664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66.20398829430664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69.686285494054573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-1.1368683772161603E-13</v>
      </c>
      <c r="EK164" s="17">
        <f>EJ164*VLOOKUP('Données projet'!$B$15,Paramètres!$A$1:$I$89,3,0)*VLOOKUP('Données projet'!$B$15,Paramètres!$A$1:$I$89,5,0)</f>
        <v>-1.2946657079737634E-13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337.57272347525873</v>
      </c>
      <c r="EP164" s="59">
        <f t="shared" si="154"/>
        <v>171.78614231095435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56.611633679455238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56.611633679455238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69.686285494054573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-1.1368683772161603E-13</v>
      </c>
      <c r="FF164" s="17">
        <f>FE164*VLOOKUP('Données projet'!$B$16,Paramètres!$A$1:$I$89,3,0)*VLOOKUP('Données projet'!$B$16,Paramètres!$A$1:$I$89,5,0)</f>
        <v>-1.2414602679200469E-13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325.08483803530646</v>
      </c>
      <c r="FK164" s="59">
        <f t="shared" si="156"/>
        <v>166.27224322841556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54.28512818577898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54.28512818577898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69.686285494054573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-2.2737367544323206E-13</v>
      </c>
      <c r="GA164" s="17">
        <f>FZ164*VLOOKUP('Données projet'!$B$17,Paramètres!$A$1:$I$89,3,0)*VLOOKUP('Données projet'!$B$17,Paramètres!$A$1:$I$89,5,0)</f>
        <v>-2.3055690689943731E-13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491.88527366779715</v>
      </c>
      <c r="GF164" s="59">
        <f t="shared" si="158"/>
        <v>304.07540432345746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90.922782528408376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90.922782528408376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69.686285494054573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-1.7053025658242404E-13</v>
      </c>
      <c r="GV164" s="17">
        <f>GU164*VLOOKUP('Données projet'!$B$18,Paramètres!$A$1:$I$89,3,0)*VLOOKUP('Données projet'!$B$18,Paramètres!$A$1:$I$89,5,0)</f>
        <v>-1.6227659216383472E-13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388.19269910553851</v>
      </c>
      <c r="HA164" s="59">
        <f t="shared" si="160"/>
        <v>255.07177499966724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65.136182031495238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65.136182031495238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1.05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14.405039999999984</v>
      </c>
      <c r="D165" s="11">
        <f t="shared" si="140"/>
        <v>4.8664856747168654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18.341265433114764</v>
      </c>
      <c r="H165" s="67">
        <f t="shared" si="110"/>
        <v>274.83124055013184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-2.0572770154103635E-13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442.85077007208679</v>
      </c>
      <c r="T165" s="59">
        <f t="shared" si="142"/>
        <v>275.67388397899009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79.540166904399427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79.540166904399427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-1.1439169611549005E-13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283.58623187123555</v>
      </c>
      <c r="AO165" s="59">
        <f t="shared" si="144"/>
        <v>191.24793849275176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55.483963364644332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55.483963364644332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-1.7053025658242404E-13</v>
      </c>
      <c r="BE165" s="13">
        <f>BD165*VLOOKUP('Données projet'!$B$11,Paramètres!$A$1:$I$89,3,0)*VLOOKUP('Données projet'!$B$11,Paramètres!$A$1:$I$89,5,0)</f>
        <v>-1.383341441396624E-13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300.677256227165</v>
      </c>
      <c r="BJ165" s="59">
        <f t="shared" si="146"/>
        <v>294.92893853504148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18.503936486908231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18.503936486908231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-1.223725121235475E-13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320.91970765367535</v>
      </c>
      <c r="CE165" s="59">
        <f t="shared" si="148"/>
        <v>164.43305350706868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52.460335219390153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52.460335219390153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319</v>
      </c>
      <c r="CU165" s="17">
        <f>CT165*VLOOKUP('Données projet'!$B$13,Paramètres!$A$1:$I$89,3,0)*VLOOKUP('Données projet'!$B$13,Paramètres!$A$1:$I$89,5,0)</f>
        <v>278.67840000000001</v>
      </c>
      <c r="CV165" s="13">
        <f t="shared" si="173"/>
        <v>66.687639951856809</v>
      </c>
      <c r="CW165" s="20">
        <f t="shared" si="174"/>
        <v>601.51251958281728</v>
      </c>
      <c r="CX165" s="59">
        <f t="shared" si="122"/>
        <v>893.7155212938485</v>
      </c>
      <c r="CY165" s="59">
        <f ca="1">AVERAGE(OFFSET($CX$3,0,0,'Données projet'!$E$13+1,1))-AVERAGE(OFFSET($H$3,0,0,'Données projet'!$E$13+1,1))</f>
        <v>380.75053157062723</v>
      </c>
      <c r="CZ165" s="59">
        <f t="shared" si="150"/>
        <v>372.45140975908799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5.4755095306400587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5.4755095306400587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-1.1368683772161603E-13</v>
      </c>
      <c r="DP165" s="17">
        <f>DO165*VLOOKUP('Données projet'!$B$14,Paramètres!$A$1:$I$89,3,0)*VLOOKUP('Données projet'!$B$14,Paramètres!$A$1:$I$89,5,0)</f>
        <v>-1.0995790944434703E-13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391.03687197632871</v>
      </c>
      <c r="DU165" s="59">
        <f t="shared" si="152"/>
        <v>241.90796410645191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64.905768464300905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64.905768464300905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-1.1368683772161603E-13</v>
      </c>
      <c r="EK165" s="17">
        <f>EJ165*VLOOKUP('Données projet'!$B$15,Paramètres!$A$1:$I$89,3,0)*VLOOKUP('Données projet'!$B$15,Paramètres!$A$1:$I$89,5,0)</f>
        <v>-1.2946657079737634E-13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337.57272347525873</v>
      </c>
      <c r="EP165" s="59">
        <f t="shared" si="154"/>
        <v>171.78614231095435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55.501514072688146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55.501514072688146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-1.1368683772161603E-13</v>
      </c>
      <c r="FF165" s="17">
        <f>FE165*VLOOKUP('Données projet'!$B$16,Paramètres!$A$1:$I$89,3,0)*VLOOKUP('Données projet'!$B$16,Paramètres!$A$1:$I$89,5,0)</f>
        <v>-1.2414602679200469E-13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325.08483803530646</v>
      </c>
      <c r="FK165" s="59">
        <f t="shared" si="156"/>
        <v>166.27224322841556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53.220629932714644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53.220629932714644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-2.2737367544323206E-13</v>
      </c>
      <c r="GA165" s="17">
        <f>FZ165*VLOOKUP('Données projet'!$B$17,Paramètres!$A$1:$I$89,3,0)*VLOOKUP('Données projet'!$B$17,Paramètres!$A$1:$I$89,5,0)</f>
        <v>-2.3055690689943731E-13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491.88527366779715</v>
      </c>
      <c r="GF165" s="59">
        <f t="shared" si="158"/>
        <v>304.07540432345746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89.139842220447662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89.139842220447662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-1.7053025658242404E-13</v>
      </c>
      <c r="GV165" s="17">
        <f>GU165*VLOOKUP('Données projet'!$B$18,Paramètres!$A$1:$I$89,3,0)*VLOOKUP('Données projet'!$B$18,Paramètres!$A$1:$I$89,5,0)</f>
        <v>-1.6227659216383472E-13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388.19269910553851</v>
      </c>
      <c r="HA165" s="59">
        <f t="shared" si="160"/>
        <v>255.07177499966724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63.858901231005731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63.858901231005731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1.05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14.493959999999984</v>
      </c>
      <c r="D166" s="11">
        <f t="shared" si="140"/>
        <v>4.8930195355493211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18.430387711652099</v>
      </c>
      <c r="H166" s="67">
        <f t="shared" si="110"/>
        <v>275.03232269108167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69.697075573900534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-2.0572770154103635E-13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442.85077007208679</v>
      </c>
      <c r="T166" s="59">
        <f t="shared" si="142"/>
        <v>275.67388397899009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77.98043274611554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77.98043274611554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69.697075573900534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-1.1439169611549005E-13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283.58623187123555</v>
      </c>
      <c r="AO166" s="59">
        <f t="shared" si="144"/>
        <v>191.24793849275176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54.395956684939698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54.395956684939698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69.697075573900534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-1.7053025658242404E-13</v>
      </c>
      <c r="BE166" s="13">
        <f>BD166*VLOOKUP('Données projet'!$B$11,Paramètres!$A$1:$I$89,3,0)*VLOOKUP('Données projet'!$B$11,Paramètres!$A$1:$I$89,5,0)</f>
        <v>-1.383341441396624E-13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300.677256227165</v>
      </c>
      <c r="BJ166" s="59">
        <f t="shared" si="146"/>
        <v>294.92893853504148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18.141085578686788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18.141085578686788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69.697075573900534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-1.223725121235475E-13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320.91970765367535</v>
      </c>
      <c r="CE166" s="59">
        <f t="shared" si="148"/>
        <v>164.43305350706868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51.431620043382893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51.431620043382893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69.697075573900534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319</v>
      </c>
      <c r="CU166" s="17">
        <f>CT166*VLOOKUP('Données projet'!$B$13,Paramètres!$A$1:$I$89,3,0)*VLOOKUP('Données projet'!$B$13,Paramètres!$A$1:$I$89,5,0)</f>
        <v>278.67840000000001</v>
      </c>
      <c r="CV166" s="13">
        <f t="shared" si="173"/>
        <v>66.687639951856809</v>
      </c>
      <c r="CW166" s="20">
        <f t="shared" si="174"/>
        <v>601.51251958281728</v>
      </c>
      <c r="CX166" s="59">
        <f t="shared" si="122"/>
        <v>893.73513002045252</v>
      </c>
      <c r="CY166" s="59">
        <f ca="1">AVERAGE(OFFSET($CX$3,0,0,'Données projet'!$E$13+1,1))-AVERAGE(OFFSET($H$3,0,0,'Données projet'!$E$13+1,1))</f>
        <v>380.75053157062723</v>
      </c>
      <c r="CZ166" s="59">
        <f t="shared" si="150"/>
        <v>372.45140975908799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5.3681381284752501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5.3681381284752501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69.697075573900534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-1.1368683772161603E-13</v>
      </c>
      <c r="DP166" s="17">
        <f>DO166*VLOOKUP('Données projet'!$B$14,Paramètres!$A$1:$I$89,3,0)*VLOOKUP('Données projet'!$B$14,Paramètres!$A$1:$I$89,5,0)</f>
        <v>-1.0995790944434703E-13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391.03687197632871</v>
      </c>
      <c r="DU166" s="59">
        <f t="shared" si="152"/>
        <v>241.90796410645191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63.633005933325677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63.633005933325677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69.697075573900534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-1.1368683772161603E-13</v>
      </c>
      <c r="EK166" s="17">
        <f>EJ166*VLOOKUP('Données projet'!$B$15,Paramètres!$A$1:$I$89,3,0)*VLOOKUP('Données projet'!$B$15,Paramètres!$A$1:$I$89,5,0)</f>
        <v>-1.2946657079737634E-13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337.57272347525873</v>
      </c>
      <c r="EP166" s="59">
        <f t="shared" si="154"/>
        <v>171.78614231095435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54.413163234303653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54.413163234303653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69.697075573900534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-1.1368683772161603E-13</v>
      </c>
      <c r="FF166" s="17">
        <f>FE166*VLOOKUP('Données projet'!$B$16,Paramètres!$A$1:$I$89,3,0)*VLOOKUP('Données projet'!$B$16,Paramètres!$A$1:$I$89,5,0)</f>
        <v>-1.2414602679200469E-13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325.08483803530646</v>
      </c>
      <c r="FK166" s="59">
        <f t="shared" si="156"/>
        <v>166.27224322841556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52.177005841113072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52.177005841113072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69.697075573900534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-2.2737367544323206E-13</v>
      </c>
      <c r="GA166" s="17">
        <f>FZ166*VLOOKUP('Données projet'!$B$17,Paramètres!$A$1:$I$89,3,0)*VLOOKUP('Données projet'!$B$17,Paramètres!$A$1:$I$89,5,0)</f>
        <v>-2.3055690689943731E-13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491.88527366779715</v>
      </c>
      <c r="GF166" s="59">
        <f t="shared" si="158"/>
        <v>304.07540432345746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87.391864284439848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87.391864284439848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69.697075573900534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-1.7053025658242404E-13</v>
      </c>
      <c r="GV166" s="17">
        <f>GU166*VLOOKUP('Données projet'!$B$18,Paramètres!$A$1:$I$89,3,0)*VLOOKUP('Données projet'!$B$18,Paramètres!$A$1:$I$89,5,0)</f>
        <v>-1.6227659216383472E-13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388.19269910553851</v>
      </c>
      <c r="HA166" s="59">
        <f t="shared" si="160"/>
        <v>255.07177499966724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62.606667127949457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62.606667127949457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1.05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14.582879999999983</v>
      </c>
      <c r="D167" s="11">
        <f t="shared" si="140"/>
        <v>4.9195344549132445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18.519495368704952</v>
      </c>
      <c r="H167" s="67">
        <f t="shared" si="110"/>
        <v>275.23337184230718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69.702330635455795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-2.0572770154103635E-13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442.85077007208679</v>
      </c>
      <c r="T167" s="59">
        <f t="shared" si="142"/>
        <v>275.67388397899009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76.451284023331695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76.451284023331695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69.702330635455795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-1.1439169611549005E-13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283.58623187123555</v>
      </c>
      <c r="AO167" s="59">
        <f t="shared" si="144"/>
        <v>191.24793849275176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53.329285152605529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53.329285152605529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69.702330635455795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-1.7053025658242404E-13</v>
      </c>
      <c r="BE167" s="13">
        <f>BD167*VLOOKUP('Données projet'!$B$11,Paramètres!$A$1:$I$89,3,0)*VLOOKUP('Données projet'!$B$11,Paramètres!$A$1:$I$89,5,0)</f>
        <v>-1.383341441396624E-13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300.677256227165</v>
      </c>
      <c r="BJ167" s="59">
        <f t="shared" si="146"/>
        <v>294.92893853504148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17.785349955458368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17.785349955458368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69.702330635455795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-1.223725121235475E-13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320.91970765367535</v>
      </c>
      <c r="CE167" s="59">
        <f t="shared" si="148"/>
        <v>164.43305350706868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50.423077344522831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50.423077344522831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69.702330635455795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319</v>
      </c>
      <c r="CU167" s="17">
        <f>CT167*VLOOKUP('Données projet'!$B$13,Paramètres!$A$1:$I$89,3,0)*VLOOKUP('Données projet'!$B$13,Paramètres!$A$1:$I$89,5,0)</f>
        <v>278.67840000000001</v>
      </c>
      <c r="CV167" s="13">
        <f t="shared" si="173"/>
        <v>66.687639951856809</v>
      </c>
      <c r="CW167" s="20">
        <f t="shared" si="174"/>
        <v>601.51251958281728</v>
      </c>
      <c r="CX167" s="59">
        <f t="shared" si="122"/>
        <v>893.75439857948845</v>
      </c>
      <c r="CY167" s="59">
        <f ca="1">AVERAGE(OFFSET($CX$3,0,0,'Données projet'!$E$13+1,1))-AVERAGE(OFFSET($H$3,0,0,'Données projet'!$E$13+1,1))</f>
        <v>380.75053157062723</v>
      </c>
      <c r="CZ167" s="59">
        <f t="shared" si="150"/>
        <v>372.45140975908799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5.2628722140168041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5.2628722140168041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69.702330635455795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-1.1368683772161603E-13</v>
      </c>
      <c r="DP167" s="17">
        <f>DO167*VLOOKUP('Données projet'!$B$14,Paramètres!$A$1:$I$89,3,0)*VLOOKUP('Données projet'!$B$14,Paramètres!$A$1:$I$89,5,0)</f>
        <v>-1.0995790944434703E-13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391.03687197632871</v>
      </c>
      <c r="DU167" s="59">
        <f t="shared" si="152"/>
        <v>241.90796410645191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62.38520149927438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62.38520149927438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69.702330635455795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-1.1368683772161603E-13</v>
      </c>
      <c r="EK167" s="17">
        <f>EJ167*VLOOKUP('Données projet'!$B$15,Paramètres!$A$1:$I$89,3,0)*VLOOKUP('Données projet'!$B$15,Paramètres!$A$1:$I$89,5,0)</f>
        <v>-1.2946657079737634E-13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337.57272347525873</v>
      </c>
      <c r="EP167" s="59">
        <f t="shared" si="154"/>
        <v>171.78614231095435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53.346154292031414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53.346154292031414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69.702330635455795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-1.1368683772161603E-13</v>
      </c>
      <c r="FF167" s="17">
        <f>FE167*VLOOKUP('Données projet'!$B$16,Paramètres!$A$1:$I$89,3,0)*VLOOKUP('Données projet'!$B$16,Paramètres!$A$1:$I$89,5,0)</f>
        <v>-1.2414602679200469E-13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325.08483803530646</v>
      </c>
      <c r="FK167" s="59">
        <f t="shared" si="156"/>
        <v>166.27224322841556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51.153846581399968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51.153846581399968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69.702330635455795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-2.2737367544323206E-13</v>
      </c>
      <c r="GA167" s="17">
        <f>FZ167*VLOOKUP('Données projet'!$B$17,Paramètres!$A$1:$I$89,3,0)*VLOOKUP('Données projet'!$B$17,Paramètres!$A$1:$I$89,5,0)</f>
        <v>-2.3055690689943731E-13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491.88527366779715</v>
      </c>
      <c r="GF167" s="59">
        <f t="shared" si="158"/>
        <v>304.07540432345746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85.678163129595887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85.678163129595887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69.702330635455795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-1.7053025658242404E-13</v>
      </c>
      <c r="GV167" s="17">
        <f>GU167*VLOOKUP('Données projet'!$B$18,Paramètres!$A$1:$I$89,3,0)*VLOOKUP('Données projet'!$B$18,Paramètres!$A$1:$I$89,5,0)</f>
        <v>-1.6227659216383472E-13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388.19269910553851</v>
      </c>
      <c r="HA167" s="59">
        <f t="shared" si="160"/>
        <v>255.07177499966724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61.378988571866735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61.378988571866735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1.05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14.671799999999983</v>
      </c>
      <c r="D168" s="11">
        <f t="shared" si="140"/>
        <v>4.9460305617050668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18.608588503772321</v>
      </c>
      <c r="H168" s="67">
        <f t="shared" si="110"/>
        <v>275.43438822830296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69.707494533441633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-2.0572770154103635E-13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442.85077007208679</v>
      </c>
      <c r="T168" s="59">
        <f t="shared" si="142"/>
        <v>275.67388397899009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74.952120974313019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74.952120974313019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69.707494533441633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-1.1439169611549005E-13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283.58623187123555</v>
      </c>
      <c r="AO168" s="59">
        <f t="shared" si="144"/>
        <v>191.24793849275176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52.283530398415039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52.283530398415039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69.707494533441633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-1.7053025658242404E-13</v>
      </c>
      <c r="BE168" s="13">
        <f>BD168*VLOOKUP('Données projet'!$B$11,Paramètres!$A$1:$I$89,3,0)*VLOOKUP('Données projet'!$B$11,Paramètres!$A$1:$I$89,5,0)</f>
        <v>-1.383341441396624E-13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300.677256227165</v>
      </c>
      <c r="BJ168" s="59">
        <f t="shared" si="146"/>
        <v>294.92893853504148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17.436590090824151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17.436590090824151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69.707494533441633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-1.223725121235475E-13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320.91970765367535</v>
      </c>
      <c r="CE168" s="59">
        <f t="shared" si="148"/>
        <v>164.43305350706868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49.434311552837109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49.434311552837109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69.707494533441633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319</v>
      </c>
      <c r="CU168" s="17">
        <f>CT168*VLOOKUP('Données projet'!$B$13,Paramètres!$A$1:$I$89,3,0)*VLOOKUP('Données projet'!$B$13,Paramètres!$A$1:$I$89,5,0)</f>
        <v>278.67840000000001</v>
      </c>
      <c r="CV168" s="13">
        <f t="shared" si="173"/>
        <v>66.687639951856809</v>
      </c>
      <c r="CW168" s="20">
        <f t="shared" si="174"/>
        <v>601.51251958281728</v>
      </c>
      <c r="CX168" s="59">
        <f t="shared" si="122"/>
        <v>893.77333287210331</v>
      </c>
      <c r="CY168" s="59">
        <f ca="1">AVERAGE(OFFSET($CX$3,0,0,'Données projet'!$E$13+1,1))-AVERAGE(OFFSET($H$3,0,0,'Données projet'!$E$13+1,1))</f>
        <v>380.75053157062723</v>
      </c>
      <c r="CZ168" s="59">
        <f t="shared" si="150"/>
        <v>372.45140975908799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5.1596704999350207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5.1596704999350207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69.707494533441633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-1.1368683772161603E-13</v>
      </c>
      <c r="DP168" s="17">
        <f>DO168*VLOOKUP('Données projet'!$B$14,Paramètres!$A$1:$I$89,3,0)*VLOOKUP('Données projet'!$B$14,Paramètres!$A$1:$I$89,5,0)</f>
        <v>-1.0995790944434703E-13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391.03687197632871</v>
      </c>
      <c r="DU168" s="59">
        <f t="shared" si="152"/>
        <v>241.90796410645191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61.16186574908928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61.16186574908928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69.707494533441633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-1.1368683772161603E-13</v>
      </c>
      <c r="EK168" s="17">
        <f>EJ168*VLOOKUP('Données projet'!$B$15,Paramètres!$A$1:$I$89,3,0)*VLOOKUP('Données projet'!$B$15,Paramètres!$A$1:$I$89,5,0)</f>
        <v>-1.2946657079737634E-13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337.57272347525873</v>
      </c>
      <c r="EP168" s="59">
        <f t="shared" si="154"/>
        <v>171.78614231095435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52.300068744305939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52.300068744305939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69.707494533441633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-1.1368683772161603E-13</v>
      </c>
      <c r="FF168" s="17">
        <f>FE168*VLOOKUP('Données projet'!$B$16,Paramètres!$A$1:$I$89,3,0)*VLOOKUP('Données projet'!$B$16,Paramètres!$A$1:$I$89,5,0)</f>
        <v>-1.2414602679200469E-13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325.08483803530646</v>
      </c>
      <c r="FK168" s="59">
        <f t="shared" si="156"/>
        <v>166.27224322841556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50.150750850704313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50.150750850704313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69.707494533441633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-2.2737367544323206E-13</v>
      </c>
      <c r="GA168" s="17">
        <f>FZ168*VLOOKUP('Données projet'!$B$17,Paramètres!$A$1:$I$89,3,0)*VLOOKUP('Données projet'!$B$17,Paramètres!$A$1:$I$89,5,0)</f>
        <v>-2.3055690689943731E-13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491.88527366779715</v>
      </c>
      <c r="GF168" s="59">
        <f t="shared" si="158"/>
        <v>304.07540432345746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83.998066609143919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83.998066609143919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69.707494533441633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-1.7053025658242404E-13</v>
      </c>
      <c r="GV168" s="17">
        <f>GU168*VLOOKUP('Données projet'!$B$18,Paramètres!$A$1:$I$89,3,0)*VLOOKUP('Données projet'!$B$18,Paramètres!$A$1:$I$89,5,0)</f>
        <v>-1.6227659216383472E-13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388.19269910553851</v>
      </c>
      <c r="HA168" s="59">
        <f t="shared" si="160"/>
        <v>255.07177499966724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60.175384043458813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60.175384043458813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1.05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14.760719999999983</v>
      </c>
      <c r="D169" s="11">
        <f t="shared" si="140"/>
        <v>4.9725079831684713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18.697667215077406</v>
      </c>
      <c r="H169" s="67">
        <f t="shared" si="110"/>
        <v>275.63537207068504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-2.0572770154103635E-13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442.85077007208679</v>
      </c>
      <c r="T169" s="59">
        <f t="shared" si="142"/>
        <v>275.67388397899009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73.482355598286432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73.482355598286432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-1.1439169611549005E-13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283.58623187123555</v>
      </c>
      <c r="AO169" s="59">
        <f t="shared" si="144"/>
        <v>191.24793849275176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51.258282257106806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51.258282257106806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-1.7053025658242404E-13</v>
      </c>
      <c r="BE169" s="13">
        <f>BD169*VLOOKUP('Données projet'!$B$11,Paramètres!$A$1:$I$89,3,0)*VLOOKUP('Données projet'!$B$11,Paramètres!$A$1:$I$89,5,0)</f>
        <v>-1.383341441396624E-13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300.677256227165</v>
      </c>
      <c r="BJ169" s="59">
        <f t="shared" si="146"/>
        <v>294.92893853504148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17.094669194412898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17.094669194412898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-1.223725121235475E-13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320.91970765367535</v>
      </c>
      <c r="CE169" s="59">
        <f t="shared" si="148"/>
        <v>164.43305350706868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48.464934855238759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48.464934855238759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319</v>
      </c>
      <c r="CU169" s="17">
        <f>CT169*VLOOKUP('Données projet'!$B$13,Paramètres!$A$1:$I$89,3,0)*VLOOKUP('Données projet'!$B$13,Paramètres!$A$1:$I$89,5,0)</f>
        <v>278.67840000000001</v>
      </c>
      <c r="CV169" s="13">
        <f t="shared" si="173"/>
        <v>66.687639951856809</v>
      </c>
      <c r="CW169" s="20">
        <f t="shared" si="174"/>
        <v>601.51251958281728</v>
      </c>
      <c r="CX169" s="59">
        <f t="shared" si="122"/>
        <v>893.79193869707183</v>
      </c>
      <c r="CY169" s="59">
        <f ca="1">AVERAGE(OFFSET($CX$3,0,0,'Données projet'!$E$13+1,1))-AVERAGE(OFFSET($H$3,0,0,'Données projet'!$E$13+1,1))</f>
        <v>380.75053157062723</v>
      </c>
      <c r="CZ169" s="59">
        <f t="shared" si="150"/>
        <v>372.45140975908799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5.0584925085195511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5.0584925085195511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-1.1368683772161603E-13</v>
      </c>
      <c r="DP169" s="17">
        <f>DO169*VLOOKUP('Données projet'!$B$14,Paramètres!$A$1:$I$89,3,0)*VLOOKUP('Données projet'!$B$14,Paramètres!$A$1:$I$89,5,0)</f>
        <v>-1.0995790944434703E-13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391.03687197632871</v>
      </c>
      <c r="DU169" s="59">
        <f t="shared" si="152"/>
        <v>241.90796410645191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59.962518866804182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59.962518866804182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-1.1368683772161603E-13</v>
      </c>
      <c r="EK169" s="17">
        <f>EJ169*VLOOKUP('Données projet'!$B$15,Paramètres!$A$1:$I$89,3,0)*VLOOKUP('Données projet'!$B$15,Paramètres!$A$1:$I$89,5,0)</f>
        <v>-1.2946657079737634E-13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337.57272347525873</v>
      </c>
      <c r="EP169" s="59">
        <f t="shared" si="154"/>
        <v>171.78614231095435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51.27449629612218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51.27449629612218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-1.1368683772161603E-13</v>
      </c>
      <c r="FF169" s="17">
        <f>FE169*VLOOKUP('Données projet'!$B$16,Paramètres!$A$1:$I$89,3,0)*VLOOKUP('Données projet'!$B$16,Paramètres!$A$1:$I$89,5,0)</f>
        <v>-1.2414602679200469E-13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325.08483803530646</v>
      </c>
      <c r="FK169" s="59">
        <f t="shared" si="156"/>
        <v>166.27224322841556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49.167325215459613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49.167325215459613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-2.2737367544323206E-13</v>
      </c>
      <c r="GA169" s="17">
        <f>FZ169*VLOOKUP('Données projet'!$B$17,Paramètres!$A$1:$I$89,3,0)*VLOOKUP('Données projet'!$B$17,Paramètres!$A$1:$I$89,5,0)</f>
        <v>-2.3055690689943731E-13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491.88527366779715</v>
      </c>
      <c r="GF169" s="59">
        <f t="shared" si="158"/>
        <v>304.07540432345746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82.350915756700331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82.350915756700331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-1.7053025658242404E-13</v>
      </c>
      <c r="GV169" s="17">
        <f>GU169*VLOOKUP('Données projet'!$B$18,Paramètres!$A$1:$I$89,3,0)*VLOOKUP('Données projet'!$B$18,Paramètres!$A$1:$I$89,5,0)</f>
        <v>-1.6227659216383472E-13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388.19269910553851</v>
      </c>
      <c r="HA169" s="59">
        <f t="shared" si="160"/>
        <v>255.07177499966724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58.995381465726695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58.995381465726695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1.05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14.849639999999983</v>
      </c>
      <c r="D170" s="11">
        <f t="shared" si="140"/>
        <v>4.9989668449253948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18.786731599591523</v>
      </c>
      <c r="H170" s="67">
        <f t="shared" si="110"/>
        <v>275.83632358824502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-2.0572770154103635E-13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442.85077007208679</v>
      </c>
      <c r="T170" s="59">
        <f t="shared" si="142"/>
        <v>275.67388397899009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72.041411424815365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72.041411424815365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-1.1439169611549005E-13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283.58623187123555</v>
      </c>
      <c r="AO170" s="59">
        <f t="shared" si="144"/>
        <v>191.24793849275176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50.253138606510007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50.253138606510007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-1.7053025658242404E-13</v>
      </c>
      <c r="BE170" s="13">
        <f>BD170*VLOOKUP('Données projet'!$B$11,Paramètres!$A$1:$I$89,3,0)*VLOOKUP('Données projet'!$B$11,Paramètres!$A$1:$I$89,5,0)</f>
        <v>-1.383341441396624E-13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300.677256227165</v>
      </c>
      <c r="BJ170" s="59">
        <f t="shared" si="146"/>
        <v>294.92893853504148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16.759453158229118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16.759453158229118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-1.223725121235475E-13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320.91970765367535</v>
      </c>
      <c r="CE170" s="59">
        <f t="shared" si="148"/>
        <v>164.43305350706868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47.514567043418914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47.514567043418914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319</v>
      </c>
      <c r="CU170" s="17">
        <f>CT170*VLOOKUP('Données projet'!$B$13,Paramètres!$A$1:$I$89,3,0)*VLOOKUP('Données projet'!$B$13,Paramètres!$A$1:$I$89,5,0)</f>
        <v>278.67840000000001</v>
      </c>
      <c r="CV170" s="13">
        <f t="shared" si="173"/>
        <v>66.687639951856809</v>
      </c>
      <c r="CW170" s="20">
        <f t="shared" si="174"/>
        <v>601.51251958281728</v>
      </c>
      <c r="CX170" s="59">
        <f t="shared" si="122"/>
        <v>893.81022175257374</v>
      </c>
      <c r="CY170" s="59">
        <f ca="1">AVERAGE(OFFSET($CX$3,0,0,'Données projet'!$E$13+1,1))-AVERAGE(OFFSET($H$3,0,0,'Données projet'!$E$13+1,1))</f>
        <v>380.75053157062723</v>
      </c>
      <c r="CZ170" s="59">
        <f t="shared" si="150"/>
        <v>372.45140975908799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4.9592985558032572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4.9592985558032572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-1.1368683772161603E-13</v>
      </c>
      <c r="DP170" s="17">
        <f>DO170*VLOOKUP('Données projet'!$B$14,Paramètres!$A$1:$I$89,3,0)*VLOOKUP('Données projet'!$B$14,Paramètres!$A$1:$I$89,5,0)</f>
        <v>-1.0995790944434703E-13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391.03687197632871</v>
      </c>
      <c r="DU170" s="59">
        <f t="shared" si="152"/>
        <v>241.90796410645191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58.786690445351326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58.786690445351326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-1.1368683772161603E-13</v>
      </c>
      <c r="EK170" s="17">
        <f>EJ170*VLOOKUP('Données projet'!$B$15,Paramètres!$A$1:$I$89,3,0)*VLOOKUP('Données projet'!$B$15,Paramètres!$A$1:$I$89,5,0)</f>
        <v>-1.2946657079737634E-13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337.57272347525873</v>
      </c>
      <c r="EP170" s="59">
        <f t="shared" si="154"/>
        <v>171.78614231095435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50.269034698109877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50.269034698109877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-1.1368683772161603E-13</v>
      </c>
      <c r="FF170" s="17">
        <f>FE170*VLOOKUP('Données projet'!$B$16,Paramètres!$A$1:$I$89,3,0)*VLOOKUP('Données projet'!$B$16,Paramètres!$A$1:$I$89,5,0)</f>
        <v>-1.2414602679200469E-13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325.08483803530646</v>
      </c>
      <c r="FK170" s="59">
        <f t="shared" si="156"/>
        <v>166.27224322841556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48.203183957091653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48.203183957091653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-2.2737367544323206E-13</v>
      </c>
      <c r="GA170" s="17">
        <f>FZ170*VLOOKUP('Données projet'!$B$17,Paramètres!$A$1:$I$89,3,0)*VLOOKUP('Données projet'!$B$17,Paramètres!$A$1:$I$89,5,0)</f>
        <v>-2.3055690689943731E-13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491.88527366779715</v>
      </c>
      <c r="GF170" s="59">
        <f t="shared" si="158"/>
        <v>304.07540432345746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80.736064527810342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80.736064527810342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-1.7053025658242404E-13</v>
      </c>
      <c r="GV170" s="17">
        <f>GU170*VLOOKUP('Données projet'!$B$18,Paramètres!$A$1:$I$89,3,0)*VLOOKUP('Données projet'!$B$18,Paramètres!$A$1:$I$89,5,0)</f>
        <v>-1.6227659216383472E-13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388.19269910553851</v>
      </c>
      <c r="HA170" s="59">
        <f t="shared" si="160"/>
        <v>255.07177499966724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57.838518018813403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57.838518018813403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1.05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14.938559999999983</v>
      </c>
      <c r="D171" s="11">
        <f t="shared" si="140"/>
        <v>5.0254072710062836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18.875781753057471</v>
      </c>
      <c r="H171" s="67">
        <f t="shared" si="110"/>
        <v>276.03724299700258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69.722454924123653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-2.0572770154103635E-13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442.85077007208679</v>
      </c>
      <c r="T171" s="59">
        <f t="shared" si="142"/>
        <v>275.67388397899009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70.6287232876969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70.6287232876969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69.722454924123653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-1.1439169611549005E-13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283.58623187123555</v>
      </c>
      <c r="AO171" s="59">
        <f t="shared" si="144"/>
        <v>191.24793849275176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49.267705209824321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49.267705209824321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69.722454924123653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-1.7053025658242404E-13</v>
      </c>
      <c r="BE171" s="13">
        <f>BD171*VLOOKUP('Données projet'!$B$11,Paramètres!$A$1:$I$89,3,0)*VLOOKUP('Données projet'!$B$11,Paramètres!$A$1:$I$89,5,0)</f>
        <v>-1.383341441396624E-13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300.677256227165</v>
      </c>
      <c r="BJ171" s="59">
        <f t="shared" si="146"/>
        <v>294.92893853504148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16.430810504053309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16.430810504053309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69.722454924123653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-1.223725121235475E-13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320.91970765367535</v>
      </c>
      <c r="CE171" s="59">
        <f t="shared" si="148"/>
        <v>164.43305350706868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46.582835364721724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46.582835364721724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69.722454924123653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319</v>
      </c>
      <c r="CU171" s="17">
        <f>CT171*VLOOKUP('Données projet'!$B$13,Paramètres!$A$1:$I$89,3,0)*VLOOKUP('Données projet'!$B$13,Paramètres!$A$1:$I$89,5,0)</f>
        <v>278.67840000000001</v>
      </c>
      <c r="CV171" s="13">
        <f t="shared" si="173"/>
        <v>66.687639951856809</v>
      </c>
      <c r="CW171" s="20">
        <f t="shared" si="174"/>
        <v>601.51251958281728</v>
      </c>
      <c r="CX171" s="59">
        <f t="shared" si="122"/>
        <v>893.82818763793739</v>
      </c>
      <c r="CY171" s="59">
        <f ca="1">AVERAGE(OFFSET($CX$3,0,0,'Données projet'!$E$13+1,1))-AVERAGE(OFFSET($H$3,0,0,'Données projet'!$E$13+1,1))</f>
        <v>380.75053157062723</v>
      </c>
      <c r="CZ171" s="59">
        <f t="shared" si="150"/>
        <v>372.45140975908799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4.8620497359973927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4.8620497359973927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69.722454924123653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-1.1368683772161603E-13</v>
      </c>
      <c r="DP171" s="17">
        <f>DO171*VLOOKUP('Données projet'!$B$14,Paramètres!$A$1:$I$89,3,0)*VLOOKUP('Données projet'!$B$14,Paramètres!$A$1:$I$89,5,0)</f>
        <v>-1.0995790944434703E-13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391.03687197632871</v>
      </c>
      <c r="DU171" s="59">
        <f t="shared" si="152"/>
        <v>241.90796410645191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57.633919302058636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57.633919302058636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69.722454924123653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-1.1368683772161603E-13</v>
      </c>
      <c r="EK171" s="17">
        <f>EJ171*VLOOKUP('Données projet'!$B$15,Paramètres!$A$1:$I$89,3,0)*VLOOKUP('Données projet'!$B$15,Paramètres!$A$1:$I$89,5,0)</f>
        <v>-1.2946657079737634E-13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337.57272347525873</v>
      </c>
      <c r="EP171" s="59">
        <f t="shared" si="154"/>
        <v>171.78614231095435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49.28328958876358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49.28328958876358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69.722454924123653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-1.1368683772161603E-13</v>
      </c>
      <c r="FF171" s="17">
        <f>FE171*VLOOKUP('Données projet'!$B$16,Paramètres!$A$1:$I$89,3,0)*VLOOKUP('Données projet'!$B$16,Paramètres!$A$1:$I$89,5,0)</f>
        <v>-1.2414602679200469E-13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325.08483803530646</v>
      </c>
      <c r="FK171" s="59">
        <f t="shared" si="156"/>
        <v>166.27224322841556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47.25794892073219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47.25794892073219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69.722454924123653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-2.2737367544323206E-13</v>
      </c>
      <c r="GA171" s="17">
        <f>FZ171*VLOOKUP('Données projet'!$B$17,Paramètres!$A$1:$I$89,3,0)*VLOOKUP('Données projet'!$B$17,Paramètres!$A$1:$I$89,5,0)</f>
        <v>-2.3055690689943731E-13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491.88527366779715</v>
      </c>
      <c r="GF171" s="59">
        <f t="shared" si="158"/>
        <v>304.07540432345746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79.152879546556889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79.152879546556889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69.722454924123653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-1.7053025658242404E-13</v>
      </c>
      <c r="GV171" s="17">
        <f>GU171*VLOOKUP('Données projet'!$B$18,Paramètres!$A$1:$I$89,3,0)*VLOOKUP('Données projet'!$B$18,Paramètres!$A$1:$I$89,5,0)</f>
        <v>-1.6227659216383472E-13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388.19269910553851</v>
      </c>
      <c r="HA171" s="59">
        <f t="shared" si="160"/>
        <v>255.07177499966724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56.70433995847705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56.70433995847705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1.05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15.027479999999983</v>
      </c>
      <c r="D172" s="11">
        <f t="shared" si="140"/>
        <v>5.0518293838796149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18.964817770012324</v>
      </c>
      <c r="H172" s="67">
        <f t="shared" si="110"/>
        <v>276.23813051025695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-2.0572770154103635E-13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442.85077007208679</v>
      </c>
      <c r="T172" s="59">
        <f t="shared" si="142"/>
        <v>275.67388397899009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69.243737103292645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69.243737103292645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-1.1439169611549005E-13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283.58623187123555</v>
      </c>
      <c r="AO172" s="59">
        <f t="shared" si="144"/>
        <v>191.24793849275176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48.301595560992617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48.301595560992617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-1.7053025658242404E-13</v>
      </c>
      <c r="BE172" s="13">
        <f>BD172*VLOOKUP('Données projet'!$B$11,Paramètres!$A$1:$I$89,3,0)*VLOOKUP('Données projet'!$B$11,Paramètres!$A$1:$I$89,5,0)</f>
        <v>-1.383341441396624E-13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300.677256227165</v>
      </c>
      <c r="BJ172" s="59">
        <f t="shared" si="146"/>
        <v>294.92893853504148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16.108612331873658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16.108612331873658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-1.223725121235475E-13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320.91970765367535</v>
      </c>
      <c r="CE172" s="59">
        <f t="shared" si="148"/>
        <v>164.43305350706868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45.669374375943583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45.669374375943583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319</v>
      </c>
      <c r="CU172" s="17">
        <f>CT172*VLOOKUP('Données projet'!$B$13,Paramètres!$A$1:$I$89,3,0)*VLOOKUP('Données projet'!$B$13,Paramètres!$A$1:$I$89,5,0)</f>
        <v>278.67840000000001</v>
      </c>
      <c r="CV172" s="13">
        <f t="shared" si="173"/>
        <v>66.687639951856809</v>
      </c>
      <c r="CW172" s="20">
        <f t="shared" si="174"/>
        <v>601.51251958281728</v>
      </c>
      <c r="CX172" s="59">
        <f t="shared" si="122"/>
        <v>893.84584185535573</v>
      </c>
      <c r="CY172" s="59">
        <f ca="1">AVERAGE(OFFSET($CX$3,0,0,'Données projet'!$E$13+1,1))-AVERAGE(OFFSET($H$3,0,0,'Données projet'!$E$13+1,1))</f>
        <v>380.75053157062723</v>
      </c>
      <c r="CZ172" s="59">
        <f t="shared" si="150"/>
        <v>372.45140975908799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4.7667079062319981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4.7667079062319981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-1.1368683772161603E-13</v>
      </c>
      <c r="DP172" s="17">
        <f>DO172*VLOOKUP('Données projet'!$B$14,Paramètres!$A$1:$I$89,3,0)*VLOOKUP('Données projet'!$B$14,Paramètres!$A$1:$I$89,5,0)</f>
        <v>-1.0995790944434703E-13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391.03687197632871</v>
      </c>
      <c r="DU172" s="59">
        <f t="shared" si="152"/>
        <v>241.90796410645191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56.503753297764952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56.503753297764952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-1.1368683772161603E-13</v>
      </c>
      <c r="EK172" s="17">
        <f>EJ172*VLOOKUP('Données projet'!$B$15,Paramètres!$A$1:$I$89,3,0)*VLOOKUP('Données projet'!$B$15,Paramètres!$A$1:$I$89,5,0)</f>
        <v>-1.2946657079737634E-13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337.57272347525873</v>
      </c>
      <c r="EP172" s="59">
        <f t="shared" si="154"/>
        <v>171.78614231095435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48.316874339766414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48.316874339766414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-1.1368683772161603E-13</v>
      </c>
      <c r="FF172" s="17">
        <f>FE172*VLOOKUP('Données projet'!$B$16,Paramètres!$A$1:$I$89,3,0)*VLOOKUP('Données projet'!$B$16,Paramètres!$A$1:$I$89,5,0)</f>
        <v>-1.2414602679200469E-13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325.08483803530646</v>
      </c>
      <c r="FK172" s="59">
        <f t="shared" si="156"/>
        <v>166.27224322841556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46.331249366899293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46.331249366899293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-2.2737367544323206E-13</v>
      </c>
      <c r="GA172" s="17">
        <f>FZ172*VLOOKUP('Données projet'!$B$17,Paramètres!$A$1:$I$89,3,0)*VLOOKUP('Données projet'!$B$17,Paramètres!$A$1:$I$89,5,0)</f>
        <v>-2.3055690689943731E-13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491.88527366779715</v>
      </c>
      <c r="GF172" s="59">
        <f t="shared" si="158"/>
        <v>304.07540432345746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77.600739857138322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77.600739857138322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-1.7053025658242404E-13</v>
      </c>
      <c r="GV172" s="17">
        <f>GU172*VLOOKUP('Données projet'!$B$18,Paramètres!$A$1:$I$89,3,0)*VLOOKUP('Données projet'!$B$18,Paramètres!$A$1:$I$89,5,0)</f>
        <v>-1.6227659216383472E-13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388.19269910553851</v>
      </c>
      <c r="HA172" s="59">
        <f t="shared" si="160"/>
        <v>255.07177499966724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55.592402438123585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55.592402438123585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1.05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15.116399999999983</v>
      </c>
      <c r="D173" s="11">
        <f t="shared" si="140"/>
        <v>5.0782333044806887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19.053839743809643</v>
      </c>
      <c r="H173" s="67">
        <f t="shared" si="110"/>
        <v>276.43898633863716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-2.0572770154103635E-13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442.85077007208679</v>
      </c>
      <c r="T173" s="59">
        <f t="shared" si="142"/>
        <v>275.67388397899009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67.885909653206397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67.885909653206397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-1.1439169611549005E-13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283.58623187123555</v>
      </c>
      <c r="AO173" s="59">
        <f t="shared" si="144"/>
        <v>191.24793849275176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47.354430733105808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47.354430733105808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-1.7053025658242404E-13</v>
      </c>
      <c r="BE173" s="13">
        <f>BD173*VLOOKUP('Données projet'!$B$11,Paramètres!$A$1:$I$89,3,0)*VLOOKUP('Données projet'!$B$11,Paramètres!$A$1:$I$89,5,0)</f>
        <v>-1.383341441396624E-13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300.677256227165</v>
      </c>
      <c r="BJ173" s="59">
        <f t="shared" si="146"/>
        <v>294.92893853504148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15.792732269328972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15.792732269328972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-1.223725121235475E-13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320.91970765367535</v>
      </c>
      <c r="CE173" s="59">
        <f t="shared" si="148"/>
        <v>164.43305350706868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44.773825799999187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44.773825799999187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319</v>
      </c>
      <c r="CU173" s="17">
        <f>CT173*VLOOKUP('Données projet'!$B$13,Paramètres!$A$1:$I$89,3,0)*VLOOKUP('Données projet'!$B$13,Paramètres!$A$1:$I$89,5,0)</f>
        <v>278.67840000000001</v>
      </c>
      <c r="CV173" s="13">
        <f t="shared" si="173"/>
        <v>66.687639951856809</v>
      </c>
      <c r="CW173" s="20">
        <f t="shared" si="174"/>
        <v>601.51251958281728</v>
      </c>
      <c r="CX173" s="59">
        <f t="shared" si="122"/>
        <v>893.86318981157069</v>
      </c>
      <c r="CY173" s="59">
        <f ca="1">AVERAGE(OFFSET($CX$3,0,0,'Données projet'!$E$13+1,1))-AVERAGE(OFFSET($H$3,0,0,'Données projet'!$E$13+1,1))</f>
        <v>380.75053157062723</v>
      </c>
      <c r="CZ173" s="59">
        <f t="shared" si="150"/>
        <v>372.45140975908799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4.6732356715955294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4.6732356715955294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-1.1368683772161603E-13</v>
      </c>
      <c r="DP173" s="17">
        <f>DO173*VLOOKUP('Données projet'!$B$14,Paramètres!$A$1:$I$89,3,0)*VLOOKUP('Données projet'!$B$14,Paramètres!$A$1:$I$89,5,0)</f>
        <v>-1.0995790944434703E-13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391.03687197632871</v>
      </c>
      <c r="DU173" s="59">
        <f t="shared" si="152"/>
        <v>241.90796410645191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55.395749159482264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55.395749159482264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-1.1368683772161603E-13</v>
      </c>
      <c r="EK173" s="17">
        <f>EJ173*VLOOKUP('Données projet'!$B$15,Paramètres!$A$1:$I$89,3,0)*VLOOKUP('Données projet'!$B$15,Paramètres!$A$1:$I$89,5,0)</f>
        <v>-1.2946657079737634E-13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337.57272347525873</v>
      </c>
      <c r="EP173" s="59">
        <f t="shared" si="154"/>
        <v>171.78614231095435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47.369409904346981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47.369409904346981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-1.1368683772161603E-13</v>
      </c>
      <c r="FF173" s="17">
        <f>FE173*VLOOKUP('Données projet'!$B$16,Paramètres!$A$1:$I$89,3,0)*VLOOKUP('Données projet'!$B$16,Paramètres!$A$1:$I$89,5,0)</f>
        <v>-1.2414602679200469E-13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325.08483803530646</v>
      </c>
      <c r="FK173" s="59">
        <f t="shared" si="156"/>
        <v>166.27224322841556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45.422721826086139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45.422721826086139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-2.2737367544323206E-13</v>
      </c>
      <c r="GA173" s="17">
        <f>FZ173*VLOOKUP('Données projet'!$B$17,Paramètres!$A$1:$I$89,3,0)*VLOOKUP('Données projet'!$B$17,Paramètres!$A$1:$I$89,5,0)</f>
        <v>-2.3055690689943731E-13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491.88527366779715</v>
      </c>
      <c r="GF173" s="59">
        <f t="shared" si="158"/>
        <v>304.07540432345746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76.079036680317529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76.079036680317529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-1.7053025658242404E-13</v>
      </c>
      <c r="GV173" s="17">
        <f>GU173*VLOOKUP('Données projet'!$B$18,Paramètres!$A$1:$I$89,3,0)*VLOOKUP('Données projet'!$B$18,Paramètres!$A$1:$I$89,5,0)</f>
        <v>-1.6227659216383472E-13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388.19269910553851</v>
      </c>
      <c r="HA173" s="59">
        <f t="shared" si="160"/>
        <v>255.07177499966724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54.502269334329327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54.502269334329327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1.05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15.205319999999983</v>
      </c>
      <c r="D174" s="11">
        <f t="shared" si="140"/>
        <v>5.104619152239712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19.142847766641172</v>
      </c>
      <c r="H174" s="67">
        <f t="shared" si="110"/>
        <v>276.6398106901508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-2.0572770154103635E-13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442.85077007208679</v>
      </c>
      <c r="T174" s="59">
        <f t="shared" si="142"/>
        <v>275.67388397899009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66.55470837122337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66.55470837122337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-1.1439169611549005E-13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283.58623187123555</v>
      </c>
      <c r="AO174" s="59">
        <f t="shared" si="144"/>
        <v>191.24793849275176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46.425839229780358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46.425839229780358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-1.7053025658242404E-13</v>
      </c>
      <c r="BE174" s="13">
        <f>BD174*VLOOKUP('Données projet'!$B$11,Paramètres!$A$1:$I$89,3,0)*VLOOKUP('Données projet'!$B$11,Paramètres!$A$1:$I$89,5,0)</f>
        <v>-1.383341441396624E-13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300.677256227165</v>
      </c>
      <c r="BJ174" s="59">
        <f t="shared" si="146"/>
        <v>294.92893853504148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15.483046422142975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15.483046422142975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-1.223725121235475E-13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320.91970765367535</v>
      </c>
      <c r="CE174" s="59">
        <f t="shared" si="148"/>
        <v>164.43305350706868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43.89583838539837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43.89583838539837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319</v>
      </c>
      <c r="CU174" s="17">
        <f>CT174*VLOOKUP('Données projet'!$B$13,Paramètres!$A$1:$I$89,3,0)*VLOOKUP('Données projet'!$B$13,Paramètres!$A$1:$I$89,5,0)</f>
        <v>278.67840000000001</v>
      </c>
      <c r="CV174" s="13">
        <f t="shared" si="173"/>
        <v>66.687639951856809</v>
      </c>
      <c r="CW174" s="20">
        <f t="shared" si="174"/>
        <v>601.51251958281728</v>
      </c>
      <c r="CX174" s="59">
        <f t="shared" si="122"/>
        <v>893.8802368195295</v>
      </c>
      <c r="CY174" s="59">
        <f ca="1">AVERAGE(OFFSET($CX$3,0,0,'Données projet'!$E$13+1,1))-AVERAGE(OFFSET($H$3,0,0,'Données projet'!$E$13+1,1))</f>
        <v>380.75053157062723</v>
      </c>
      <c r="CZ174" s="59">
        <f t="shared" si="150"/>
        <v>372.45140975908799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4.5815963704678477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4.5815963704678477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-1.1368683772161603E-13</v>
      </c>
      <c r="DP174" s="17">
        <f>DO174*VLOOKUP('Données projet'!$B$14,Paramètres!$A$1:$I$89,3,0)*VLOOKUP('Données projet'!$B$14,Paramètres!$A$1:$I$89,5,0)</f>
        <v>-1.0995790944434703E-13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391.03687197632871</v>
      </c>
      <c r="DU174" s="59">
        <f t="shared" si="152"/>
        <v>241.90796410645191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54.309472306535511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54.309472306535511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-1.1368683772161603E-13</v>
      </c>
      <c r="EK174" s="17">
        <f>EJ174*VLOOKUP('Données projet'!$B$15,Paramètres!$A$1:$I$89,3,0)*VLOOKUP('Données projet'!$B$15,Paramètres!$A$1:$I$89,5,0)</f>
        <v>-1.2946657079737634E-13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337.57272347525873</v>
      </c>
      <c r="EP174" s="59">
        <f t="shared" si="154"/>
        <v>171.78614231095435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46.440524668609882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46.440524668609882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-1.1368683772161603E-13</v>
      </c>
      <c r="FF174" s="17">
        <f>FE174*VLOOKUP('Données projet'!$B$16,Paramètres!$A$1:$I$89,3,0)*VLOOKUP('Données projet'!$B$16,Paramètres!$A$1:$I$89,5,0)</f>
        <v>-1.2414602679200469E-13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325.08483803530646</v>
      </c>
      <c r="FK174" s="59">
        <f t="shared" si="156"/>
        <v>166.27224322841556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44.53200995620125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44.53200995620125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-2.2737367544323206E-13</v>
      </c>
      <c r="GA174" s="17">
        <f>FZ174*VLOOKUP('Données projet'!$B$17,Paramètres!$A$1:$I$89,3,0)*VLOOKUP('Données projet'!$B$17,Paramètres!$A$1:$I$89,5,0)</f>
        <v>-2.3055690689943731E-13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491.88527366779715</v>
      </c>
      <c r="GF174" s="59">
        <f t="shared" si="158"/>
        <v>304.07540432345746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74.587173174646892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74.587173174646892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-1.7053025658242404E-13</v>
      </c>
      <c r="GV174" s="17">
        <f>GU174*VLOOKUP('Données projet'!$B$18,Paramètres!$A$1:$I$89,3,0)*VLOOKUP('Données projet'!$B$18,Paramètres!$A$1:$I$89,5,0)</f>
        <v>-1.6227659216383472E-13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388.19269910553851</v>
      </c>
      <c r="HA174" s="59">
        <f t="shared" si="160"/>
        <v>255.07177499966724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53.433513075784937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53.433513075784937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1.05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15.294239999999983</v>
      </c>
      <c r="D175" s="11">
        <f t="shared" si="140"/>
        <v>5.1309870451092321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19.231841929557991</v>
      </c>
      <c r="H175" s="67">
        <f t="shared" si="110"/>
        <v>276.84060377023184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69.741218686507565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-2.0572770154103635E-13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442.85077007208679</v>
      </c>
      <c r="T175" s="59">
        <f t="shared" si="142"/>
        <v>275.67388397899009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65.249611134427425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65.249611134427425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69.741218686507565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-1.1439169611549005E-13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283.58623187123555</v>
      </c>
      <c r="AO175" s="59">
        <f t="shared" si="144"/>
        <v>191.24793849275176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45.515456839450231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45.515456839450231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69.741218686507565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-1.7053025658242404E-13</v>
      </c>
      <c r="BE175" s="13">
        <f>BD175*VLOOKUP('Données projet'!$B$11,Paramètres!$A$1:$I$89,3,0)*VLOOKUP('Données projet'!$B$11,Paramètres!$A$1:$I$89,5,0)</f>
        <v>-1.383341441396624E-13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300.677256227165</v>
      </c>
      <c r="BJ175" s="59">
        <f t="shared" si="146"/>
        <v>294.92893853504148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15.179433325530578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15.179433325530578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69.741218686507565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-1.223725121235475E-13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320.91970765367535</v>
      </c>
      <c r="CE175" s="59">
        <f t="shared" si="148"/>
        <v>164.43305350706868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43.035067768478427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43.035067768478427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69.741218686507565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319</v>
      </c>
      <c r="CU175" s="17">
        <f>CT175*VLOOKUP('Données projet'!$B$13,Paramètres!$A$1:$I$89,3,0)*VLOOKUP('Données projet'!$B$13,Paramètres!$A$1:$I$89,5,0)</f>
        <v>278.67840000000001</v>
      </c>
      <c r="CV175" s="13">
        <f t="shared" si="173"/>
        <v>66.687639951856809</v>
      </c>
      <c r="CW175" s="20">
        <f t="shared" si="174"/>
        <v>601.51251958281728</v>
      </c>
      <c r="CX175" s="59">
        <f t="shared" si="122"/>
        <v>893.89698810001164</v>
      </c>
      <c r="CY175" s="59">
        <f ca="1">AVERAGE(OFFSET($CX$3,0,0,'Données projet'!$E$13+1,1))-AVERAGE(OFFSET($H$3,0,0,'Données projet'!$E$13+1,1))</f>
        <v>380.75053157062723</v>
      </c>
      <c r="CZ175" s="59">
        <f t="shared" si="150"/>
        <v>372.45140975908799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4.4917540601408259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4.4917540601408259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69.741218686507565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-1.1368683772161603E-13</v>
      </c>
      <c r="DP175" s="17">
        <f>DO175*VLOOKUP('Données projet'!$B$14,Paramètres!$A$1:$I$89,3,0)*VLOOKUP('Données projet'!$B$14,Paramètres!$A$1:$I$89,5,0)</f>
        <v>-1.0995790944434703E-13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391.03687197632871</v>
      </c>
      <c r="DU175" s="59">
        <f t="shared" si="152"/>
        <v>241.90796410645191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53.244496680111581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53.244496680111581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69.741218686507565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-1.1368683772161603E-13</v>
      </c>
      <c r="EK175" s="17">
        <f>EJ175*VLOOKUP('Données projet'!$B$15,Paramètres!$A$1:$I$89,3,0)*VLOOKUP('Données projet'!$B$15,Paramètres!$A$1:$I$89,5,0)</f>
        <v>-1.2946657079737634E-13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337.57272347525873</v>
      </c>
      <c r="EP175" s="59">
        <f t="shared" si="154"/>
        <v>171.78614231095435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45.529854305781541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45.529854305781541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69.741218686507565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-1.1368683772161603E-13</v>
      </c>
      <c r="FF175" s="17">
        <f>FE175*VLOOKUP('Données projet'!$B$16,Paramètres!$A$1:$I$89,3,0)*VLOOKUP('Données projet'!$B$16,Paramètres!$A$1:$I$89,5,0)</f>
        <v>-1.2414602679200469E-13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325.08483803530646</v>
      </c>
      <c r="FK175" s="59">
        <f t="shared" si="156"/>
        <v>166.27224322841556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43.658764402804209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43.658764402804209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69.741218686507565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-2.2737367544323206E-13</v>
      </c>
      <c r="GA175" s="17">
        <f>FZ175*VLOOKUP('Données projet'!$B$17,Paramètres!$A$1:$I$89,3,0)*VLOOKUP('Données projet'!$B$17,Paramètres!$A$1:$I$89,5,0)</f>
        <v>-2.3055690689943731E-13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491.88527366779715</v>
      </c>
      <c r="GF175" s="59">
        <f t="shared" si="158"/>
        <v>304.07540432345746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73.124564202375581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73.124564202375581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69.741218686507565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-1.7053025658242404E-13</v>
      </c>
      <c r="GV175" s="17">
        <f>GU175*VLOOKUP('Données projet'!$B$18,Paramètres!$A$1:$I$89,3,0)*VLOOKUP('Données projet'!$B$18,Paramètres!$A$1:$I$89,5,0)</f>
        <v>-1.6227659216383472E-13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388.19269910553851</v>
      </c>
      <c r="HA175" s="59">
        <f t="shared" si="160"/>
        <v>255.07177499966724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52.385714475593652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52.385714475593652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1.05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15.383159999999982</v>
      </c>
      <c r="D176" s="11">
        <f t="shared" si="140"/>
        <v>5.1573370995909062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19.320822322491214</v>
      </c>
      <c r="H176" s="67">
        <f t="shared" si="110"/>
        <v>277.04136578178748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69.745707963748316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-2.0572770154103635E-13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442.85077007208679</v>
      </c>
      <c r="T176" s="59">
        <f t="shared" si="142"/>
        <v>275.67388397899009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63.970106058414338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63.970106058414338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69.745707963748316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-1.1439169611549005E-13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283.58623187123555</v>
      </c>
      <c r="AO176" s="59">
        <f t="shared" si="144"/>
        <v>191.24793849275176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44.622926492516044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44.622926492516044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69.745707963748316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-1.7053025658242404E-13</v>
      </c>
      <c r="BE176" s="13">
        <f>BD176*VLOOKUP('Données projet'!$B$11,Paramètres!$A$1:$I$89,3,0)*VLOOKUP('Données projet'!$B$11,Paramètres!$A$1:$I$89,5,0)</f>
        <v>-1.383341441396624E-13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300.677256227165</v>
      </c>
      <c r="BJ176" s="59">
        <f t="shared" si="146"/>
        <v>294.92893853504148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14.881773896557046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14.881773896557046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69.745707963748316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-1.223725121235475E-13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320.91970765367535</v>
      </c>
      <c r="CE176" s="59">
        <f t="shared" si="148"/>
        <v>164.43305350706868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42.191176338338053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42.191176338338053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69.745707963748316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319</v>
      </c>
      <c r="CU176" s="17">
        <f>CT176*VLOOKUP('Données projet'!$B$13,Paramètres!$A$1:$I$89,3,0)*VLOOKUP('Données projet'!$B$13,Paramètres!$A$1:$I$89,5,0)</f>
        <v>278.67840000000001</v>
      </c>
      <c r="CV176" s="13">
        <f t="shared" si="173"/>
        <v>66.687639951856809</v>
      </c>
      <c r="CW176" s="20">
        <f t="shared" si="174"/>
        <v>601.51251958281728</v>
      </c>
      <c r="CX176" s="59">
        <f t="shared" si="122"/>
        <v>893.91344878322775</v>
      </c>
      <c r="CY176" s="59">
        <f ca="1">AVERAGE(OFFSET($CX$3,0,0,'Données projet'!$E$13+1,1))-AVERAGE(OFFSET($H$3,0,0,'Données projet'!$E$13+1,1))</f>
        <v>380.75053157062723</v>
      </c>
      <c r="CZ176" s="59">
        <f t="shared" si="150"/>
        <v>372.45140975908799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4.4036735027209177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4.4036735027209177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69.745707963748316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-1.1368683772161603E-13</v>
      </c>
      <c r="DP176" s="17">
        <f>DO176*VLOOKUP('Données projet'!$B$14,Paramètres!$A$1:$I$89,3,0)*VLOOKUP('Données projet'!$B$14,Paramètres!$A$1:$I$89,5,0)</f>
        <v>-1.0995790944434703E-13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391.03687197632871</v>
      </c>
      <c r="DU176" s="59">
        <f t="shared" si="152"/>
        <v>241.90796410645191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52.200404576150838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52.200404576150838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69.745707963748316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-1.1368683772161603E-13</v>
      </c>
      <c r="EK176" s="17">
        <f>EJ176*VLOOKUP('Données projet'!$B$15,Paramètres!$A$1:$I$89,3,0)*VLOOKUP('Données projet'!$B$15,Paramètres!$A$1:$I$89,5,0)</f>
        <v>-1.2946657079737634E-13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337.57272347525873</v>
      </c>
      <c r="EP176" s="59">
        <f t="shared" si="154"/>
        <v>171.78614231095435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44.637041633314183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44.637041633314183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69.745707963748316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-1.1368683772161603E-13</v>
      </c>
      <c r="FF176" s="17">
        <f>FE176*VLOOKUP('Données projet'!$B$16,Paramètres!$A$1:$I$89,3,0)*VLOOKUP('Données projet'!$B$16,Paramètres!$A$1:$I$89,5,0)</f>
        <v>-1.2414602679200469E-13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325.08483803530646</v>
      </c>
      <c r="FK176" s="59">
        <f t="shared" si="156"/>
        <v>166.27224322841556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42.802642662082086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42.802642662082086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69.745707963748316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-2.2737367544323206E-13</v>
      </c>
      <c r="GA176" s="17">
        <f>FZ176*VLOOKUP('Données projet'!$B$17,Paramètres!$A$1:$I$89,3,0)*VLOOKUP('Données projet'!$B$17,Paramètres!$A$1:$I$89,5,0)</f>
        <v>-2.3055690689943731E-13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491.88527366779715</v>
      </c>
      <c r="GF176" s="59">
        <f t="shared" si="158"/>
        <v>304.07540432345746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71.690636099947113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71.690636099947113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69.745707963748316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-1.7053025658242404E-13</v>
      </c>
      <c r="GV176" s="17">
        <f>GU176*VLOOKUP('Données projet'!$B$18,Paramètres!$A$1:$I$89,3,0)*VLOOKUP('Données projet'!$B$18,Paramètres!$A$1:$I$89,5,0)</f>
        <v>-1.6227659216383472E-13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388.19269910553851</v>
      </c>
      <c r="HA176" s="59">
        <f t="shared" si="160"/>
        <v>255.07177499966724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51.35846256685808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51.35846256685808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1.05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15.472079999999982</v>
      </c>
      <c r="D177" s="11">
        <f t="shared" si="140"/>
        <v>5.1836694307616087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19.409789034272109</v>
      </c>
      <c r="H177" s="67">
        <f t="shared" si="110"/>
        <v>277.24209692524306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69.750119362065462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-2.0572770154103635E-13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442.85077007208679</v>
      </c>
      <c r="T177" s="59">
        <f t="shared" si="142"/>
        <v>275.67388397899009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62.715691296520831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62.715691296520831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69.750119362065462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-1.1439169611549005E-13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283.58623187123555</v>
      </c>
      <c r="AO177" s="59">
        <f t="shared" si="144"/>
        <v>191.24793849275176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43.747898121295478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43.747898121295478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69.750119362065462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-1.7053025658242404E-13</v>
      </c>
      <c r="BE177" s="13">
        <f>BD177*VLOOKUP('Données projet'!$B$11,Paramètres!$A$1:$I$89,3,0)*VLOOKUP('Données projet'!$B$11,Paramètres!$A$1:$I$89,5,0)</f>
        <v>-1.383341441396624E-13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300.677256227165</v>
      </c>
      <c r="BJ177" s="59">
        <f t="shared" si="146"/>
        <v>294.92893853504148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14.589951387431361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14.589951387431361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69.750119362065462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-1.223725121235475E-13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320.91970765367535</v>
      </c>
      <c r="CE177" s="59">
        <f t="shared" si="148"/>
        <v>164.43305350706868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41.363833104419783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41.363833104419783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69.750119362065462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319</v>
      </c>
      <c r="CU177" s="17">
        <f>CT177*VLOOKUP('Données projet'!$B$13,Paramètres!$A$1:$I$89,3,0)*VLOOKUP('Données projet'!$B$13,Paramètres!$A$1:$I$89,5,0)</f>
        <v>278.67840000000001</v>
      </c>
      <c r="CV177" s="13">
        <f t="shared" si="173"/>
        <v>66.687639951856809</v>
      </c>
      <c r="CW177" s="20">
        <f t="shared" si="174"/>
        <v>601.51251958281728</v>
      </c>
      <c r="CX177" s="59">
        <f t="shared" si="122"/>
        <v>893.92962391039055</v>
      </c>
      <c r="CY177" s="59">
        <f ca="1">AVERAGE(OFFSET($CX$3,0,0,'Données projet'!$E$13+1,1))-AVERAGE(OFFSET($H$3,0,0,'Données projet'!$E$13+1,1))</f>
        <v>380.75053157062723</v>
      </c>
      <c r="CZ177" s="59">
        <f t="shared" si="150"/>
        <v>372.45140975908799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4.3173201513081789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4.3173201513081789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69.750119362065462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-1.1368683772161603E-13</v>
      </c>
      <c r="DP177" s="17">
        <f>DO177*VLOOKUP('Données projet'!$B$14,Paramètres!$A$1:$I$89,3,0)*VLOOKUP('Données projet'!$B$14,Paramètres!$A$1:$I$89,5,0)</f>
        <v>-1.0995790944434703E-13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391.03687197632871</v>
      </c>
      <c r="DU177" s="59">
        <f t="shared" si="152"/>
        <v>241.90796410645191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51.176786481515464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51.176786481515464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69.750119362065462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-1.1368683772161603E-13</v>
      </c>
      <c r="EK177" s="17">
        <f>EJ177*VLOOKUP('Données projet'!$B$15,Paramètres!$A$1:$I$89,3,0)*VLOOKUP('Données projet'!$B$15,Paramètres!$A$1:$I$89,5,0)</f>
        <v>-1.2946657079737634E-13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337.57272347525873</v>
      </c>
      <c r="EP177" s="59">
        <f t="shared" si="154"/>
        <v>171.78614231095435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43.761736472791952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43.761736472791952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69.750119362065462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-1.1368683772161603E-13</v>
      </c>
      <c r="FF177" s="17">
        <f>FE177*VLOOKUP('Données projet'!$B$16,Paramètres!$A$1:$I$89,3,0)*VLOOKUP('Données projet'!$B$16,Paramètres!$A$1:$I$89,5,0)</f>
        <v>-1.2414602679200469E-13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325.08483803530646</v>
      </c>
      <c r="FK177" s="59">
        <f t="shared" si="156"/>
        <v>166.27224322841556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41.963308946512825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41.963308946512825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69.750119362065462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-2.2737367544323206E-13</v>
      </c>
      <c r="GA177" s="17">
        <f>FZ177*VLOOKUP('Données projet'!$B$17,Paramètres!$A$1:$I$89,3,0)*VLOOKUP('Données projet'!$B$17,Paramètres!$A$1:$I$89,5,0)</f>
        <v>-2.3055690689943731E-13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491.88527366779715</v>
      </c>
      <c r="GF177" s="59">
        <f t="shared" si="158"/>
        <v>304.07540432345746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70.284826452997493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70.284826452997493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69.750119362065462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-1.7053025658242404E-13</v>
      </c>
      <c r="GV177" s="17">
        <f>GU177*VLOOKUP('Données projet'!$B$18,Paramètres!$A$1:$I$89,3,0)*VLOOKUP('Données projet'!$B$18,Paramètres!$A$1:$I$89,5,0)</f>
        <v>-1.6227659216383472E-13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388.19269910553851</v>
      </c>
      <c r="HA177" s="59">
        <f t="shared" si="160"/>
        <v>255.07177499966724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50.351354441491019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50.351354441491019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1.05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15.560999999999982</v>
      </c>
      <c r="D178" s="11">
        <f t="shared" si="140"/>
        <v>5.2099841522989658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19.498742152651818</v>
      </c>
      <c r="H178" s="67">
        <f t="shared" si="110"/>
        <v>277.44279739858735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69.754454232484207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-2.0572770154103635E-13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442.85077007208679</v>
      </c>
      <c r="T178" s="59">
        <f t="shared" si="142"/>
        <v>275.67388397899009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61.485874842990597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61.485874842990597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69.754454232484207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-1.1439169611549005E-13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283.58623187123555</v>
      </c>
      <c r="AO178" s="59">
        <f t="shared" si="144"/>
        <v>191.24793849275176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42.890028522719945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42.890028522719945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69.754454232484207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-1.7053025658242404E-13</v>
      </c>
      <c r="BE178" s="13">
        <f>BD178*VLOOKUP('Données projet'!$B$11,Paramètres!$A$1:$I$89,3,0)*VLOOKUP('Données projet'!$B$11,Paramètres!$A$1:$I$89,5,0)</f>
        <v>-1.383341441396624E-13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300.677256227165</v>
      </c>
      <c r="BJ178" s="59">
        <f t="shared" si="146"/>
        <v>294.92893853504148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14.303851339715475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14.303851339715475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69.754454232484207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-1.223725121235475E-13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320.91970765367535</v>
      </c>
      <c r="CE178" s="59">
        <f t="shared" si="148"/>
        <v>164.43305350706868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40.552713566689107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40.552713566689107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69.754454232484207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319</v>
      </c>
      <c r="CU178" s="17">
        <f>CT178*VLOOKUP('Données projet'!$B$13,Paramètres!$A$1:$I$89,3,0)*VLOOKUP('Données projet'!$B$13,Paramètres!$A$1:$I$89,5,0)</f>
        <v>278.67840000000001</v>
      </c>
      <c r="CV178" s="13">
        <f t="shared" si="173"/>
        <v>66.687639951856809</v>
      </c>
      <c r="CW178" s="20">
        <f t="shared" si="174"/>
        <v>601.51251958281728</v>
      </c>
      <c r="CX178" s="59">
        <f t="shared" si="122"/>
        <v>893.94551843525937</v>
      </c>
      <c r="CY178" s="59">
        <f ca="1">AVERAGE(OFFSET($CX$3,0,0,'Données projet'!$E$13+1,1))-AVERAGE(OFFSET($H$3,0,0,'Données projet'!$E$13+1,1))</f>
        <v>380.75053157062723</v>
      </c>
      <c r="CZ178" s="59">
        <f t="shared" si="150"/>
        <v>372.45140975908799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4.2326601364463006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4.2326601364463006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69.754454232484207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-1.1368683772161603E-13</v>
      </c>
      <c r="DP178" s="17">
        <f>DO178*VLOOKUP('Données projet'!$B$14,Paramètres!$A$1:$I$89,3,0)*VLOOKUP('Données projet'!$B$14,Paramètres!$A$1:$I$89,5,0)</f>
        <v>-1.0995790944434703E-13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391.03687197632871</v>
      </c>
      <c r="DU178" s="59">
        <f t="shared" si="152"/>
        <v>241.90796410645191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50.173240913370499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50.173240913370499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69.754454232484207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-1.1368683772161603E-13</v>
      </c>
      <c r="EK178" s="17">
        <f>EJ178*VLOOKUP('Données projet'!$B$15,Paramètres!$A$1:$I$89,3,0)*VLOOKUP('Données projet'!$B$15,Paramètres!$A$1:$I$89,5,0)</f>
        <v>-1.2946657079737634E-13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337.57272347525873</v>
      </c>
      <c r="EP178" s="59">
        <f t="shared" si="154"/>
        <v>171.78614231095435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42.903595512584133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42.903595512584133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69.754454232484207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-1.1368683772161603E-13</v>
      </c>
      <c r="FF178" s="17">
        <f>FE178*VLOOKUP('Données projet'!$B$16,Paramètres!$A$1:$I$89,3,0)*VLOOKUP('Données projet'!$B$16,Paramètres!$A$1:$I$89,5,0)</f>
        <v>-1.2414602679200469E-13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325.08483803530646</v>
      </c>
      <c r="FK178" s="59">
        <f t="shared" si="156"/>
        <v>166.27224322841556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41.140434053162863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41.140434053162863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69.754454232484207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-2.2737367544323206E-13</v>
      </c>
      <c r="GA178" s="17">
        <f>FZ178*VLOOKUP('Données projet'!$B$17,Paramètres!$A$1:$I$89,3,0)*VLOOKUP('Données projet'!$B$17,Paramètres!$A$1:$I$89,5,0)</f>
        <v>-2.3055690689943731E-13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491.88527366779715</v>
      </c>
      <c r="GF178" s="59">
        <f t="shared" si="158"/>
        <v>304.07540432345746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68.906583875765335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68.906583875765335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69.754454232484207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-1.7053025658242404E-13</v>
      </c>
      <c r="GV178" s="17">
        <f>GU178*VLOOKUP('Données projet'!$B$18,Paramètres!$A$1:$I$89,3,0)*VLOOKUP('Données projet'!$B$18,Paramètres!$A$1:$I$89,5,0)</f>
        <v>-1.6227659216383472E-13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388.19269910553851</v>
      </c>
      <c r="HA178" s="59">
        <f t="shared" si="160"/>
        <v>255.07177499966724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49.363995092187103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49.363995092187103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1.05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15.649919999999982</v>
      </c>
      <c r="D179" s="11">
        <f t="shared" si="140"/>
        <v>5.2362813765062421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19.587681764320596</v>
      </c>
      <c r="H179" s="67">
        <f t="shared" si="110"/>
        <v>277.64346739741501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-2.0572770154103635E-13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442.85077007208679</v>
      </c>
      <c r="T179" s="59">
        <f t="shared" si="142"/>
        <v>275.67388397899009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60.280174340000123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60.280174340000123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-1.1439169611549005E-13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283.58623187123555</v>
      </c>
      <c r="AO179" s="59">
        <f t="shared" si="144"/>
        <v>191.24793849275176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42.048981223723686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42.048981223723686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-1.7053025658242404E-13</v>
      </c>
      <c r="BE179" s="13">
        <f>BD179*VLOOKUP('Données projet'!$B$11,Paramètres!$A$1:$I$89,3,0)*VLOOKUP('Données projet'!$B$11,Paramètres!$A$1:$I$89,5,0)</f>
        <v>-1.383341441396624E-13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300.677256227165</v>
      </c>
      <c r="BJ179" s="59">
        <f t="shared" si="146"/>
        <v>294.92893853504148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14.0233615394315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14.0233615394315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-1.223725121235475E-13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320.91970765367535</v>
      </c>
      <c r="CE179" s="59">
        <f t="shared" si="148"/>
        <v>164.43305350706868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39.757499588359259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39.757499588359259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319</v>
      </c>
      <c r="CU179" s="17">
        <f>CT179*VLOOKUP('Données projet'!$B$13,Paramètres!$A$1:$I$89,3,0)*VLOOKUP('Données projet'!$B$13,Paramètres!$A$1:$I$89,5,0)</f>
        <v>278.67840000000001</v>
      </c>
      <c r="CV179" s="13">
        <f t="shared" si="173"/>
        <v>66.687639951856809</v>
      </c>
      <c r="CW179" s="20">
        <f t="shared" si="174"/>
        <v>601.51251958281728</v>
      </c>
      <c r="CX179" s="59">
        <f t="shared" si="122"/>
        <v>893.96113722565656</v>
      </c>
      <c r="CY179" s="59">
        <f ca="1">AVERAGE(OFFSET($CX$3,0,0,'Données projet'!$E$13+1,1))-AVERAGE(OFFSET($H$3,0,0,'Données projet'!$E$13+1,1))</f>
        <v>380.75053157062723</v>
      </c>
      <c r="CZ179" s="59">
        <f t="shared" si="150"/>
        <v>372.45140975908799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4.1496602528383537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4.1496602528383537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-1.1368683772161603E-13</v>
      </c>
      <c r="DP179" s="17">
        <f>DO179*VLOOKUP('Données projet'!$B$14,Paramètres!$A$1:$I$89,3,0)*VLOOKUP('Données projet'!$B$14,Paramètres!$A$1:$I$89,5,0)</f>
        <v>-1.0995790944434703E-13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391.03687197632871</v>
      </c>
      <c r="DU179" s="59">
        <f t="shared" si="152"/>
        <v>241.90796410645191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49.189374261714498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49.189374261714498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-1.1368683772161603E-13</v>
      </c>
      <c r="EK179" s="17">
        <f>EJ179*VLOOKUP('Données projet'!$B$15,Paramètres!$A$1:$I$89,3,0)*VLOOKUP('Données projet'!$B$15,Paramètres!$A$1:$I$89,5,0)</f>
        <v>-1.2946657079737634E-13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337.57272347525873</v>
      </c>
      <c r="EP179" s="59">
        <f t="shared" si="154"/>
        <v>171.78614231095435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42.062282173191683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42.062282173191683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-1.1368683772161603E-13</v>
      </c>
      <c r="FF179" s="17">
        <f>FE179*VLOOKUP('Données projet'!$B$16,Paramètres!$A$1:$I$89,3,0)*VLOOKUP('Données projet'!$B$16,Paramètres!$A$1:$I$89,5,0)</f>
        <v>-1.2414602679200469E-13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325.08483803530646</v>
      </c>
      <c r="FK179" s="59">
        <f t="shared" si="156"/>
        <v>166.27224322841556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40.333695234567365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40.333695234567365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-2.2737367544323206E-13</v>
      </c>
      <c r="GA179" s="17">
        <f>FZ179*VLOOKUP('Données projet'!$B$17,Paramètres!$A$1:$I$89,3,0)*VLOOKUP('Données projet'!$B$17,Paramètres!$A$1:$I$89,5,0)</f>
        <v>-2.3055690689943731E-13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491.88527366779715</v>
      </c>
      <c r="GF179" s="59">
        <f t="shared" si="158"/>
        <v>304.07540432345746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67.555367794827731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67.555367794827731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-1.7053025658242404E-13</v>
      </c>
      <c r="GV179" s="17">
        <f>GU179*VLOOKUP('Données projet'!$B$18,Paramètres!$A$1:$I$89,3,0)*VLOOKUP('Données projet'!$B$18,Paramètres!$A$1:$I$89,5,0)</f>
        <v>-1.6227659216383472E-13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388.19269910553851</v>
      </c>
      <c r="HA179" s="59">
        <f t="shared" si="160"/>
        <v>255.07177499966724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48.395997257493299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48.395997257493299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1.05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15.738839999999982</v>
      </c>
      <c r="D180" s="11">
        <f t="shared" si="140"/>
        <v>5.2625612143366904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19.67660795492656</v>
      </c>
      <c r="H180" s="67">
        <f t="shared" si="110"/>
        <v>277.84410711496969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-2.0572770154103635E-13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442.85077007208679</v>
      </c>
      <c r="T180" s="59">
        <f t="shared" si="142"/>
        <v>275.67388397899009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59.098116888468603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59.098116888468603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-1.1439169611549005E-13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283.58623187123555</v>
      </c>
      <c r="AO180" s="59">
        <f t="shared" si="144"/>
        <v>191.24793849275176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41.224426349272548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41.224426349272548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-1.7053025658242404E-13</v>
      </c>
      <c r="BE180" s="13">
        <f>BD180*VLOOKUP('Données projet'!$B$11,Paramètres!$A$1:$I$89,3,0)*VLOOKUP('Données projet'!$B$11,Paramètres!$A$1:$I$89,5,0)</f>
        <v>-1.383341441396624E-13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300.677256227165</v>
      </c>
      <c r="BJ180" s="59">
        <f t="shared" si="146"/>
        <v>294.92893853504148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13.748371973049208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13.748371973049208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-1.223725121235475E-13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320.91970765367535</v>
      </c>
      <c r="CE180" s="59">
        <f t="shared" si="148"/>
        <v>164.43305350706868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38.977879271111824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38.977879271111824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319</v>
      </c>
      <c r="CU180" s="17">
        <f>CT180*VLOOKUP('Données projet'!$B$13,Paramètres!$A$1:$I$89,3,0)*VLOOKUP('Données projet'!$B$13,Paramètres!$A$1:$I$89,5,0)</f>
        <v>278.67840000000001</v>
      </c>
      <c r="CV180" s="13">
        <f t="shared" si="173"/>
        <v>66.687639951856809</v>
      </c>
      <c r="CW180" s="20">
        <f t="shared" si="174"/>
        <v>601.51251958281728</v>
      </c>
      <c r="CX180" s="59">
        <f t="shared" si="122"/>
        <v>893.97648506495864</v>
      </c>
      <c r="CY180" s="59">
        <f ca="1">AVERAGE(OFFSET($CX$3,0,0,'Données projet'!$E$13+1,1))-AVERAGE(OFFSET($H$3,0,0,'Données projet'!$E$13+1,1))</f>
        <v>380.75053157062723</v>
      </c>
      <c r="CZ180" s="59">
        <f t="shared" si="150"/>
        <v>372.45140975908799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4.0682879463230277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4.0682879463230277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-1.1368683772161603E-13</v>
      </c>
      <c r="DP180" s="17">
        <f>DO180*VLOOKUP('Données projet'!$B$14,Paramètres!$A$1:$I$89,3,0)*VLOOKUP('Données projet'!$B$14,Paramètres!$A$1:$I$89,5,0)</f>
        <v>-1.0995790944434703E-13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391.03687197632871</v>
      </c>
      <c r="DU180" s="59">
        <f t="shared" si="152"/>
        <v>241.90796410645191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48.224800634998068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48.224800634998068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-1.1368683772161603E-13</v>
      </c>
      <c r="EK180" s="17">
        <f>EJ180*VLOOKUP('Données projet'!$B$15,Paramètres!$A$1:$I$89,3,0)*VLOOKUP('Données projet'!$B$15,Paramètres!$A$1:$I$89,5,0)</f>
        <v>-1.2946657079737634E-13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337.57272347525873</v>
      </c>
      <c r="EP180" s="59">
        <f t="shared" si="154"/>
        <v>171.78614231095435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41.237466475234257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41.237466475234257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-1.1368683772161603E-13</v>
      </c>
      <c r="FF180" s="17">
        <f>FE180*VLOOKUP('Données projet'!$B$16,Paramètres!$A$1:$I$89,3,0)*VLOOKUP('Données projet'!$B$16,Paramètres!$A$1:$I$89,5,0)</f>
        <v>-1.2414602679200469E-13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325.08483803530646</v>
      </c>
      <c r="FK180" s="59">
        <f t="shared" si="156"/>
        <v>166.27224322841556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39.542776072142431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39.542776072142431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-2.2737367544323206E-13</v>
      </c>
      <c r="GA180" s="17">
        <f>FZ180*VLOOKUP('Données projet'!$B$17,Paramètres!$A$1:$I$89,3,0)*VLOOKUP('Données projet'!$B$17,Paramètres!$A$1:$I$89,5,0)</f>
        <v>-2.3055690689943731E-13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491.88527366779715</v>
      </c>
      <c r="GF180" s="59">
        <f t="shared" si="158"/>
        <v>304.07540432345746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66.230648237076892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66.230648237076892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-1.7053025658242404E-13</v>
      </c>
      <c r="GV180" s="17">
        <f>GU180*VLOOKUP('Données projet'!$B$18,Paramètres!$A$1:$I$89,3,0)*VLOOKUP('Données projet'!$B$18,Paramètres!$A$1:$I$89,5,0)</f>
        <v>-1.6227659216383472E-13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388.19269910553851</v>
      </c>
      <c r="HA180" s="59">
        <f t="shared" si="160"/>
        <v>255.07177499966724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47.446981269917458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47.446981269917458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1.05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15.827759999999982</v>
      </c>
      <c r="D181" s="11">
        <f t="shared" si="140"/>
        <v>5.2888237754173035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19.765520809094049</v>
      </c>
      <c r="H181" s="67">
        <f t="shared" si="110"/>
        <v>278.04471674218507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69.767012837475676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-2.0572770154103635E-13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442.85077007208679</v>
      </c>
      <c r="T181" s="59">
        <f t="shared" si="142"/>
        <v>275.67388397899009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57.93923886257776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57.93923886257776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69.767012837475676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-1.1439169611549005E-13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283.58623187123555</v>
      </c>
      <c r="AO181" s="59">
        <f t="shared" si="144"/>
        <v>191.24793849275176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40.416040492980578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40.416040492980578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69.767012837475676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-1.7053025658242404E-13</v>
      </c>
      <c r="BE181" s="13">
        <f>BD181*VLOOKUP('Données projet'!$B$11,Paramètres!$A$1:$I$89,3,0)*VLOOKUP('Données projet'!$B$11,Paramètres!$A$1:$I$89,5,0)</f>
        <v>-1.383341441396624E-13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300.677256227165</v>
      </c>
      <c r="BJ181" s="59">
        <f t="shared" si="146"/>
        <v>294.92893853504148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13.478774784336599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13.478774784336599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69.767012837475676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-1.223725121235475E-13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320.91970765367535</v>
      </c>
      <c r="CE181" s="59">
        <f t="shared" si="148"/>
        <v>164.43305350706868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38.213546832764173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38.213546832764173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69.767012837475676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319</v>
      </c>
      <c r="CU181" s="17">
        <f>CT181*VLOOKUP('Données projet'!$B$13,Paramètres!$A$1:$I$89,3,0)*VLOOKUP('Données projet'!$B$13,Paramètres!$A$1:$I$89,5,0)</f>
        <v>278.67840000000001</v>
      </c>
      <c r="CV181" s="13">
        <f t="shared" si="173"/>
        <v>66.687639951856809</v>
      </c>
      <c r="CW181" s="20">
        <f t="shared" si="174"/>
        <v>601.51251958281728</v>
      </c>
      <c r="CX181" s="59">
        <f t="shared" si="122"/>
        <v>893.99156665356145</v>
      </c>
      <c r="CY181" s="59">
        <f ca="1">AVERAGE(OFFSET($CX$3,0,0,'Données projet'!$E$13+1,1))-AVERAGE(OFFSET($H$3,0,0,'Données projet'!$E$13+1,1))</f>
        <v>380.75053157062723</v>
      </c>
      <c r="CZ181" s="59">
        <f t="shared" si="150"/>
        <v>372.45140975908799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3.9885113011062616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3.9885113011062616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69.767012837475676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-1.1368683772161603E-13</v>
      </c>
      <c r="DP181" s="17">
        <f>DO181*VLOOKUP('Données projet'!$B$14,Paramètres!$A$1:$I$89,3,0)*VLOOKUP('Données projet'!$B$14,Paramètres!$A$1:$I$89,5,0)</f>
        <v>-1.0995790944434703E-13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391.03687197632871</v>
      </c>
      <c r="DU181" s="59">
        <f t="shared" si="152"/>
        <v>241.90796410645191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47.279141708769728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47.279141708769728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69.767012837475676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-1.1368683772161603E-13</v>
      </c>
      <c r="EK181" s="17">
        <f>EJ181*VLOOKUP('Données projet'!$B$15,Paramètres!$A$1:$I$89,3,0)*VLOOKUP('Données projet'!$B$15,Paramètres!$A$1:$I$89,5,0)</f>
        <v>-1.2946657079737634E-13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337.57272347525873</v>
      </c>
      <c r="EP181" s="59">
        <f t="shared" si="154"/>
        <v>171.78614231095435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40.428824910025874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40.428824910025874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69.767012837475676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-1.1368683772161603E-13</v>
      </c>
      <c r="FF181" s="17">
        <f>FE181*VLOOKUP('Données projet'!$B$16,Paramètres!$A$1:$I$89,3,0)*VLOOKUP('Données projet'!$B$16,Paramètres!$A$1:$I$89,5,0)</f>
        <v>-1.2414602679200469E-13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325.08483803530646</v>
      </c>
      <c r="FK181" s="59">
        <f t="shared" si="156"/>
        <v>166.27224322841556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38.767366352079598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38.767366352079598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69.767012837475676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-2.2737367544323206E-13</v>
      </c>
      <c r="GA181" s="17">
        <f>FZ181*VLOOKUP('Données projet'!$B$17,Paramètres!$A$1:$I$89,3,0)*VLOOKUP('Données projet'!$B$17,Paramètres!$A$1:$I$89,5,0)</f>
        <v>-2.3055690689943731E-13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491.88527366779715</v>
      </c>
      <c r="GF181" s="59">
        <f t="shared" si="158"/>
        <v>304.07540432345746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64.931905621854398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64.931905621854398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69.767012837475676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-1.7053025658242404E-13</v>
      </c>
      <c r="GV181" s="17">
        <f>GU181*VLOOKUP('Données projet'!$B$18,Paramètres!$A$1:$I$89,3,0)*VLOOKUP('Données projet'!$B$18,Paramètres!$A$1:$I$89,5,0)</f>
        <v>-1.6227659216383472E-13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388.19269910553851</v>
      </c>
      <c r="HA181" s="59">
        <f t="shared" si="160"/>
        <v>255.07177499966724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46.516574907015382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46.516574907015382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1.05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15.916679999999982</v>
      </c>
      <c r="D182" s="11">
        <f t="shared" si="140"/>
        <v>5.3150691680720179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19.854420410441545</v>
      </c>
      <c r="H182" s="67">
        <f t="shared" si="110"/>
        <v>278.24529646772538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-2.0572770154103635E-13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442.85077007208679</v>
      </c>
      <c r="T182" s="59">
        <f t="shared" si="142"/>
        <v>275.67388397899009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56.803085727928838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56.803085727928838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-1.1439169611549005E-13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283.58623187123555</v>
      </c>
      <c r="AO182" s="59">
        <f t="shared" si="144"/>
        <v>191.24793849275176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39.623506590263808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39.623506590263808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-1.7053025658242404E-13</v>
      </c>
      <c r="BE182" s="13">
        <f>BD182*VLOOKUP('Données projet'!$B$11,Paramètres!$A$1:$I$89,3,0)*VLOOKUP('Données projet'!$B$11,Paramètres!$A$1:$I$89,5,0)</f>
        <v>-1.383341441396624E-13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300.677256227165</v>
      </c>
      <c r="BJ182" s="59">
        <f t="shared" si="146"/>
        <v>294.92893853504148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13.214464232056596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13.214464232056596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-1.223725121235475E-13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320.91970765367535</v>
      </c>
      <c r="CE182" s="59">
        <f t="shared" si="148"/>
        <v>164.43305350706868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37.464202487335768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37.464202487335768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319</v>
      </c>
      <c r="CU182" s="17">
        <f>CT182*VLOOKUP('Données projet'!$B$13,Paramètres!$A$1:$I$89,3,0)*VLOOKUP('Données projet'!$B$13,Paramètres!$A$1:$I$89,5,0)</f>
        <v>278.67840000000001</v>
      </c>
      <c r="CV182" s="13">
        <f t="shared" si="173"/>
        <v>66.687639951856809</v>
      </c>
      <c r="CW182" s="20">
        <f t="shared" si="174"/>
        <v>601.51251958281728</v>
      </c>
      <c r="CX182" s="59">
        <f t="shared" si="122"/>
        <v>894.0063866103194</v>
      </c>
      <c r="CY182" s="59">
        <f ca="1">AVERAGE(OFFSET($CX$3,0,0,'Données projet'!$E$13+1,1))-AVERAGE(OFFSET($H$3,0,0,'Données projet'!$E$13+1,1))</f>
        <v>380.75053157062723</v>
      </c>
      <c r="CZ182" s="59">
        <f t="shared" si="150"/>
        <v>372.45140975908799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3.9102990272432474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3.9102990272432474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-1.1368683772161603E-13</v>
      </c>
      <c r="DP182" s="17">
        <f>DO182*VLOOKUP('Données projet'!$B$14,Paramètres!$A$1:$I$89,3,0)*VLOOKUP('Données projet'!$B$14,Paramètres!$A$1:$I$89,5,0)</f>
        <v>-1.0995790944434703E-13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391.03687197632871</v>
      </c>
      <c r="DU182" s="59">
        <f t="shared" si="152"/>
        <v>241.90796410645191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46.352026577289735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46.352026577289735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-1.1368683772161603E-13</v>
      </c>
      <c r="EK182" s="17">
        <f>EJ182*VLOOKUP('Données projet'!$B$15,Paramètres!$A$1:$I$89,3,0)*VLOOKUP('Données projet'!$B$15,Paramètres!$A$1:$I$89,5,0)</f>
        <v>-1.2946657079737634E-13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337.57272347525873</v>
      </c>
      <c r="EP182" s="59">
        <f t="shared" si="154"/>
        <v>171.78614231095435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39.636040312688571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39.636040312688571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-1.1368683772161603E-13</v>
      </c>
      <c r="FF182" s="17">
        <f>FE182*VLOOKUP('Données projet'!$B$16,Paramètres!$A$1:$I$89,3,0)*VLOOKUP('Données projet'!$B$16,Paramètres!$A$1:$I$89,5,0)</f>
        <v>-1.2414602679200469E-13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325.08483803530646</v>
      </c>
      <c r="FK182" s="59">
        <f t="shared" si="156"/>
        <v>166.27224322841556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38.007161943673971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38.007161943673971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-2.2737367544323206E-13</v>
      </c>
      <c r="GA182" s="17">
        <f>FZ182*VLOOKUP('Données projet'!$B$17,Paramètres!$A$1:$I$89,3,0)*VLOOKUP('Données projet'!$B$17,Paramètres!$A$1:$I$89,5,0)</f>
        <v>-2.3055690689943731E-13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491.88527366779715</v>
      </c>
      <c r="GF182" s="59">
        <f t="shared" si="158"/>
        <v>304.07540432345746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63.658630557161636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63.658630557161636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-1.7053025658242404E-13</v>
      </c>
      <c r="GV182" s="17">
        <f>GU182*VLOOKUP('Données projet'!$B$18,Paramètres!$A$1:$I$89,3,0)*VLOOKUP('Données projet'!$B$18,Paramètres!$A$1:$I$89,5,0)</f>
        <v>-1.6227659216383472E-13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388.19269910553851</v>
      </c>
      <c r="HA182" s="59">
        <f t="shared" si="160"/>
        <v>255.07177499966724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45.604413245397971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45.604413245397971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1.05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16.005599999999983</v>
      </c>
      <c r="D183" s="11">
        <f t="shared" si="140"/>
        <v>5.3412974993444111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19.943306841599181</v>
      </c>
      <c r="H183" s="67">
        <f t="shared" si="110"/>
        <v>278.44584647802481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69.775026333948034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-2.0572770154103635E-13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442.85077007208679</v>
      </c>
      <c r="T183" s="59">
        <f t="shared" si="142"/>
        <v>275.67388397899009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55.689211863265392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55.689211863265392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69.775026333948034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-1.1439169611549005E-13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283.58623187123555</v>
      </c>
      <c r="AO183" s="59">
        <f t="shared" si="144"/>
        <v>191.24793849275176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38.846513793981366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38.846513793981366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69.775026333948034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-1.7053025658242404E-13</v>
      </c>
      <c r="BE183" s="13">
        <f>BD183*VLOOKUP('Données projet'!$B$11,Paramètres!$A$1:$I$89,3,0)*VLOOKUP('Données projet'!$B$11,Paramètres!$A$1:$I$89,5,0)</f>
        <v>-1.383341441396624E-13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300.677256227165</v>
      </c>
      <c r="BJ183" s="59">
        <f t="shared" si="146"/>
        <v>294.92893853504148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12.955336648493287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12.955336648493287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69.775026333948034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-1.223725121235475E-13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320.91970765367535</v>
      </c>
      <c r="CE183" s="59">
        <f t="shared" si="148"/>
        <v>164.43305350706868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36.729552327466294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36.729552327466294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69.775026333948034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319</v>
      </c>
      <c r="CU183" s="17">
        <f>CT183*VLOOKUP('Données projet'!$B$13,Paramètres!$A$1:$I$89,3,0)*VLOOKUP('Données projet'!$B$13,Paramètres!$A$1:$I$89,5,0)</f>
        <v>278.67840000000001</v>
      </c>
      <c r="CV183" s="13">
        <f t="shared" si="173"/>
        <v>66.687639951856809</v>
      </c>
      <c r="CW183" s="20">
        <f t="shared" si="174"/>
        <v>601.51251958281728</v>
      </c>
      <c r="CX183" s="59">
        <f t="shared" si="122"/>
        <v>894.02094947396006</v>
      </c>
      <c r="CY183" s="59">
        <f ca="1">AVERAGE(OFFSET($CX$3,0,0,'Données projet'!$E$13+1,1))-AVERAGE(OFFSET($H$3,0,0,'Données projet'!$E$13+1,1))</f>
        <v>380.75053157062723</v>
      </c>
      <c r="CZ183" s="59">
        <f t="shared" si="150"/>
        <v>372.45140975908799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3.83362044836591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3.83362044836591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69.775026333948034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-1.1368683772161603E-13</v>
      </c>
      <c r="DP183" s="17">
        <f>DO183*VLOOKUP('Données projet'!$B$14,Paramètres!$A$1:$I$89,3,0)*VLOOKUP('Données projet'!$B$14,Paramètres!$A$1:$I$89,5,0)</f>
        <v>-1.0995790944434703E-13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391.03687197632871</v>
      </c>
      <c r="DU183" s="59">
        <f t="shared" si="152"/>
        <v>241.90796410645191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45.44309160805367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45.44309160805367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69.775026333948034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-1.1368683772161603E-13</v>
      </c>
      <c r="EK183" s="17">
        <f>EJ183*VLOOKUP('Données projet'!$B$15,Paramètres!$A$1:$I$89,3,0)*VLOOKUP('Données projet'!$B$15,Paramètres!$A$1:$I$89,5,0)</f>
        <v>-1.2946657079737634E-13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337.57272347525873</v>
      </c>
      <c r="EP183" s="59">
        <f t="shared" si="154"/>
        <v>171.78614231095435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38.858801737754199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38.858801737754199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69.775026333948034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-1.1368683772161603E-13</v>
      </c>
      <c r="FF183" s="17">
        <f>FE183*VLOOKUP('Données projet'!$B$16,Paramètres!$A$1:$I$89,3,0)*VLOOKUP('Données projet'!$B$16,Paramètres!$A$1:$I$89,5,0)</f>
        <v>-1.2414602679200469E-13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325.08483803530646</v>
      </c>
      <c r="FK183" s="59">
        <f t="shared" si="156"/>
        <v>166.27224322841556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37.261864680038272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37.261864680038272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69.775026333948034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-2.2737367544323206E-13</v>
      </c>
      <c r="GA183" s="17">
        <f>FZ183*VLOOKUP('Données projet'!$B$17,Paramètres!$A$1:$I$89,3,0)*VLOOKUP('Données projet'!$B$17,Paramètres!$A$1:$I$89,5,0)</f>
        <v>-2.3055690689943731E-13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491.88527366779715</v>
      </c>
      <c r="GF183" s="59">
        <f t="shared" si="158"/>
        <v>304.07540432345746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62.410323639866398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62.410323639866398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69.775026333948034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-1.7053025658242404E-13</v>
      </c>
      <c r="GV183" s="17">
        <f>GU183*VLOOKUP('Données projet'!$B$18,Paramètres!$A$1:$I$89,3,0)*VLOOKUP('Données projet'!$B$18,Paramètres!$A$1:$I$89,5,0)</f>
        <v>-1.6227659216383472E-13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388.19269910553851</v>
      </c>
      <c r="HA183" s="59">
        <f t="shared" si="160"/>
        <v>255.07177499966724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44.710138517601202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44.710138517601202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1.05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16.094519999999985</v>
      </c>
      <c r="D184" s="11">
        <f t="shared" si="140"/>
        <v>5.3675088750198503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20.032180184225837</v>
      </c>
      <c r="H184" s="67">
        <f t="shared" si="110"/>
        <v>278.64636695732622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69.778929124088265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-2.0572770154103635E-13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442.85077007208679</v>
      </c>
      <c r="T184" s="59">
        <f t="shared" si="142"/>
        <v>275.67388397899009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54.597180385692027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54.597180385692027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69.778929124088265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-1.1439169611549005E-13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283.58623187123555</v>
      </c>
      <c r="AO184" s="59">
        <f t="shared" si="144"/>
        <v>191.24793849275176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38.084757352515211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38.084757352515211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69.778929124088265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-1.7053025658242404E-13</v>
      </c>
      <c r="BE184" s="13">
        <f>BD184*VLOOKUP('Données projet'!$B$11,Paramètres!$A$1:$I$89,3,0)*VLOOKUP('Données projet'!$B$11,Paramètres!$A$1:$I$89,5,0)</f>
        <v>-1.383341441396624E-13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300.677256227165</v>
      </c>
      <c r="BJ184" s="59">
        <f t="shared" si="146"/>
        <v>294.92893853504148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12.701290398791434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12.701290398791434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69.778929124088265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-1.223725121235475E-13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320.91970765367535</v>
      </c>
      <c r="CE184" s="59">
        <f t="shared" si="148"/>
        <v>164.43305350706868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36.009308209139505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36.009308209139505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69.778929124088265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319</v>
      </c>
      <c r="CU184" s="17">
        <f>CT184*VLOOKUP('Données projet'!$B$13,Paramètres!$A$1:$I$89,3,0)*VLOOKUP('Données projet'!$B$13,Paramètres!$A$1:$I$89,5,0)</f>
        <v>278.67840000000001</v>
      </c>
      <c r="CV184" s="13">
        <f t="shared" si="173"/>
        <v>66.687639951856809</v>
      </c>
      <c r="CW184" s="20">
        <f t="shared" si="174"/>
        <v>601.51251958281728</v>
      </c>
      <c r="CX184" s="59">
        <f t="shared" si="122"/>
        <v>894.03525970447424</v>
      </c>
      <c r="CY184" s="59">
        <f ca="1">AVERAGE(OFFSET($CX$3,0,0,'Données projet'!$E$13+1,1))-AVERAGE(OFFSET($H$3,0,0,'Données projet'!$E$13+1,1))</f>
        <v>380.75053157062723</v>
      </c>
      <c r="CZ184" s="59">
        <f t="shared" si="150"/>
        <v>372.45140975908799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3.7584454896510424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3.7584454896510424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69.778929124088265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-1.1368683772161603E-13</v>
      </c>
      <c r="DP184" s="17">
        <f>DO184*VLOOKUP('Données projet'!$B$14,Paramètres!$A$1:$I$89,3,0)*VLOOKUP('Données projet'!$B$14,Paramètres!$A$1:$I$89,5,0)</f>
        <v>-1.0995790944434703E-13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391.03687197632871</v>
      </c>
      <c r="DU184" s="59">
        <f t="shared" si="152"/>
        <v>241.90796410645191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44.55198029916874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44.55198029916874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69.778929124088265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-1.1368683772161603E-13</v>
      </c>
      <c r="EK184" s="17">
        <f>EJ184*VLOOKUP('Données projet'!$B$15,Paramètres!$A$1:$I$89,3,0)*VLOOKUP('Données projet'!$B$15,Paramètres!$A$1:$I$89,5,0)</f>
        <v>-1.2946657079737634E-13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337.57272347525873</v>
      </c>
      <c r="EP184" s="59">
        <f t="shared" si="154"/>
        <v>171.78614231095435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38.096804337205569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38.096804337205569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69.778929124088265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-1.1368683772161603E-13</v>
      </c>
      <c r="FF184" s="17">
        <f>FE184*VLOOKUP('Données projet'!$B$16,Paramètres!$A$1:$I$89,3,0)*VLOOKUP('Données projet'!$B$16,Paramètres!$A$1:$I$89,5,0)</f>
        <v>-1.2414602679200469E-13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325.08483803530646</v>
      </c>
      <c r="FK184" s="59">
        <f t="shared" si="156"/>
        <v>166.27224322841556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36.531182241156024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36.531182241156024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69.778929124088265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-2.2737367544323206E-13</v>
      </c>
      <c r="GA184" s="17">
        <f>FZ184*VLOOKUP('Données projet'!$B$17,Paramètres!$A$1:$I$89,3,0)*VLOOKUP('Données projet'!$B$17,Paramètres!$A$1:$I$89,5,0)</f>
        <v>-2.3055690689943731E-13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491.88527366779715</v>
      </c>
      <c r="GF184" s="59">
        <f t="shared" si="158"/>
        <v>304.07540432345746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61.186495259827282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61.186495259827282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69.778929124088265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-1.7053025658242404E-13</v>
      </c>
      <c r="GV184" s="17">
        <f>GU184*VLOOKUP('Données projet'!$B$18,Paramètres!$A$1:$I$89,3,0)*VLOOKUP('Données projet'!$B$18,Paramètres!$A$1:$I$89,5,0)</f>
        <v>-1.6227659216383472E-13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388.19269910553851</v>
      </c>
      <c r="HA184" s="59">
        <f t="shared" si="160"/>
        <v>255.07177499966724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43.833399971762802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43.833399971762802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1.05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16.183439999999987</v>
      </c>
      <c r="D185" s="11">
        <f t="shared" si="140"/>
        <v>5.3937033996471602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20.121040519025872</v>
      </c>
      <c r="H185" s="67">
        <f t="shared" si="110"/>
        <v>278.84685808771877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-2.0572770154103635E-13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442.85077007208679</v>
      </c>
      <c r="T185" s="59">
        <f t="shared" si="142"/>
        <v>275.67388397899009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53.526562979320445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53.526562979320445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-1.1439169611549005E-13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283.58623187123555</v>
      </c>
      <c r="AO185" s="59">
        <f t="shared" si="144"/>
        <v>191.24793849275176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37.33793849024066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37.33793849024066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-1.7053025658242404E-13</v>
      </c>
      <c r="BE185" s="13">
        <f>BD185*VLOOKUP('Données projet'!$B$11,Paramètres!$A$1:$I$89,3,0)*VLOOKUP('Données projet'!$B$11,Paramètres!$A$1:$I$89,5,0)</f>
        <v>-1.383341441396624E-13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300.677256227165</v>
      </c>
      <c r="BJ185" s="59">
        <f t="shared" si="146"/>
        <v>294.92893853504148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12.452225841093322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12.452225841093322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-1.223725121235475E-13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320.91970765367535</v>
      </c>
      <c r="CE185" s="59">
        <f t="shared" si="148"/>
        <v>164.43305350706868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35.303187638667573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35.303187638667573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319</v>
      </c>
      <c r="CU185" s="17">
        <f>CT185*VLOOKUP('Données projet'!$B$13,Paramètres!$A$1:$I$89,3,0)*VLOOKUP('Données projet'!$B$13,Paramètres!$A$1:$I$89,5,0)</f>
        <v>278.67840000000001</v>
      </c>
      <c r="CV185" s="13">
        <f t="shared" si="173"/>
        <v>66.687639951856809</v>
      </c>
      <c r="CW185" s="20">
        <f t="shared" si="174"/>
        <v>601.51251958281728</v>
      </c>
      <c r="CX185" s="59">
        <f t="shared" si="122"/>
        <v>894.04932168448192</v>
      </c>
      <c r="CY185" s="59">
        <f ca="1">AVERAGE(OFFSET($CX$3,0,0,'Données projet'!$E$13+1,1))-AVERAGE(OFFSET($H$3,0,0,'Données projet'!$E$13+1,1))</f>
        <v>380.75053157062723</v>
      </c>
      <c r="CZ185" s="59">
        <f t="shared" si="150"/>
        <v>372.45140975908799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3.6847446660243759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3.6847446660243759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-1.1368683772161603E-13</v>
      </c>
      <c r="DP185" s="17">
        <f>DO185*VLOOKUP('Données projet'!$B$14,Paramètres!$A$1:$I$89,3,0)*VLOOKUP('Données projet'!$B$14,Paramètres!$A$1:$I$89,5,0)</f>
        <v>-1.0995790944434703E-13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391.03687197632871</v>
      </c>
      <c r="DU185" s="59">
        <f t="shared" si="152"/>
        <v>241.90796410645191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43.67834313952681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43.67834313952681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-1.1368683772161603E-13</v>
      </c>
      <c r="EK185" s="17">
        <f>EJ185*VLOOKUP('Données projet'!$B$15,Paramètres!$A$1:$I$89,3,0)*VLOOKUP('Données projet'!$B$15,Paramètres!$A$1:$I$89,5,0)</f>
        <v>-1.2946657079737634E-13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337.57272347525873</v>
      </c>
      <c r="EP185" s="59">
        <f t="shared" si="154"/>
        <v>171.78614231095435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37.349749240909176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37.349749240909176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-1.1368683772161603E-13</v>
      </c>
      <c r="FF185" s="17">
        <f>FE185*VLOOKUP('Données projet'!$B$16,Paramètres!$A$1:$I$89,3,0)*VLOOKUP('Données projet'!$B$16,Paramètres!$A$1:$I$89,5,0)</f>
        <v>-1.2414602679200469E-13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325.08483803530646</v>
      </c>
      <c r="FK185" s="59">
        <f t="shared" si="156"/>
        <v>166.27224322841556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35.814828039227976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35.814828039227976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-2.2737367544323206E-13</v>
      </c>
      <c r="GA185" s="17">
        <f>FZ185*VLOOKUP('Données projet'!$B$17,Paramètres!$A$1:$I$89,3,0)*VLOOKUP('Données projet'!$B$17,Paramètres!$A$1:$I$89,5,0)</f>
        <v>-2.3055690689943731E-13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491.88527366779715</v>
      </c>
      <c r="GF185" s="59">
        <f t="shared" si="158"/>
        <v>304.07540432345746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59.986665407859128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59.986665407859128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-1.7053025658242404E-13</v>
      </c>
      <c r="GV185" s="17">
        <f>GU185*VLOOKUP('Données projet'!$B$18,Paramètres!$A$1:$I$89,3,0)*VLOOKUP('Données projet'!$B$18,Paramètres!$A$1:$I$89,5,0)</f>
        <v>-1.6227659216383472E-13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388.19269910553851</v>
      </c>
      <c r="HA185" s="59">
        <f t="shared" si="160"/>
        <v>255.07177499966724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42.973853734050579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42.973853734050579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1.05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16.272359999999988</v>
      </c>
      <c r="D186" s="11">
        <f t="shared" si="140"/>
        <v>5.4198811765597688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20.209887925765429</v>
      </c>
      <c r="H186" s="67">
        <f t="shared" si="110"/>
        <v>279.04732004917491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-2.0572770154103635E-13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442.85077007208679</v>
      </c>
      <c r="T186" s="59">
        <f t="shared" si="142"/>
        <v>275.67388397899009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52.476939727275671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52.476939727275671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-1.1439169611549005E-13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283.58623187123555</v>
      </c>
      <c r="AO186" s="59">
        <f t="shared" si="144"/>
        <v>191.24793849275176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36.605764290340787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36.605764290340787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-1.7053025658242404E-13</v>
      </c>
      <c r="BE186" s="13">
        <f>BD186*VLOOKUP('Données projet'!$B$11,Paramètres!$A$1:$I$89,3,0)*VLOOKUP('Données projet'!$B$11,Paramètres!$A$1:$I$89,5,0)</f>
        <v>-1.383341441396624E-13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300.677256227165</v>
      </c>
      <c r="BJ186" s="59">
        <f t="shared" si="146"/>
        <v>294.92893853504148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12.20804528745729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12.20804528745729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-1.223725121235475E-13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320.91970765367535</v>
      </c>
      <c r="CE186" s="59">
        <f t="shared" si="148"/>
        <v>164.43305350706868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34.610913661891573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34.610913661891573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319</v>
      </c>
      <c r="CU186" s="17">
        <f>CT186*VLOOKUP('Données projet'!$B$13,Paramètres!$A$1:$I$89,3,0)*VLOOKUP('Données projet'!$B$13,Paramètres!$A$1:$I$89,5,0)</f>
        <v>278.67840000000001</v>
      </c>
      <c r="CV186" s="13">
        <f t="shared" si="173"/>
        <v>66.687639951856809</v>
      </c>
      <c r="CW186" s="20">
        <f t="shared" si="174"/>
        <v>601.51251958281728</v>
      </c>
      <c r="CX186" s="59">
        <f t="shared" si="122"/>
        <v>894.06313972057433</v>
      </c>
      <c r="CY186" s="59">
        <f ca="1">AVERAGE(OFFSET($CX$3,0,0,'Données projet'!$E$13+1,1))-AVERAGE(OFFSET($H$3,0,0,'Données projet'!$E$13+1,1))</f>
        <v>380.75053157062723</v>
      </c>
      <c r="CZ186" s="59">
        <f t="shared" si="150"/>
        <v>372.45140975908799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3.6124890705959647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3.6124890705959647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-1.1368683772161603E-13</v>
      </c>
      <c r="DP186" s="17">
        <f>DO186*VLOOKUP('Données projet'!$B$14,Paramètres!$A$1:$I$89,3,0)*VLOOKUP('Données projet'!$B$14,Paramètres!$A$1:$I$89,5,0)</f>
        <v>-1.0995790944434703E-13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391.03687197632871</v>
      </c>
      <c r="DU186" s="59">
        <f t="shared" si="152"/>
        <v>241.90796410645191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42.821837471719405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42.821837471719405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-1.1368683772161603E-13</v>
      </c>
      <c r="EK186" s="17">
        <f>EJ186*VLOOKUP('Données projet'!$B$15,Paramètres!$A$1:$I$89,3,0)*VLOOKUP('Données projet'!$B$15,Paramètres!$A$1:$I$89,5,0)</f>
        <v>-1.2946657079737634E-13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337.57272347525873</v>
      </c>
      <c r="EP186" s="59">
        <f t="shared" si="154"/>
        <v>171.78614231095435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36.617343439392535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36.617343439392535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-1.1368683772161603E-13</v>
      </c>
      <c r="FF186" s="17">
        <f>FE186*VLOOKUP('Données projet'!$B$16,Paramètres!$A$1:$I$89,3,0)*VLOOKUP('Données projet'!$B$16,Paramètres!$A$1:$I$89,5,0)</f>
        <v>-1.2414602679200469E-13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325.08483803530646</v>
      </c>
      <c r="FK186" s="59">
        <f t="shared" si="156"/>
        <v>166.27224322841556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35.112521106266819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35.112521106266819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-2.2737367544323206E-13</v>
      </c>
      <c r="GA186" s="17">
        <f>FZ186*VLOOKUP('Données projet'!$B$17,Paramètres!$A$1:$I$89,3,0)*VLOOKUP('Données projet'!$B$17,Paramètres!$A$1:$I$89,5,0)</f>
        <v>-2.3055690689943731E-13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491.88527366779715</v>
      </c>
      <c r="GF186" s="59">
        <f t="shared" si="158"/>
        <v>304.07540432345746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58.810363487464123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58.810363487464123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-1.7053025658242404E-13</v>
      </c>
      <c r="GV186" s="17">
        <f>GU186*VLOOKUP('Données projet'!$B$18,Paramètres!$A$1:$I$89,3,0)*VLOOKUP('Données projet'!$B$18,Paramètres!$A$1:$I$89,5,0)</f>
        <v>-1.6227659216383472E-13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388.19269910553851</v>
      </c>
      <c r="HA186" s="59">
        <f t="shared" si="160"/>
        <v>255.07177499966724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42.131162673788459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42.131162673788459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1.05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16.36127999999999</v>
      </c>
      <c r="D187" s="11">
        <f t="shared" si="140"/>
        <v>5.4460423078964189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20.298722483288458</v>
      </c>
      <c r="H187" s="67">
        <f t="shared" si="110"/>
        <v>279.24775301958624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-2.0572770154103635E-13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442.85077007208679</v>
      </c>
      <c r="T187" s="59">
        <f t="shared" si="142"/>
        <v>275.67388397899009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51.447898946996524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51.447898946996524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-1.1439169611549005E-13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283.58623187123555</v>
      </c>
      <c r="AO187" s="59">
        <f t="shared" si="144"/>
        <v>191.24793849275176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35.88794757991878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35.88794757991878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-1.7053025658242404E-13</v>
      </c>
      <c r="BE187" s="13">
        <f>BD187*VLOOKUP('Données projet'!$B$11,Paramètres!$A$1:$I$89,3,0)*VLOOKUP('Données projet'!$B$11,Paramètres!$A$1:$I$89,5,0)</f>
        <v>-1.383341441396624E-13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300.677256227165</v>
      </c>
      <c r="BJ187" s="59">
        <f t="shared" si="146"/>
        <v>294.92893853504148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11.968652965542629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11.968652965542629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-1.223725121235475E-13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320.91970765367535</v>
      </c>
      <c r="CE187" s="59">
        <f t="shared" si="148"/>
        <v>164.43305350706868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33.932214755554718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33.932214755554718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319</v>
      </c>
      <c r="CU187" s="17">
        <f>CT187*VLOOKUP('Données projet'!$B$13,Paramètres!$A$1:$I$89,3,0)*VLOOKUP('Données projet'!$B$13,Paramètres!$A$1:$I$89,5,0)</f>
        <v>278.67840000000001</v>
      </c>
      <c r="CV187" s="13">
        <f t="shared" si="173"/>
        <v>66.687639951856809</v>
      </c>
      <c r="CW187" s="20">
        <f t="shared" si="174"/>
        <v>601.51251958281728</v>
      </c>
      <c r="CX187" s="59">
        <f t="shared" si="122"/>
        <v>894.07671804463303</v>
      </c>
      <c r="CY187" s="59">
        <f ca="1">AVERAGE(OFFSET($CX$3,0,0,'Données projet'!$E$13+1,1))-AVERAGE(OFFSET($H$3,0,0,'Données projet'!$E$13+1,1))</f>
        <v>380.75053157062723</v>
      </c>
      <c r="CZ187" s="59">
        <f t="shared" si="150"/>
        <v>372.45140975908799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3.5416503633223431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3.5416503633223431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-1.1368683772161603E-13</v>
      </c>
      <c r="DP187" s="17">
        <f>DO187*VLOOKUP('Données projet'!$B$14,Paramètres!$A$1:$I$89,3,0)*VLOOKUP('Données projet'!$B$14,Paramètres!$A$1:$I$89,5,0)</f>
        <v>-1.0995790944434703E-13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391.03687197632871</v>
      </c>
      <c r="DU187" s="59">
        <f t="shared" si="152"/>
        <v>241.90796410645191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41.982127357640834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41.982127357640834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-1.1368683772161603E-13</v>
      </c>
      <c r="EK187" s="17">
        <f>EJ187*VLOOKUP('Données projet'!$B$15,Paramètres!$A$1:$I$89,3,0)*VLOOKUP('Données projet'!$B$15,Paramètres!$A$1:$I$89,5,0)</f>
        <v>-1.2946657079737634E-13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337.57272347525873</v>
      </c>
      <c r="EP187" s="59">
        <f t="shared" si="154"/>
        <v>171.78614231095435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35.899299668920207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35.899299668920207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-1.1368683772161603E-13</v>
      </c>
      <c r="FF187" s="17">
        <f>FE187*VLOOKUP('Données projet'!$B$16,Paramètres!$A$1:$I$89,3,0)*VLOOKUP('Données projet'!$B$16,Paramètres!$A$1:$I$89,5,0)</f>
        <v>-1.2414602679200469E-13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325.08483803530646</v>
      </c>
      <c r="FK187" s="59">
        <f t="shared" si="156"/>
        <v>166.27224322841556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34.423985983896095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34.423985983896095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-2.2737367544323206E-13</v>
      </c>
      <c r="GA187" s="17">
        <f>FZ187*VLOOKUP('Données projet'!$B$17,Paramètres!$A$1:$I$89,3,0)*VLOOKUP('Données projet'!$B$17,Paramètres!$A$1:$I$89,5,0)</f>
        <v>-2.3055690689943731E-13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491.88527366779715</v>
      </c>
      <c r="GF187" s="59">
        <f t="shared" si="158"/>
        <v>304.07540432345746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57.657128130254733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57.657128130254733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-1.7053025658242404E-13</v>
      </c>
      <c r="GV187" s="17">
        <f>GU187*VLOOKUP('Données projet'!$B$18,Paramètres!$A$1:$I$89,3,0)*VLOOKUP('Données projet'!$B$18,Paramètres!$A$1:$I$89,5,0)</f>
        <v>-1.6227659216383472E-13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388.19269910553851</v>
      </c>
      <c r="HA187" s="59">
        <f t="shared" si="160"/>
        <v>255.07177499966724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41.304996271227282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41.304996271227282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1.05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16.450199999999992</v>
      </c>
      <c r="D188" s="11">
        <f t="shared" si="140"/>
        <v>5.472186894621399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20.387544269532302</v>
      </c>
      <c r="H188" s="67">
        <f t="shared" si="110"/>
        <v>279.44815717479889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-2.0572770154103635E-13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442.85077007208679</v>
      </c>
      <c r="T188" s="59">
        <f t="shared" si="142"/>
        <v>275.67388397899009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50.439037028765753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50.439037028765753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-1.1439169611549005E-13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283.58623187123555</v>
      </c>
      <c r="AO188" s="59">
        <f t="shared" si="144"/>
        <v>191.24793849275176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35.18420681736319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35.18420681736319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-1.7053025658242404E-13</v>
      </c>
      <c r="BE188" s="13">
        <f>BD188*VLOOKUP('Données projet'!$B$11,Paramètres!$A$1:$I$89,3,0)*VLOOKUP('Données projet'!$B$11,Paramètres!$A$1:$I$89,5,0)</f>
        <v>-1.383341441396624E-13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300.677256227165</v>
      </c>
      <c r="BJ188" s="59">
        <f t="shared" si="146"/>
        <v>294.92893853504148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11.733954981045818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11.733954981045818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-1.223725121235475E-13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320.91970765367535</v>
      </c>
      <c r="CE188" s="59">
        <f t="shared" si="148"/>
        <v>164.43305350706868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33.266824720805673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33.266824720805673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319</v>
      </c>
      <c r="CU188" s="17">
        <f>CT188*VLOOKUP('Données projet'!$B$13,Paramètres!$A$1:$I$89,3,0)*VLOOKUP('Données projet'!$B$13,Paramètres!$A$1:$I$89,5,0)</f>
        <v>278.67840000000001</v>
      </c>
      <c r="CV188" s="13">
        <f t="shared" si="173"/>
        <v>66.687639951856809</v>
      </c>
      <c r="CW188" s="20">
        <f t="shared" si="174"/>
        <v>601.51251958281728</v>
      </c>
      <c r="CX188" s="59">
        <f t="shared" si="122"/>
        <v>894.09006081512598</v>
      </c>
      <c r="CY188" s="59">
        <f ca="1">AVERAGE(OFFSET($CX$3,0,0,'Données projet'!$E$13+1,1))-AVERAGE(OFFSET($H$3,0,0,'Données projet'!$E$13+1,1))</f>
        <v>380.75053157062723</v>
      </c>
      <c r="CZ188" s="59">
        <f t="shared" si="150"/>
        <v>372.45140975908799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3.4722007598910123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3.4722007598910123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-1.1368683772161603E-13</v>
      </c>
      <c r="DP188" s="17">
        <f>DO188*VLOOKUP('Données projet'!$B$14,Paramètres!$A$1:$I$89,3,0)*VLOOKUP('Données projet'!$B$14,Paramètres!$A$1:$I$89,5,0)</f>
        <v>-1.0995790944434703E-13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391.03687197632871</v>
      </c>
      <c r="DU188" s="59">
        <f t="shared" si="152"/>
        <v>241.90796410645191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41.158883446726747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41.158883446726747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-1.1368683772161603E-13</v>
      </c>
      <c r="EK188" s="17">
        <f>EJ188*VLOOKUP('Données projet'!$B$15,Paramètres!$A$1:$I$89,3,0)*VLOOKUP('Données projet'!$B$15,Paramètres!$A$1:$I$89,5,0)</f>
        <v>-1.2946657079737634E-13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337.57272347525873</v>
      </c>
      <c r="EP188" s="59">
        <f t="shared" si="154"/>
        <v>171.78614231095435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35.195336298823392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35.195336298823392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-1.1368683772161603E-13</v>
      </c>
      <c r="FF188" s="17">
        <f>FE188*VLOOKUP('Données projet'!$B$16,Paramètres!$A$1:$I$89,3,0)*VLOOKUP('Données projet'!$B$16,Paramètres!$A$1:$I$89,5,0)</f>
        <v>-1.2414602679200469E-13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325.08483803530646</v>
      </c>
      <c r="FK188" s="59">
        <f t="shared" si="156"/>
        <v>166.27224322841556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33.748952615310102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33.748952615310102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-2.2737367544323206E-13</v>
      </c>
      <c r="GA188" s="17">
        <f>FZ188*VLOOKUP('Données projet'!$B$17,Paramètres!$A$1:$I$89,3,0)*VLOOKUP('Données projet'!$B$17,Paramètres!$A$1:$I$89,5,0)</f>
        <v>-2.3055690689943731E-13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491.88527366779715</v>
      </c>
      <c r="GF188" s="59">
        <f t="shared" si="158"/>
        <v>304.07540432345746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56.526507014996106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56.526507014996106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-1.7053025658242404E-13</v>
      </c>
      <c r="GV188" s="17">
        <f>GU188*VLOOKUP('Données projet'!$B$18,Paramètres!$A$1:$I$89,3,0)*VLOOKUP('Données projet'!$B$18,Paramètres!$A$1:$I$89,5,0)</f>
        <v>-1.6227659216383472E-13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388.19269910553851</v>
      </c>
      <c r="HA188" s="59">
        <f t="shared" si="160"/>
        <v>255.07177499966724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40.495030487908579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40.495030487908579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1.05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16.539119999999993</v>
      </c>
      <c r="D189" s="11">
        <f t="shared" si="140"/>
        <v>5.4983150365443008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20.476353361542966</v>
      </c>
      <c r="H189" s="67">
        <f t="shared" si="110"/>
        <v>279.64853268864795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69.797450691517284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-2.0572770154103635E-13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442.85077007208679</v>
      </c>
      <c r="T189" s="59">
        <f t="shared" si="142"/>
        <v>275.67388397899009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49.449958277406473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49.449958277406473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69.797450691517284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-1.1439169611549005E-13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283.58623187123555</v>
      </c>
      <c r="AO189" s="59">
        <f t="shared" si="144"/>
        <v>191.24793849275176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34.494265981921835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34.494265981921835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69.797450691517284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-1.7053025658242404E-13</v>
      </c>
      <c r="BE189" s="13">
        <f>BD189*VLOOKUP('Données projet'!$B$11,Paramètres!$A$1:$I$89,3,0)*VLOOKUP('Données projet'!$B$11,Paramètres!$A$1:$I$89,5,0)</f>
        <v>-1.383341441396624E-13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300.677256227165</v>
      </c>
      <c r="BJ189" s="59">
        <f t="shared" si="146"/>
        <v>294.92893853504148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11.503859280873352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11.503859280873352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69.797450691517284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-1.223725121235475E-13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320.91970765367535</v>
      </c>
      <c r="CE189" s="59">
        <f t="shared" si="148"/>
        <v>164.43305350706868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32.614482578790209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32.614482578790209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69.797450691517284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319</v>
      </c>
      <c r="CU189" s="17">
        <f>CT189*VLOOKUP('Données projet'!$B$13,Paramètres!$A$1:$I$89,3,0)*VLOOKUP('Données projet'!$B$13,Paramètres!$A$1:$I$89,5,0)</f>
        <v>278.67840000000001</v>
      </c>
      <c r="CV189" s="13">
        <f t="shared" si="173"/>
        <v>66.687639951856809</v>
      </c>
      <c r="CW189" s="20">
        <f t="shared" si="174"/>
        <v>601.51251958281728</v>
      </c>
      <c r="CX189" s="59">
        <f t="shared" si="122"/>
        <v>894.1031721183806</v>
      </c>
      <c r="CY189" s="59">
        <f ca="1">AVERAGE(OFFSET($CX$3,0,0,'Données projet'!$E$13+1,1))-AVERAGE(OFFSET($H$3,0,0,'Données projet'!$E$13+1,1))</f>
        <v>380.75053157062723</v>
      </c>
      <c r="CZ189" s="59">
        <f t="shared" si="150"/>
        <v>372.45140975908799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3.4041130208228942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3.4041130208228942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69.797450691517284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-1.1368683772161603E-13</v>
      </c>
      <c r="DP189" s="17">
        <f>DO189*VLOOKUP('Données projet'!$B$14,Paramètres!$A$1:$I$89,3,0)*VLOOKUP('Données projet'!$B$14,Paramètres!$A$1:$I$89,5,0)</f>
        <v>-1.0995790944434703E-13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391.03687197632871</v>
      </c>
      <c r="DU189" s="59">
        <f t="shared" si="152"/>
        <v>241.90796410645191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40.35178284677648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40.35178284677648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69.797450691517284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-1.1368683772161603E-13</v>
      </c>
      <c r="EK189" s="17">
        <f>EJ189*VLOOKUP('Données projet'!$B$15,Paramètres!$A$1:$I$89,3,0)*VLOOKUP('Données projet'!$B$15,Paramètres!$A$1:$I$89,5,0)</f>
        <v>-1.2946657079737634E-13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337.57272347525873</v>
      </c>
      <c r="EP189" s="59">
        <f t="shared" si="154"/>
        <v>171.78614231095435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34.505177221038913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34.505177221038913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69.797450691517284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-1.1368683772161603E-13</v>
      </c>
      <c r="FF189" s="17">
        <f>FE189*VLOOKUP('Données projet'!$B$16,Paramètres!$A$1:$I$89,3,0)*VLOOKUP('Données projet'!$B$16,Paramètres!$A$1:$I$89,5,0)</f>
        <v>-1.2414602679200469E-13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325.08483803530646</v>
      </c>
      <c r="FK189" s="59">
        <f t="shared" si="156"/>
        <v>166.27224322841556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33.087156239352382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33.087156239352382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69.797450691517284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-2.2737367544323206E-13</v>
      </c>
      <c r="GA189" s="17">
        <f>FZ189*VLOOKUP('Données projet'!$B$17,Paramètres!$A$1:$I$89,3,0)*VLOOKUP('Données projet'!$B$17,Paramètres!$A$1:$I$89,5,0)</f>
        <v>-2.3055690689943731E-13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491.88527366779715</v>
      </c>
      <c r="GF189" s="59">
        <f t="shared" si="158"/>
        <v>304.07540432345746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55.418056690196913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55.418056690196913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69.797450691517284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-1.7053025658242404E-13</v>
      </c>
      <c r="GV189" s="17">
        <f>GU189*VLOOKUP('Données projet'!$B$18,Paramètres!$A$1:$I$89,3,0)*VLOOKUP('Données projet'!$B$18,Paramètres!$A$1:$I$89,5,0)</f>
        <v>-1.6227659216383472E-13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388.19269910553851</v>
      </c>
      <c r="HA189" s="59">
        <f t="shared" si="160"/>
        <v>255.07177499966724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39.700947639570416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39.700947639570416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1.05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16.628039999999995</v>
      </c>
      <c r="D190" s="11">
        <f t="shared" si="140"/>
        <v>5.524426832339377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20.56514983549004</v>
      </c>
      <c r="H190" s="67">
        <f t="shared" si="110"/>
        <v>279.84887973299107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-2.0572770154103635E-13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442.85077007208679</v>
      </c>
      <c r="T190" s="59">
        <f t="shared" si="142"/>
        <v>275.67388397899009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48.480274757082881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48.480274757082881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-1.1439169611549005E-13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283.58623187123555</v>
      </c>
      <c r="AO190" s="59">
        <f t="shared" si="144"/>
        <v>191.24793849275176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33.817854465441123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33.817854465441123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-1.7053025658242404E-13</v>
      </c>
      <c r="BE190" s="13">
        <f>BD190*VLOOKUP('Données projet'!$B$11,Paramètres!$A$1:$I$89,3,0)*VLOOKUP('Données projet'!$B$11,Paramètres!$A$1:$I$89,5,0)</f>
        <v>-1.383341441396624E-13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300.677256227165</v>
      </c>
      <c r="BJ190" s="59">
        <f t="shared" si="146"/>
        <v>294.92893853504148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11.27827561703675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11.27827561703675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-1.223725121235475E-13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320.91970765367535</v>
      </c>
      <c r="CE190" s="59">
        <f t="shared" si="148"/>
        <v>164.43305350706868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31.974932468290248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31.974932468290248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319</v>
      </c>
      <c r="CU190" s="17">
        <f>CT190*VLOOKUP('Données projet'!$B$13,Paramètres!$A$1:$I$89,3,0)*VLOOKUP('Données projet'!$B$13,Paramètres!$A$1:$I$89,5,0)</f>
        <v>278.67840000000001</v>
      </c>
      <c r="CV190" s="13">
        <f t="shared" si="173"/>
        <v>66.687639951856809</v>
      </c>
      <c r="CW190" s="20">
        <f t="shared" si="174"/>
        <v>601.51251958281728</v>
      </c>
      <c r="CX190" s="59">
        <f t="shared" si="122"/>
        <v>894.11605596983645</v>
      </c>
      <c r="CY190" s="59">
        <f ca="1">AVERAGE(OFFSET($CX$3,0,0,'Données projet'!$E$13+1,1))-AVERAGE(OFFSET($H$3,0,0,'Données projet'!$E$13+1,1))</f>
        <v>380.75053157062723</v>
      </c>
      <c r="CZ190" s="59">
        <f t="shared" si="150"/>
        <v>372.45140975908799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3.337360440788482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3.337360440788482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-1.1368683772161603E-13</v>
      </c>
      <c r="DP190" s="17">
        <f>DO190*VLOOKUP('Données projet'!$B$14,Paramètres!$A$1:$I$89,3,0)*VLOOKUP('Données projet'!$B$14,Paramètres!$A$1:$I$89,5,0)</f>
        <v>-1.0995790944434703E-13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391.03687197632871</v>
      </c>
      <c r="DU190" s="59">
        <f t="shared" si="152"/>
        <v>241.90796410645191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39.560508997308482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39.560508997308482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-1.1368683772161603E-13</v>
      </c>
      <c r="EK190" s="17">
        <f>EJ190*VLOOKUP('Données projet'!$B$15,Paramètres!$A$1:$I$89,3,0)*VLOOKUP('Données projet'!$B$15,Paramètres!$A$1:$I$89,5,0)</f>
        <v>-1.2946657079737634E-13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337.57272347525873</v>
      </c>
      <c r="EP190" s="59">
        <f t="shared" si="154"/>
        <v>171.78614231095435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33.828551741814316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33.828551741814316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-1.1368683772161603E-13</v>
      </c>
      <c r="FF190" s="17">
        <f>FE190*VLOOKUP('Données projet'!$B$16,Paramètres!$A$1:$I$89,3,0)*VLOOKUP('Données projet'!$B$16,Paramètres!$A$1:$I$89,5,0)</f>
        <v>-1.2414602679200469E-13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325.08483803530646</v>
      </c>
      <c r="FK190" s="59">
        <f t="shared" si="156"/>
        <v>166.27224322841556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32.438337286671263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32.438337286671263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-2.2737367544323206E-13</v>
      </c>
      <c r="GA190" s="17">
        <f>FZ190*VLOOKUP('Données projet'!$B$17,Paramètres!$A$1:$I$89,3,0)*VLOOKUP('Données projet'!$B$17,Paramètres!$A$1:$I$89,5,0)</f>
        <v>-2.3055690689943731E-13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491.88527366779715</v>
      </c>
      <c r="GF190" s="59">
        <f t="shared" si="158"/>
        <v>304.07540432345746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54.331342400179096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54.331342400179096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-1.7053025658242404E-13</v>
      </c>
      <c r="GV190" s="17">
        <f>GU190*VLOOKUP('Données projet'!$B$18,Paramètres!$A$1:$I$89,3,0)*VLOOKUP('Données projet'!$B$18,Paramètres!$A$1:$I$89,5,0)</f>
        <v>-1.6227659216383472E-13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388.19269910553851</v>
      </c>
      <c r="HA190" s="59">
        <f t="shared" si="160"/>
        <v>255.07177499966724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38.92243627154545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38.92243627154545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1.05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16.716959999999997</v>
      </c>
      <c r="D191" s="11">
        <f t="shared" si="140"/>
        <v>5.5505223795644509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20.65393376668133</v>
      </c>
      <c r="H191" s="67">
        <f t="shared" si="110"/>
        <v>280.04919847774141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69.804417290669861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-2.0572770154103635E-13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442.85077007208679</v>
      </c>
      <c r="T191" s="59">
        <f t="shared" si="142"/>
        <v>275.67388397899009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47.529606139144285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47.529606139144285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69.804417290669861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-1.1439169611549005E-13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283.58623187123555</v>
      </c>
      <c r="AO191" s="59">
        <f t="shared" si="144"/>
        <v>191.24793849275176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33.154706966228311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33.154706966228311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69.804417290669861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-1.7053025658242404E-13</v>
      </c>
      <c r="BE191" s="13">
        <f>BD191*VLOOKUP('Données projet'!$B$11,Paramètres!$A$1:$I$89,3,0)*VLOOKUP('Données projet'!$B$11,Paramètres!$A$1:$I$89,5,0)</f>
        <v>-1.383341441396624E-13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300.677256227165</v>
      </c>
      <c r="BJ191" s="59">
        <f t="shared" si="146"/>
        <v>294.92893853504148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11.057115511255533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11.057115511255533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69.804417290669861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-1.223725121235475E-13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320.91970765367535</v>
      </c>
      <c r="CE191" s="59">
        <f t="shared" si="148"/>
        <v>164.43305350706868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31.347923545370143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31.347923545370143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69.804417290669861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319</v>
      </c>
      <c r="CU191" s="17">
        <f>CT191*VLOOKUP('Données projet'!$B$13,Paramètres!$A$1:$I$89,3,0)*VLOOKUP('Données projet'!$B$13,Paramètres!$A$1:$I$89,5,0)</f>
        <v>278.67840000000001</v>
      </c>
      <c r="CV191" s="13">
        <f t="shared" si="173"/>
        <v>66.687639951856809</v>
      </c>
      <c r="CW191" s="20">
        <f t="shared" si="174"/>
        <v>601.51251958281728</v>
      </c>
      <c r="CX191" s="59">
        <f t="shared" si="122"/>
        <v>894.12871631527344</v>
      </c>
      <c r="CY191" s="59">
        <f ca="1">AVERAGE(OFFSET($CX$3,0,0,'Données projet'!$E$13+1,1))-AVERAGE(OFFSET($H$3,0,0,'Données projet'!$E$13+1,1))</f>
        <v>380.75053157062723</v>
      </c>
      <c r="CZ191" s="59">
        <f t="shared" si="150"/>
        <v>372.45140975908799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3.2719168381334911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3.2719168381334911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69.804417290669861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-1.1368683772161603E-13</v>
      </c>
      <c r="DP191" s="17">
        <f>DO191*VLOOKUP('Données projet'!$B$14,Paramètres!$A$1:$I$89,3,0)*VLOOKUP('Données projet'!$B$14,Paramètres!$A$1:$I$89,5,0)</f>
        <v>-1.0995790944434703E-13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391.03687197632871</v>
      </c>
      <c r="DU191" s="59">
        <f t="shared" si="152"/>
        <v>241.90796410645191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38.78475154539916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38.78475154539916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69.804417290669861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-1.1368683772161603E-13</v>
      </c>
      <c r="EK191" s="17">
        <f>EJ191*VLOOKUP('Données projet'!$B$15,Paramètres!$A$1:$I$89,3,0)*VLOOKUP('Données projet'!$B$15,Paramètres!$A$1:$I$89,5,0)</f>
        <v>-1.2946657079737634E-13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337.57272347525873</v>
      </c>
      <c r="EP191" s="59">
        <f t="shared" si="154"/>
        <v>171.78614231095435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33.165194475536524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33.165194475536524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69.804417290669861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-1.1368683772161603E-13</v>
      </c>
      <c r="FF191" s="17">
        <f>FE191*VLOOKUP('Données projet'!$B$16,Paramètres!$A$1:$I$89,3,0)*VLOOKUP('Données projet'!$B$16,Paramètres!$A$1:$I$89,5,0)</f>
        <v>-1.2414602679200469E-13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325.08483803530646</v>
      </c>
      <c r="FK191" s="59">
        <f t="shared" si="156"/>
        <v>166.27224322841556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31.802241277911737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31.802241277911737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69.804417290669861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-2.2737367544323206E-13</v>
      </c>
      <c r="GA191" s="17">
        <f>FZ191*VLOOKUP('Données projet'!$B$17,Paramètres!$A$1:$I$89,3,0)*VLOOKUP('Données projet'!$B$17,Paramètres!$A$1:$I$89,5,0)</f>
        <v>-2.3055690689943731E-13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491.88527366779715</v>
      </c>
      <c r="GF191" s="59">
        <f t="shared" si="158"/>
        <v>304.07540432345746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53.265937914558258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53.265937914558258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69.804417290669861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-1.7053025658242404E-13</v>
      </c>
      <c r="GV191" s="17">
        <f>GU191*VLOOKUP('Données projet'!$B$18,Paramètres!$A$1:$I$89,3,0)*VLOOKUP('Données projet'!$B$18,Paramètres!$A$1:$I$89,5,0)</f>
        <v>-1.6227659216383472E-13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388.19269910553851</v>
      </c>
      <c r="HA191" s="59">
        <f t="shared" si="160"/>
        <v>255.07177499966724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38.159191036602408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38.159191036602408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1.05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16.805879999999998</v>
      </c>
      <c r="D192" s="11">
        <f t="shared" si="140"/>
        <v>5.5766017746794159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20.742705229577091</v>
      </c>
      <c r="H192" s="67">
        <f t="shared" si="110"/>
        <v>280.24948909089994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-2.0572770154103635E-13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442.85077007208679</v>
      </c>
      <c r="T192" s="59">
        <f t="shared" si="142"/>
        <v>275.67388397899009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46.597579552952865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46.597579552952865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-1.1439169611549005E-13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283.58623187123555</v>
      </c>
      <c r="AO192" s="59">
        <f t="shared" si="144"/>
        <v>191.24793849275176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32.504563384995031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32.504563384995031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-1.7053025658242404E-13</v>
      </c>
      <c r="BE192" s="13">
        <f>BD192*VLOOKUP('Données projet'!$B$11,Paramètres!$A$1:$I$89,3,0)*VLOOKUP('Données projet'!$B$11,Paramètres!$A$1:$I$89,5,0)</f>
        <v>-1.383341441396624E-13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300.677256227165</v>
      </c>
      <c r="BJ192" s="59">
        <f t="shared" si="146"/>
        <v>294.92893853504148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10.840292220254343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10.840292220254343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-1.223725121235475E-13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320.91970765367535</v>
      </c>
      <c r="CE192" s="59">
        <f t="shared" si="148"/>
        <v>164.43305350706868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30.733209884990821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30.733209884990821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319</v>
      </c>
      <c r="CU192" s="17">
        <f>CT192*VLOOKUP('Données projet'!$B$13,Paramètres!$A$1:$I$89,3,0)*VLOOKUP('Données projet'!$B$13,Paramètres!$A$1:$I$89,5,0)</f>
        <v>278.67840000000001</v>
      </c>
      <c r="CV192" s="13">
        <f t="shared" si="173"/>
        <v>66.687639951856809</v>
      </c>
      <c r="CW192" s="20">
        <f t="shared" si="174"/>
        <v>601.51251958281728</v>
      </c>
      <c r="CX192" s="59">
        <f t="shared" si="122"/>
        <v>894.14115703202151</v>
      </c>
      <c r="CY192" s="59">
        <f ca="1">AVERAGE(OFFSET($CX$3,0,0,'Données projet'!$E$13+1,1))-AVERAGE(OFFSET($H$3,0,0,'Données projet'!$E$13+1,1))</f>
        <v>380.75053157062723</v>
      </c>
      <c r="CZ192" s="59">
        <f t="shared" si="150"/>
        <v>372.45140975908799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3.2077565446099086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3.2077565446099086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-1.1368683772161603E-13</v>
      </c>
      <c r="DP192" s="17">
        <f>DO192*VLOOKUP('Données projet'!$B$14,Paramètres!$A$1:$I$89,3,0)*VLOOKUP('Données projet'!$B$14,Paramètres!$A$1:$I$89,5,0)</f>
        <v>-1.0995790944434703E-13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391.03687197632871</v>
      </c>
      <c r="DU192" s="59">
        <f t="shared" si="152"/>
        <v>241.90796410645191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38.024206223956455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38.024206223956455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-1.1368683772161603E-13</v>
      </c>
      <c r="EK192" s="17">
        <f>EJ192*VLOOKUP('Données projet'!$B$15,Paramètres!$A$1:$I$89,3,0)*VLOOKUP('Données projet'!$B$15,Paramètres!$A$1:$I$89,5,0)</f>
        <v>-1.2946657079737634E-13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337.57272347525873</v>
      </c>
      <c r="EP192" s="59">
        <f t="shared" si="154"/>
        <v>171.78614231095435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32.514845240642458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32.514845240642458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-1.1368683772161603E-13</v>
      </c>
      <c r="FF192" s="17">
        <f>FE192*VLOOKUP('Données projet'!$B$16,Paramètres!$A$1:$I$89,3,0)*VLOOKUP('Données projet'!$B$16,Paramètres!$A$1:$I$89,5,0)</f>
        <v>-1.2414602679200469E-13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325.08483803530646</v>
      </c>
      <c r="FK192" s="59">
        <f t="shared" si="156"/>
        <v>166.27224322841556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31.178618723903728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31.178618723903728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-2.2737367544323206E-13</v>
      </c>
      <c r="GA192" s="17">
        <f>FZ192*VLOOKUP('Données projet'!$B$17,Paramètres!$A$1:$I$89,3,0)*VLOOKUP('Données projet'!$B$17,Paramètres!$A$1:$I$89,5,0)</f>
        <v>-2.3055690689943731E-13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491.88527366779715</v>
      </c>
      <c r="GF192" s="59">
        <f t="shared" si="158"/>
        <v>304.07540432345746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52.221425361067872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52.221425361067872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-1.7053025658242404E-13</v>
      </c>
      <c r="GV192" s="17">
        <f>GU192*VLOOKUP('Données projet'!$B$18,Paramètres!$A$1:$I$89,3,0)*VLOOKUP('Données projet'!$B$18,Paramètres!$A$1:$I$89,5,0)</f>
        <v>-1.6227659216383472E-13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388.19269910553851</v>
      </c>
      <c r="HA192" s="59">
        <f t="shared" si="160"/>
        <v>255.07177499966724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37.410912575182969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37.410912575182969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1.05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</v>
      </c>
      <c r="D193" s="11">
        <f t="shared" si="140"/>
        <v>5.6026651130643454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20.831464297804057</v>
      </c>
      <c r="H193" s="67">
        <f t="shared" si="110"/>
        <v>280.44975173858705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-2.0572770154103635E-13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442.85077007208679</v>
      </c>
      <c r="T193" s="59">
        <f t="shared" si="142"/>
        <v>275.67388397899009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45.683829439636575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45.683829439636575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-1.1439169611549005E-13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283.58623187123555</v>
      </c>
      <c r="AO193" s="59">
        <f t="shared" si="144"/>
        <v>191.24793849275176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31.867168722841306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31.867168722841306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-1.7053025658242404E-13</v>
      </c>
      <c r="BE193" s="13">
        <f>BD193*VLOOKUP('Données projet'!$B$11,Paramètres!$A$1:$I$89,3,0)*VLOOKUP('Données projet'!$B$11,Paramètres!$A$1:$I$89,5,0)</f>
        <v>-1.383341441396624E-13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300.677256227165</v>
      </c>
      <c r="BJ193" s="59">
        <f t="shared" si="146"/>
        <v>294.92893853504148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10.627720701740536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10.627720701740536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-1.223725121235475E-13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320.91970765367535</v>
      </c>
      <c r="CE193" s="59">
        <f t="shared" si="148"/>
        <v>164.43305350706868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30.130550384553224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30.130550384553224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319</v>
      </c>
      <c r="CU193" s="17">
        <f>CT193*VLOOKUP('Données projet'!$B$13,Paramètres!$A$1:$I$89,3,0)*VLOOKUP('Données projet'!$B$13,Paramètres!$A$1:$I$89,5,0)</f>
        <v>278.67840000000001</v>
      </c>
      <c r="CV193" s="13">
        <f t="shared" si="173"/>
        <v>66.687639951856809</v>
      </c>
      <c r="CW193" s="20">
        <f t="shared" si="174"/>
        <v>601.51251958281728</v>
      </c>
      <c r="CX193" s="59">
        <f t="shared" si="122"/>
        <v>894.15338193014713</v>
      </c>
      <c r="CY193" s="59">
        <f ca="1">AVERAGE(OFFSET($CX$3,0,0,'Données projet'!$E$13+1,1))-AVERAGE(OFFSET($H$3,0,0,'Données projet'!$E$13+1,1))</f>
        <v>380.75053157062723</v>
      </c>
      <c r="CZ193" s="59">
        <f t="shared" si="150"/>
        <v>372.45140975908799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3.1448543953084083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3.1448543953084083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-1.1368683772161603E-13</v>
      </c>
      <c r="DP193" s="17">
        <f>DO193*VLOOKUP('Données projet'!$B$14,Paramètres!$A$1:$I$89,3,0)*VLOOKUP('Données projet'!$B$14,Paramètres!$A$1:$I$89,5,0)</f>
        <v>-1.0995790944434703E-13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391.03687197632871</v>
      </c>
      <c r="DU193" s="59">
        <f t="shared" si="152"/>
        <v>241.90796410645191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37.278574732380399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37.278574732380399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-1.1368683772161603E-13</v>
      </c>
      <c r="EK193" s="17">
        <f>EJ193*VLOOKUP('Données projet'!$B$15,Paramètres!$A$1:$I$89,3,0)*VLOOKUP('Données projet'!$B$15,Paramètres!$A$1:$I$89,5,0)</f>
        <v>-1.2946657079737634E-13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337.57272347525873</v>
      </c>
      <c r="EP193" s="59">
        <f t="shared" si="154"/>
        <v>171.78614231095435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31.877248957570799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31.877248957570799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-1.1368683772161603E-13</v>
      </c>
      <c r="FF193" s="17">
        <f>FE193*VLOOKUP('Données projet'!$B$16,Paramètres!$A$1:$I$89,3,0)*VLOOKUP('Données projet'!$B$16,Paramètres!$A$1:$I$89,5,0)</f>
        <v>-1.2414602679200469E-13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325.08483803530646</v>
      </c>
      <c r="FK193" s="59">
        <f t="shared" si="156"/>
        <v>166.27224322841556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30.567225027807616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30.567225027807616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-2.2737367544323206E-13</v>
      </c>
      <c r="GA193" s="17">
        <f>FZ193*VLOOKUP('Données projet'!$B$17,Paramètres!$A$1:$I$89,3,0)*VLOOKUP('Données projet'!$B$17,Paramètres!$A$1:$I$89,5,0)</f>
        <v>-2.3055690689943731E-13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491.88527366779715</v>
      </c>
      <c r="GF193" s="59">
        <f t="shared" si="158"/>
        <v>304.07540432345746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51.197395061661688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51.197395061661688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-1.7053025658242404E-13</v>
      </c>
      <c r="GV193" s="17">
        <f>GU193*VLOOKUP('Données projet'!$B$18,Paramètres!$A$1:$I$89,3,0)*VLOOKUP('Données projet'!$B$18,Paramètres!$A$1:$I$89,5,0)</f>
        <v>-1.6227659216383472E-13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388.19269910553851</v>
      </c>
      <c r="HA193" s="59">
        <f t="shared" si="160"/>
        <v>255.07177499966724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36.677307397987171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36.677307397987171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1.05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16.983720000000002</v>
      </c>
      <c r="D194" s="11">
        <f t="shared" si="140"/>
        <v>5.628712489037178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20.920211044169051</v>
      </c>
      <c r="H194" s="67">
        <f t="shared" si="110"/>
        <v>280.64998658507307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69.814420501128296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-2.0572770154103635E-13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442.85077007208679</v>
      </c>
      <c r="T194" s="59">
        <f t="shared" si="142"/>
        <v>275.67388397899009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44.787997408709877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44.787997408709877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69.814420501128296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-1.1439169611549005E-13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283.58623187123555</v>
      </c>
      <c r="AO194" s="59">
        <f t="shared" si="144"/>
        <v>191.24793849275176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31.24227298124006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31.24227298124006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69.814420501128296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-1.7053025658242404E-13</v>
      </c>
      <c r="BE194" s="13">
        <f>BD194*VLOOKUP('Données projet'!$B$11,Paramètres!$A$1:$I$89,3,0)*VLOOKUP('Données projet'!$B$11,Paramètres!$A$1:$I$89,5,0)</f>
        <v>-1.383341441396624E-13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300.677256227165</v>
      </c>
      <c r="BJ194" s="59">
        <f t="shared" si="146"/>
        <v>294.92893853504148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10.419317581048961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10.419317581048961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69.814420501128296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-1.223725121235475E-13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320.91970765367535</v>
      </c>
      <c r="CE194" s="59">
        <f t="shared" si="148"/>
        <v>164.43305350706868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29.539708669333212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29.539708669333212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69.814420501128296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319</v>
      </c>
      <c r="CU194" s="17">
        <f>CT194*VLOOKUP('Données projet'!$B$13,Paramètres!$A$1:$I$89,3,0)*VLOOKUP('Données projet'!$B$13,Paramètres!$A$1:$I$89,5,0)</f>
        <v>278.67840000000001</v>
      </c>
      <c r="CV194" s="13">
        <f t="shared" si="173"/>
        <v>66.687639951856809</v>
      </c>
      <c r="CW194" s="20">
        <f t="shared" si="174"/>
        <v>601.51251958281728</v>
      </c>
      <c r="CX194" s="59">
        <f t="shared" si="122"/>
        <v>894.16539475362106</v>
      </c>
      <c r="CY194" s="59">
        <f ca="1">AVERAGE(OFFSET($CX$3,0,0,'Données projet'!$E$13+1,1))-AVERAGE(OFFSET($H$3,0,0,'Données projet'!$E$13+1,1))</f>
        <v>380.75053157062723</v>
      </c>
      <c r="CZ194" s="59">
        <f t="shared" si="150"/>
        <v>372.45140975908799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3.0831857187881879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3.0831857187881879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69.814420501128296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-1.1368683772161603E-13</v>
      </c>
      <c r="DP194" s="17">
        <f>DO194*VLOOKUP('Données projet'!$B$14,Paramètres!$A$1:$I$89,3,0)*VLOOKUP('Données projet'!$B$14,Paramètres!$A$1:$I$89,5,0)</f>
        <v>-1.0995790944434703E-13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391.03687197632871</v>
      </c>
      <c r="DU194" s="59">
        <f t="shared" si="152"/>
        <v>241.90796410645191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36.547564619563843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36.547564619563843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69.814420501128296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-1.1368683772161603E-13</v>
      </c>
      <c r="EK194" s="17">
        <f>EJ194*VLOOKUP('Données projet'!$B$15,Paramètres!$A$1:$I$89,3,0)*VLOOKUP('Données projet'!$B$15,Paramètres!$A$1:$I$89,5,0)</f>
        <v>-1.2946657079737634E-13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337.57272347525873</v>
      </c>
      <c r="EP194" s="59">
        <f t="shared" si="154"/>
        <v>171.78614231095435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31.252155548714843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31.252155548714843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69.814420501128296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-1.1368683772161603E-13</v>
      </c>
      <c r="FF194" s="17">
        <f>FE194*VLOOKUP('Données projet'!$B$16,Paramètres!$A$1:$I$89,3,0)*VLOOKUP('Données projet'!$B$16,Paramètres!$A$1:$I$89,5,0)</f>
        <v>-1.2414602679200469E-13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325.08483803530646</v>
      </c>
      <c r="FK194" s="59">
        <f t="shared" si="156"/>
        <v>166.27224322841556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29.967820389178616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29.967820389178616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69.814420501128296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-2.2737367544323206E-13</v>
      </c>
      <c r="GA194" s="17">
        <f>FZ194*VLOOKUP('Données projet'!$B$17,Paramètres!$A$1:$I$89,3,0)*VLOOKUP('Données projet'!$B$17,Paramètres!$A$1:$I$89,5,0)</f>
        <v>-2.3055690689943731E-13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491.88527366779715</v>
      </c>
      <c r="GF194" s="59">
        <f t="shared" si="158"/>
        <v>304.07540432345746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50.193445371830045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50.193445371830045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69.814420501128296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-1.7053025658242404E-13</v>
      </c>
      <c r="GV194" s="17">
        <f>GU194*VLOOKUP('Données projet'!$B$18,Paramètres!$A$1:$I$89,3,0)*VLOOKUP('Données projet'!$B$18,Paramètres!$A$1:$I$89,5,0)</f>
        <v>-1.6227659216383472E-13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388.19269910553851</v>
      </c>
      <c r="HA194" s="59">
        <f t="shared" si="160"/>
        <v>255.07177499966724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35.958087770861205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35.958087770861205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1.05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17.072640000000003</v>
      </c>
      <c r="D195" s="11">
        <f t="shared" si="140"/>
        <v>5.6547439958710664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21.008945540672403</v>
      </c>
      <c r="H195" s="67">
        <f t="shared" si="110"/>
        <v>280.85019379280874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69.817639890540121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-2.0572770154103635E-13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442.85077007208679</v>
      </c>
      <c r="T195" s="59">
        <f t="shared" si="142"/>
        <v>275.67388397899009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43.909732097506073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43.909732097506073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69.817639890540121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-1.1439169611549005E-13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283.58623187123555</v>
      </c>
      <c r="AO195" s="59">
        <f t="shared" si="144"/>
        <v>191.24793849275176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30.629631063982846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30.629631063982846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69.817639890540121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-1.7053025658242404E-13</v>
      </c>
      <c r="BE195" s="13">
        <f>BD195*VLOOKUP('Données projet'!$B$11,Paramètres!$A$1:$I$89,3,0)*VLOOKUP('Données projet'!$B$11,Paramètres!$A$1:$I$89,5,0)</f>
        <v>-1.383341441396624E-13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300.677256227165</v>
      </c>
      <c r="BJ195" s="59">
        <f t="shared" si="146"/>
        <v>294.92893853504148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10.215001118440796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10.215001118440796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69.817639890540121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-1.223725121235475E-13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320.91970765367535</v>
      </c>
      <c r="CE195" s="59">
        <f t="shared" si="148"/>
        <v>164.43305350706868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28.960452999770801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28.960452999770801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69.817639890540121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319</v>
      </c>
      <c r="CU195" s="17">
        <f>CT195*VLOOKUP('Données projet'!$B$13,Paramètres!$A$1:$I$89,3,0)*VLOOKUP('Données projet'!$B$13,Paramètres!$A$1:$I$89,5,0)</f>
        <v>278.67840000000001</v>
      </c>
      <c r="CV195" s="13">
        <f t="shared" si="173"/>
        <v>66.687639951856809</v>
      </c>
      <c r="CW195" s="20">
        <f t="shared" si="174"/>
        <v>601.51251958281728</v>
      </c>
      <c r="CX195" s="59">
        <f t="shared" si="122"/>
        <v>894.1771991814644</v>
      </c>
      <c r="CY195" s="59">
        <f ca="1">AVERAGE(OFFSET($CX$3,0,0,'Données projet'!$E$13+1,1))-AVERAGE(OFFSET($H$3,0,0,'Données projet'!$E$13+1,1))</f>
        <v>380.75053157062723</v>
      </c>
      <c r="CZ195" s="59">
        <f t="shared" si="150"/>
        <v>372.45140975908799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3.0227263274003504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3.0227263274003504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69.817639890540121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-1.1368683772161603E-13</v>
      </c>
      <c r="DP195" s="17">
        <f>DO195*VLOOKUP('Données projet'!$B$14,Paramètres!$A$1:$I$89,3,0)*VLOOKUP('Données projet'!$B$14,Paramètres!$A$1:$I$89,5,0)</f>
        <v>-1.0995790944434703E-13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391.03687197632871</v>
      </c>
      <c r="DU195" s="59">
        <f t="shared" si="152"/>
        <v>241.90796410645191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35.830889169187479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35.830889169187479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69.817639890540121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-1.1368683772161603E-13</v>
      </c>
      <c r="EK195" s="17">
        <f>EJ195*VLOOKUP('Données projet'!$B$15,Paramètres!$A$1:$I$89,3,0)*VLOOKUP('Données projet'!$B$15,Paramètres!$A$1:$I$89,5,0)</f>
        <v>-1.2946657079737634E-13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337.57272347525873</v>
      </c>
      <c r="EP195" s="59">
        <f t="shared" si="154"/>
        <v>171.78614231095435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30.639319840337219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30.639319840337219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69.817639890540121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-1.1368683772161603E-13</v>
      </c>
      <c r="FF195" s="17">
        <f>FE195*VLOOKUP('Données projet'!$B$16,Paramètres!$A$1:$I$89,3,0)*VLOOKUP('Données projet'!$B$16,Paramètres!$A$1:$I$89,5,0)</f>
        <v>-1.2414602679200469E-13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325.08483803530646</v>
      </c>
      <c r="FK195" s="59">
        <f t="shared" si="156"/>
        <v>166.27224322841556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29.380169709912401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29.380169709912401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69.817639890540121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-2.2737367544323206E-13</v>
      </c>
      <c r="GA195" s="17">
        <f>FZ195*VLOOKUP('Données projet'!$B$17,Paramètres!$A$1:$I$89,3,0)*VLOOKUP('Données projet'!$B$17,Paramètres!$A$1:$I$89,5,0)</f>
        <v>-2.3055690689943731E-13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491.88527366779715</v>
      </c>
      <c r="GF195" s="59">
        <f t="shared" si="158"/>
        <v>304.07540432345746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49.209182523067156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49.209182523067156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69.817639890540121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-1.7053025658242404E-13</v>
      </c>
      <c r="GV195" s="17">
        <f>GU195*VLOOKUP('Données projet'!$B$18,Paramètres!$A$1:$I$89,3,0)*VLOOKUP('Données projet'!$B$18,Paramètres!$A$1:$I$89,5,0)</f>
        <v>-1.6227659216383472E-13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388.19269910553851</v>
      </c>
      <c r="HA195" s="59">
        <f t="shared" si="160"/>
        <v>255.07177499966724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35.252971601942527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35.252971601942527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1.05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17.161560000000005</v>
      </c>
      <c r="D196" s="11">
        <f t="shared" si="140"/>
        <v>5.6807597258113098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21.097667858521017</v>
      </c>
      <c r="H196" s="67">
        <f t="shared" ref="H196:H203" si="192">(B196+E196+F196)*44/12+(C196+D196)*0.475*44/12</f>
        <v>281.05037352245472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-2.0572770154103635E-13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442.85077007208679</v>
      </c>
      <c r="T196" s="59">
        <f t="shared" si="142"/>
        <v>275.67388397899009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43.048689033366024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43.048689033366024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-1.1439169611549005E-13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283.58623187123555</v>
      </c>
      <c r="AO196" s="59">
        <f t="shared" si="144"/>
        <v>191.24793849275176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30.029002681048375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30.029002681048375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-1.7053025658242404E-13</v>
      </c>
      <c r="BE196" s="13">
        <f>BD196*VLOOKUP('Données projet'!$B$11,Paramètres!$A$1:$I$89,3,0)*VLOOKUP('Données projet'!$B$11,Paramètres!$A$1:$I$89,5,0)</f>
        <v>-1.383341441396624E-13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300.677256227165</v>
      </c>
      <c r="BJ196" s="59">
        <f t="shared" si="146"/>
        <v>294.92893853504148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10.014691177043639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10.014691177043639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-1.223725121235475E-13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320.91970765367535</v>
      </c>
      <c r="CE196" s="59">
        <f t="shared" si="148"/>
        <v>164.43305350706868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28.392556180577436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28.392556180577436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319</v>
      </c>
      <c r="CU196" s="17">
        <f>CT196*VLOOKUP('Données projet'!$B$13,Paramètres!$A$1:$I$89,3,0)*VLOOKUP('Données projet'!$B$13,Paramètres!$A$1:$I$89,5,0)</f>
        <v>278.67840000000001</v>
      </c>
      <c r="CV196" s="13">
        <f t="shared" si="173"/>
        <v>66.687639951856809</v>
      </c>
      <c r="CW196" s="20">
        <f t="shared" si="174"/>
        <v>601.51251958281728</v>
      </c>
      <c r="CX196" s="59">
        <f t="shared" ref="CX196:CX203" si="196">CW196+(CO196+CP196)*44/12</f>
        <v>894.18879882887541</v>
      </c>
      <c r="CY196" s="59">
        <f ca="1">AVERAGE(OFFSET($CX$3,0,0,'Données projet'!$E$13+1,1))-AVERAGE(OFFSET($H$3,0,0,'Données projet'!$E$13+1,1))</f>
        <v>380.75053157062723</v>
      </c>
      <c r="CZ196" s="59">
        <f t="shared" si="150"/>
        <v>372.45140975908799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2.963452507801041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2.963452507801041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-1.1368683772161603E-13</v>
      </c>
      <c r="DP196" s="17">
        <f>DO196*VLOOKUP('Données projet'!$B$14,Paramètres!$A$1:$I$89,3,0)*VLOOKUP('Données projet'!$B$14,Paramètres!$A$1:$I$89,5,0)</f>
        <v>-1.0995790944434703E-13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391.03687197632871</v>
      </c>
      <c r="DU196" s="59">
        <f t="shared" si="152"/>
        <v>241.90796410645191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35.128267287264137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35.128267287264137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-1.1368683772161603E-13</v>
      </c>
      <c r="EK196" s="17">
        <f>EJ196*VLOOKUP('Données projet'!$B$15,Paramètres!$A$1:$I$89,3,0)*VLOOKUP('Données projet'!$B$15,Paramètres!$A$1:$I$89,5,0)</f>
        <v>-1.2946657079737634E-13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337.57272347525873</v>
      </c>
      <c r="EP196" s="59">
        <f t="shared" si="154"/>
        <v>171.78614231095435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30.038501466408007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30.038501466408007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-1.1368683772161603E-13</v>
      </c>
      <c r="FF196" s="17">
        <f>FE196*VLOOKUP('Données projet'!$B$16,Paramètres!$A$1:$I$89,3,0)*VLOOKUP('Données projet'!$B$16,Paramètres!$A$1:$I$89,5,0)</f>
        <v>-1.2414602679200469E-13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325.08483803530646</v>
      </c>
      <c r="FK196" s="59">
        <f t="shared" si="156"/>
        <v>166.27224322841556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28.804042502035077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28.804042502035077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-2.2737367544323206E-13</v>
      </c>
      <c r="GA196" s="17">
        <f>FZ196*VLOOKUP('Données projet'!$B$17,Paramètres!$A$1:$I$89,3,0)*VLOOKUP('Données projet'!$B$17,Paramètres!$A$1:$I$89,5,0)</f>
        <v>-2.3055690689943731E-13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491.88527366779715</v>
      </c>
      <c r="GF196" s="59">
        <f t="shared" si="158"/>
        <v>304.07540432345746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48.24422046842745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48.24422046842745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-1.7053025658242404E-13</v>
      </c>
      <c r="GV196" s="17">
        <f>GU196*VLOOKUP('Données projet'!$B$18,Paramètres!$A$1:$I$89,3,0)*VLOOKUP('Données projet'!$B$18,Paramètres!$A$1:$I$89,5,0)</f>
        <v>-1.6227659216383472E-13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388.19269910553851</v>
      </c>
      <c r="HA196" s="59">
        <f t="shared" si="160"/>
        <v>255.07177499966724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34.561682331017948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34.561682331017948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1.05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17.250480000000007</v>
      </c>
      <c r="D197" s="11">
        <f t="shared" ref="D197:D203" si="202">IFERROR(EXP(-1.0587+0.8836*LN(C197)+0.284),0)</f>
        <v>5.7067597700919555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21.186378068141167</v>
      </c>
      <c r="H197" s="67">
        <f t="shared" si="192"/>
        <v>281.25052593291014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-2.0572770154103635E-13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442.85077007208679</v>
      </c>
      <c r="T197" s="59">
        <f t="shared" ref="T197:T203" si="204">$T$3</f>
        <v>275.67388397899009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42.204530498529351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42.204530498529351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-1.1439169611549005E-13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283.58623187123555</v>
      </c>
      <c r="AO197" s="59">
        <f t="shared" ref="AO197:AO203" si="205">$AO$3</f>
        <v>191.24793849275176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29.440152254356107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29.440152254356107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-1.7053025658242404E-13</v>
      </c>
      <c r="BE197" s="13">
        <f>BD197*VLOOKUP('Données projet'!$B$11,Paramètres!$A$1:$I$89,3,0)*VLOOKUP('Données projet'!$B$11,Paramètres!$A$1:$I$89,5,0)</f>
        <v>-1.383341441396624E-13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300.677256227165</v>
      </c>
      <c r="BJ197" s="59">
        <f t="shared" ref="BJ197:BJ203" si="206">$BJ$3</f>
        <v>294.92893853504148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9.8183091914202816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9.8183091914202816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-1.223725121235475E-13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320.91970765367535</v>
      </c>
      <c r="CE197" s="59">
        <f t="shared" ref="CE197:CE203" si="207">$CE$3</f>
        <v>164.43305350706868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27.835795471625598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27.835795471625598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319</v>
      </c>
      <c r="CU197" s="17">
        <f>CT197*VLOOKUP('Données projet'!$B$13,Paramètres!$A$1:$I$89,3,0)*VLOOKUP('Données projet'!$B$13,Paramètres!$A$1:$I$89,5,0)</f>
        <v>278.67840000000001</v>
      </c>
      <c r="CV197" s="13">
        <f t="shared" si="173"/>
        <v>66.687639951856809</v>
      </c>
      <c r="CW197" s="20">
        <f t="shared" si="174"/>
        <v>601.51251958281728</v>
      </c>
      <c r="CX197" s="59">
        <f t="shared" si="196"/>
        <v>894.20019724833674</v>
      </c>
      <c r="CY197" s="59">
        <f ca="1">AVERAGE(OFFSET($CX$3,0,0,'Données projet'!$E$13+1,1))-AVERAGE(OFFSET($H$3,0,0,'Données projet'!$E$13+1,1))</f>
        <v>380.75053157062723</v>
      </c>
      <c r="CZ197" s="59">
        <f t="shared" ref="CZ197:CZ203" si="208">$CZ$3</f>
        <v>372.45140975908799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2.9053410116506138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2.9053410116506138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-1.1368683772161603E-13</v>
      </c>
      <c r="DP197" s="17">
        <f>DO197*VLOOKUP('Données projet'!$B$14,Paramètres!$A$1:$I$89,3,0)*VLOOKUP('Données projet'!$B$14,Paramètres!$A$1:$I$89,5,0)</f>
        <v>-1.0995790944434703E-13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391.03687197632871</v>
      </c>
      <c r="DU197" s="59">
        <f t="shared" ref="DU197:DU203" si="209">$DU$3</f>
        <v>241.90796410645191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34.439423391888276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34.439423391888276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-1.1368683772161603E-13</v>
      </c>
      <c r="EK197" s="17">
        <f>EJ197*VLOOKUP('Données projet'!$B$15,Paramètres!$A$1:$I$89,3,0)*VLOOKUP('Données projet'!$B$15,Paramètres!$A$1:$I$89,5,0)</f>
        <v>-1.2946657079737634E-13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337.57272347525873</v>
      </c>
      <c r="EP197" s="59">
        <f t="shared" ref="EP197:EP203" si="210">$EP$3</f>
        <v>171.78614231095435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29.449464774328526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29.449464774328526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-1.1368683772161603E-13</v>
      </c>
      <c r="FF197" s="17">
        <f>FE197*VLOOKUP('Données projet'!$B$16,Paramètres!$A$1:$I$89,3,0)*VLOOKUP('Données projet'!$B$16,Paramètres!$A$1:$I$89,5,0)</f>
        <v>-1.2414602679200469E-13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325.08483803530646</v>
      </c>
      <c r="FK197" s="59">
        <f t="shared" ref="FK197:FK203" si="211">$FK$3</f>
        <v>166.27224322841556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28.239212797301327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28.239212797301327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-2.2737367544323206E-13</v>
      </c>
      <c r="GA197" s="17">
        <f>FZ197*VLOOKUP('Données projet'!$B$17,Paramètres!$A$1:$I$89,3,0)*VLOOKUP('Données projet'!$B$17,Paramètres!$A$1:$I$89,5,0)</f>
        <v>-2.3055690689943731E-13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491.88527366779715</v>
      </c>
      <c r="GF197" s="59">
        <f t="shared" ref="GF197:GF203" si="212">$GF$3</f>
        <v>304.07540432345746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47.298180731110492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47.298180731110492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-1.7053025658242404E-13</v>
      </c>
      <c r="GV197" s="17">
        <f>GU197*VLOOKUP('Données projet'!$B$18,Paramètres!$A$1:$I$89,3,0)*VLOOKUP('Données projet'!$B$18,Paramètres!$A$1:$I$89,5,0)</f>
        <v>-1.6227659216383472E-13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388.19269910553851</v>
      </c>
      <c r="HA197" s="59">
        <f t="shared" ref="HA197:HA203" si="213">$HA$3</f>
        <v>255.07177499966724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33.883948821051376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33.883948821051376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1.05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17.339400000000008</v>
      </c>
      <c r="D198" s="11">
        <f t="shared" si="202"/>
        <v>5.7327442189520461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21.275076239191062</v>
      </c>
      <c r="H198" s="67">
        <f t="shared" si="192"/>
        <v>281.45065118134147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69.82696682215078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-2.0572770154103635E-13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442.85077007208679</v>
      </c>
      <c r="T198" s="59">
        <f t="shared" si="204"/>
        <v>275.67388397899009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41.37692539767496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41.37692539767496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69.82696682215078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-1.1439169611549005E-13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283.58623187123555</v>
      </c>
      <c r="AO198" s="59">
        <f t="shared" si="205"/>
        <v>191.24793849275176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28.86284882536798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28.86284882536798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69.82696682215078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-1.7053025658242404E-13</v>
      </c>
      <c r="BE198" s="13">
        <f>BD198*VLOOKUP('Données projet'!$B$11,Paramètres!$A$1:$I$89,3,0)*VLOOKUP('Données projet'!$B$11,Paramètres!$A$1:$I$89,5,0)</f>
        <v>-1.383341441396624E-13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300.677256227165</v>
      </c>
      <c r="BJ198" s="59">
        <f t="shared" si="206"/>
        <v>294.92893853504148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9.625778136753814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9.625778136753814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69.82696682215078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-1.223725121235475E-13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320.91970765367535</v>
      </c>
      <c r="CE198" s="59">
        <f t="shared" si="207"/>
        <v>164.43305350706868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27.289952500585805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27.289952500585805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69.82696682215078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319</v>
      </c>
      <c r="CU198" s="17">
        <f>CT198*VLOOKUP('Données projet'!$B$13,Paramètres!$A$1:$I$89,3,0)*VLOOKUP('Données projet'!$B$13,Paramètres!$A$1:$I$89,5,0)</f>
        <v>278.67840000000001</v>
      </c>
      <c r="CV198" s="13">
        <f t="shared" si="173"/>
        <v>66.687639951856809</v>
      </c>
      <c r="CW198" s="20">
        <f t="shared" si="174"/>
        <v>601.51251958281728</v>
      </c>
      <c r="CX198" s="59">
        <f t="shared" si="196"/>
        <v>894.21139793070347</v>
      </c>
      <c r="CY198" s="59">
        <f ca="1">AVERAGE(OFFSET($CX$3,0,0,'Données projet'!$E$13+1,1))-AVERAGE(OFFSET($H$3,0,0,'Données projet'!$E$13+1,1))</f>
        <v>380.75053157062723</v>
      </c>
      <c r="CZ198" s="59">
        <f t="shared" si="208"/>
        <v>372.45140975908799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2.8483690464951836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2.8483690464951836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69.82696682215078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-1.1368683772161603E-13</v>
      </c>
      <c r="DP198" s="17">
        <f>DO198*VLOOKUP('Données projet'!$B$14,Paramètres!$A$1:$I$89,3,0)*VLOOKUP('Données projet'!$B$14,Paramètres!$A$1:$I$89,5,0)</f>
        <v>-1.0995790944434703E-13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391.03687197632871</v>
      </c>
      <c r="DU198" s="59">
        <f t="shared" si="209"/>
        <v>241.90796410645191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33.764087305147449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33.764087305147449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69.82696682215078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-1.1368683772161603E-13</v>
      </c>
      <c r="EK198" s="17">
        <f>EJ198*VLOOKUP('Données projet'!$B$15,Paramètres!$A$1:$I$89,3,0)*VLOOKUP('Données projet'!$B$15,Paramètres!$A$1:$I$89,5,0)</f>
        <v>-1.2946657079737634E-13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337.57272347525873</v>
      </c>
      <c r="EP198" s="59">
        <f t="shared" si="210"/>
        <v>171.78614231095435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28.871978732503816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28.871978732503816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69.82696682215078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-1.1368683772161603E-13</v>
      </c>
      <c r="FF198" s="17">
        <f>FE198*VLOOKUP('Données projet'!$B$16,Paramètres!$A$1:$I$89,3,0)*VLOOKUP('Données projet'!$B$16,Paramètres!$A$1:$I$89,5,0)</f>
        <v>-1.2414602679200469E-13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325.08483803530646</v>
      </c>
      <c r="FK198" s="59">
        <f t="shared" si="211"/>
        <v>166.27224322841556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27.685459058565304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27.685459058565304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69.82696682215078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-2.2737367544323206E-13</v>
      </c>
      <c r="GA198" s="17">
        <f>FZ198*VLOOKUP('Données projet'!$B$17,Paramètres!$A$1:$I$89,3,0)*VLOOKUP('Données projet'!$B$17,Paramètres!$A$1:$I$89,5,0)</f>
        <v>-2.3055690689943731E-13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491.88527366779715</v>
      </c>
      <c r="GF198" s="59">
        <f t="shared" si="212"/>
        <v>304.07540432345746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46.370692256015055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46.370692256015055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69.82696682215078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-1.7053025658242404E-13</v>
      </c>
      <c r="GV198" s="17">
        <f>GU198*VLOOKUP('Données projet'!$B$18,Paramètres!$A$1:$I$89,3,0)*VLOOKUP('Données projet'!$B$18,Paramètres!$A$1:$I$89,5,0)</f>
        <v>-1.6227659216383472E-13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388.19269910553851</v>
      </c>
      <c r="HA198" s="59">
        <f t="shared" si="213"/>
        <v>255.07177499966724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33.219505251838626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33.219505251838626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1.05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17.42832000000001</v>
      </c>
      <c r="D199" s="11">
        <f t="shared" si="202"/>
        <v>5.7587131616515013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21.363762440573097</v>
      </c>
      <c r="H199" s="67">
        <f t="shared" si="192"/>
        <v>281.65074942320967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69.829968560942234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-2.0572770154103635E-13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442.85077007208679</v>
      </c>
      <c r="T199" s="59">
        <f t="shared" si="204"/>
        <v>275.67388397899009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40.565549128059054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40.565549128059054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69.829968560942234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-1.1439169611549005E-13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283.58623187123555</v>
      </c>
      <c r="AO199" s="59">
        <f t="shared" si="205"/>
        <v>191.24793849275176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28.296865964501986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28.296865964501986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69.829968560942234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-1.7053025658242404E-13</v>
      </c>
      <c r="BE199" s="13">
        <f>BD199*VLOOKUP('Données projet'!$B$11,Paramètres!$A$1:$I$89,3,0)*VLOOKUP('Données projet'!$B$11,Paramètres!$A$1:$I$89,5,0)</f>
        <v>-1.383341441396624E-13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300.677256227165</v>
      </c>
      <c r="BJ199" s="59">
        <f t="shared" si="206"/>
        <v>294.92893853504148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9.4370224986370079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9.4370224986370079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69.829968560942234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-1.223725121235475E-13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320.91970765367535</v>
      </c>
      <c r="CE199" s="59">
        <f t="shared" si="207"/>
        <v>164.43305350706868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26.754813177276763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26.754813177276763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69.829968560942234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319</v>
      </c>
      <c r="CU199" s="17">
        <f>CT199*VLOOKUP('Données projet'!$B$13,Paramètres!$A$1:$I$89,3,0)*VLOOKUP('Données projet'!$B$13,Paramètres!$A$1:$I$89,5,0)</f>
        <v>278.67840000000001</v>
      </c>
      <c r="CV199" s="13">
        <f t="shared" si="173"/>
        <v>66.687639951856809</v>
      </c>
      <c r="CW199" s="20">
        <f t="shared" si="174"/>
        <v>601.51251958281728</v>
      </c>
      <c r="CX199" s="59">
        <f t="shared" si="196"/>
        <v>894.22240430627221</v>
      </c>
      <c r="CY199" s="59">
        <f ca="1">AVERAGE(OFFSET($CX$3,0,0,'Données projet'!$E$13+1,1))-AVERAGE(OFFSET($H$3,0,0,'Données projet'!$E$13+1,1))</f>
        <v>380.75053157062723</v>
      </c>
      <c r="CZ199" s="59">
        <f t="shared" si="208"/>
        <v>372.45140975908799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2.7925142668269838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2.7925142668269838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69.829968560942234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-1.1368683772161603E-13</v>
      </c>
      <c r="DP199" s="17">
        <f>DO199*VLOOKUP('Données projet'!$B$14,Paramètres!$A$1:$I$89,3,0)*VLOOKUP('Données projet'!$B$14,Paramètres!$A$1:$I$89,5,0)</f>
        <v>-1.0995790944434703E-13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391.03687197632871</v>
      </c>
      <c r="DU199" s="59">
        <f t="shared" si="209"/>
        <v>241.90796410645191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33.10199414715327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33.10199414715327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69.829968560942234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-1.1368683772161603E-13</v>
      </c>
      <c r="EK199" s="17">
        <f>EJ199*VLOOKUP('Données projet'!$B$15,Paramètres!$A$1:$I$89,3,0)*VLOOKUP('Données projet'!$B$15,Paramètres!$A$1:$I$89,5,0)</f>
        <v>-1.2946657079737634E-13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337.57272347525873</v>
      </c>
      <c r="EP199" s="59">
        <f t="shared" si="210"/>
        <v>171.78614231095435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28.305816839727584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28.305816839727584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69.829968560942234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-1.1368683772161603E-13</v>
      </c>
      <c r="FF199" s="17">
        <f>FE199*VLOOKUP('Données projet'!$B$16,Paramètres!$A$1:$I$89,3,0)*VLOOKUP('Données projet'!$B$16,Paramètres!$A$1:$I$89,5,0)</f>
        <v>-1.2414602679200469E-13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325.08483803530646</v>
      </c>
      <c r="FK199" s="59">
        <f t="shared" si="211"/>
        <v>166.27224322841556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27.142564092889465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27.142564092889465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69.829968560942234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-2.2737367544323206E-13</v>
      </c>
      <c r="GA199" s="17">
        <f>FZ199*VLOOKUP('Données projet'!$B$17,Paramètres!$A$1:$I$89,3,0)*VLOOKUP('Données projet'!$B$17,Paramètres!$A$1:$I$89,5,0)</f>
        <v>-2.3055690689943731E-13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491.88527366779715</v>
      </c>
      <c r="GF199" s="59">
        <f t="shared" si="212"/>
        <v>304.07540432345746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45.461391264204131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45.461391264204131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69.829968560942234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-1.7053025658242404E-13</v>
      </c>
      <c r="GV199" s="17">
        <f>GU199*VLOOKUP('Données projet'!$B$18,Paramètres!$A$1:$I$89,3,0)*VLOOKUP('Données projet'!$B$18,Paramètres!$A$1:$I$89,5,0)</f>
        <v>-1.6227659216383472E-13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388.19269910553851</v>
      </c>
      <c r="HA199" s="59">
        <f t="shared" si="213"/>
        <v>255.07177499966724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32.568091015747576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32.568091015747576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1.05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17.517240000000012</v>
      </c>
      <c r="D200" s="11">
        <f t="shared" si="202"/>
        <v>5.7846666864866982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21.452436740445883</v>
      </c>
      <c r="H200" s="67">
        <f t="shared" si="192"/>
        <v>281.85082081229768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69.832918226276533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-2.0572770154103635E-13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442.85077007208679</v>
      </c>
      <c r="T200" s="59">
        <f t="shared" si="204"/>
        <v>275.67388397899009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39.770083452199664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39.770083452199664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69.832918226276533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-1.1439169611549005E-13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283.58623187123555</v>
      </c>
      <c r="AO200" s="59">
        <f t="shared" si="205"/>
        <v>191.24793849275176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27.74198168232212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27.74198168232212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69.832918226276533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-1.7053025658242404E-13</v>
      </c>
      <c r="BE200" s="13">
        <f>BD200*VLOOKUP('Données projet'!$B$11,Paramètres!$A$1:$I$89,3,0)*VLOOKUP('Données projet'!$B$11,Paramètres!$A$1:$I$89,5,0)</f>
        <v>-1.383341441396624E-13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300.677256227165</v>
      </c>
      <c r="BJ200" s="59">
        <f t="shared" si="206"/>
        <v>294.92893853504148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9.2519682434541011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9.2519682434541011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69.832918226276533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-1.223725121235475E-13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320.91970765367535</v>
      </c>
      <c r="CE200" s="59">
        <f t="shared" si="207"/>
        <v>164.43305350706868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26.230167609695052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26.230167609695052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69.832918226276533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319</v>
      </c>
      <c r="CU200" s="17">
        <f>CT200*VLOOKUP('Données projet'!$B$13,Paramètres!$A$1:$I$89,3,0)*VLOOKUP('Données projet'!$B$13,Paramètres!$A$1:$I$89,5,0)</f>
        <v>278.67840000000001</v>
      </c>
      <c r="CV200" s="13">
        <f t="shared" si="173"/>
        <v>66.687639951856809</v>
      </c>
      <c r="CW200" s="20">
        <f t="shared" si="174"/>
        <v>601.51251958281728</v>
      </c>
      <c r="CX200" s="59">
        <f t="shared" si="196"/>
        <v>894.23321974583132</v>
      </c>
      <c r="CY200" s="59">
        <f ca="1">AVERAGE(OFFSET($CX$3,0,0,'Données projet'!$E$13+1,1))-AVERAGE(OFFSET($H$3,0,0,'Données projet'!$E$13+1,1))</f>
        <v>380.75053157062723</v>
      </c>
      <c r="CZ200" s="59">
        <f t="shared" si="208"/>
        <v>372.45140975908799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2.7377547653200258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2.7377547653200258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69.832918226276533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-1.1368683772161603E-13</v>
      </c>
      <c r="DP200" s="17">
        <f>DO200*VLOOKUP('Données projet'!$B$14,Paramètres!$A$1:$I$89,3,0)*VLOOKUP('Données projet'!$B$14,Paramètres!$A$1:$I$89,5,0)</f>
        <v>-1.0995790944434703E-13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391.03687197632871</v>
      </c>
      <c r="DU200" s="59">
        <f t="shared" si="209"/>
        <v>241.90796410645191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32.452884232150403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32.452884232150403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69.832918226276533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-1.1368683772161603E-13</v>
      </c>
      <c r="EK200" s="17">
        <f>EJ200*VLOOKUP('Données projet'!$B$15,Paramètres!$A$1:$I$89,3,0)*VLOOKUP('Données projet'!$B$15,Paramètres!$A$1:$I$89,5,0)</f>
        <v>-1.2946657079737634E-13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337.57272347525873</v>
      </c>
      <c r="EP200" s="59">
        <f t="shared" si="210"/>
        <v>171.78614231095435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27.750757036344037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27.750757036344037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69.832918226276533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-1.1368683772161603E-13</v>
      </c>
      <c r="FF200" s="17">
        <f>FE200*VLOOKUP('Données projet'!$B$16,Paramètres!$A$1:$I$89,3,0)*VLOOKUP('Données projet'!$B$16,Paramètres!$A$1:$I$89,5,0)</f>
        <v>-1.2414602679200469E-13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325.08483803530646</v>
      </c>
      <c r="FK200" s="59">
        <f t="shared" si="211"/>
        <v>166.27224322841556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26.610314966357297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26.610314966357297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69.832918226276533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-2.2737367544323206E-13</v>
      </c>
      <c r="GA200" s="17">
        <f>FZ200*VLOOKUP('Données projet'!$B$17,Paramètres!$A$1:$I$89,3,0)*VLOOKUP('Données projet'!$B$17,Paramètres!$A$1:$I$89,5,0)</f>
        <v>-2.3055690689943731E-13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491.88527366779715</v>
      </c>
      <c r="GF200" s="59">
        <f t="shared" si="212"/>
        <v>304.07540432345746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44.569921110223774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44.569921110223774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69.832918226276533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-1.7053025658242404E-13</v>
      </c>
      <c r="GV200" s="17">
        <f>GU200*VLOOKUP('Données projet'!$B$18,Paramètres!$A$1:$I$89,3,0)*VLOOKUP('Données projet'!$B$18,Paramètres!$A$1:$I$89,5,0)</f>
        <v>-1.6227659216383472E-13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388.19269910553851</v>
      </c>
      <c r="HA200" s="59">
        <f t="shared" si="213"/>
        <v>255.07177499966724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31.929450615502823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31.929450615502823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1.05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17.606160000000013</v>
      </c>
      <c r="D201" s="11">
        <f t="shared" si="202"/>
        <v>5.810604880805692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21.541099206235984</v>
      </c>
      <c r="H201" s="67">
        <f t="shared" si="192"/>
        <v>282.05086550073656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69.835816721511748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-2.0572770154103635E-13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442.85077007208679</v>
      </c>
      <c r="T201" s="59">
        <f t="shared" si="204"/>
        <v>275.67388397899009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38.99021637305772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38.99021637305772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69.835816721511748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-1.1439169611549005E-13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283.58623187123555</v>
      </c>
      <c r="AO201" s="59">
        <f t="shared" si="205"/>
        <v>191.24793849275176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27.197978342469806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27.197978342469806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69.835816721511748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-1.7053025658242404E-13</v>
      </c>
      <c r="BE201" s="13">
        <f>BD201*VLOOKUP('Données projet'!$B$11,Paramètres!$A$1:$I$89,3,0)*VLOOKUP('Données projet'!$B$11,Paramètres!$A$1:$I$89,5,0)</f>
        <v>-1.383341441396624E-13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300.677256227165</v>
      </c>
      <c r="BJ201" s="59">
        <f t="shared" si="206"/>
        <v>294.92893853504148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9.0705427893433797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9.0705427893433797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69.835816721511748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-1.223725121235475E-13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320.91970765367535</v>
      </c>
      <c r="CE201" s="59">
        <f t="shared" si="207"/>
        <v>164.43305350706868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25.715810021691421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25.715810021691421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69.835816721511748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319</v>
      </c>
      <c r="CU201" s="17">
        <f>CT201*VLOOKUP('Données projet'!$B$13,Paramètres!$A$1:$I$89,3,0)*VLOOKUP('Données projet'!$B$13,Paramètres!$A$1:$I$89,5,0)</f>
        <v>278.67840000000001</v>
      </c>
      <c r="CV201" s="13">
        <f t="shared" si="173"/>
        <v>66.687639951856809</v>
      </c>
      <c r="CW201" s="20">
        <f t="shared" si="174"/>
        <v>601.51251958281728</v>
      </c>
      <c r="CX201" s="59">
        <f t="shared" si="196"/>
        <v>894.24384756169366</v>
      </c>
      <c r="CY201" s="59">
        <f ca="1">AVERAGE(OFFSET($CX$3,0,0,'Données projet'!$E$13+1,1))-AVERAGE(OFFSET($H$3,0,0,'Données projet'!$E$13+1,1))</f>
        <v>380.75053157062723</v>
      </c>
      <c r="CZ201" s="59">
        <f t="shared" si="208"/>
        <v>372.45140975908799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2.6840690642376215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2.6840690642376215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69.835816721511748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-1.1368683772161603E-13</v>
      </c>
      <c r="DP201" s="17">
        <f>DO201*VLOOKUP('Données projet'!$B$14,Paramètres!$A$1:$I$89,3,0)*VLOOKUP('Données projet'!$B$14,Paramètres!$A$1:$I$89,5,0)</f>
        <v>-1.0995790944434703E-13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391.03687197632871</v>
      </c>
      <c r="DU201" s="59">
        <f t="shared" si="209"/>
        <v>241.90796410645191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31.816502966662789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31.816502966662789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69.835816721511748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-1.1368683772161603E-13</v>
      </c>
      <c r="EK201" s="17">
        <f>EJ201*VLOOKUP('Données projet'!$B$15,Paramètres!$A$1:$I$89,3,0)*VLOOKUP('Données projet'!$B$15,Paramètres!$A$1:$I$89,5,0)</f>
        <v>-1.2946657079737634E-13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337.57272347525873</v>
      </c>
      <c r="EP201" s="59">
        <f t="shared" si="210"/>
        <v>171.78614231095435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27.206581617151791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27.206581617151791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69.835816721511748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-1.1368683772161603E-13</v>
      </c>
      <c r="FF201" s="17">
        <f>FE201*VLOOKUP('Données projet'!$B$16,Paramètres!$A$1:$I$89,3,0)*VLOOKUP('Données projet'!$B$16,Paramètres!$A$1:$I$89,5,0)</f>
        <v>-1.2414602679200469E-13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325.08483803530646</v>
      </c>
      <c r="FK201" s="59">
        <f t="shared" si="211"/>
        <v>166.27224322841556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26.088502920556511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26.088502920556511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69.835816721511748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-2.2737367544323206E-13</v>
      </c>
      <c r="GA201" s="17">
        <f>FZ201*VLOOKUP('Données projet'!$B$17,Paramètres!$A$1:$I$89,3,0)*VLOOKUP('Données projet'!$B$17,Paramètres!$A$1:$I$89,5,0)</f>
        <v>-2.3055690689943731E-13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491.88527366779715</v>
      </c>
      <c r="GF201" s="59">
        <f t="shared" si="212"/>
        <v>304.07540432345746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43.695932142219867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43.695932142219867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69.835816721511748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-1.7053025658242404E-13</v>
      </c>
      <c r="GV201" s="17">
        <f>GU201*VLOOKUP('Données projet'!$B$18,Paramètres!$A$1:$I$89,3,0)*VLOOKUP('Données projet'!$B$18,Paramètres!$A$1:$I$89,5,0)</f>
        <v>-1.6227659216383472E-13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388.19269910553851</v>
      </c>
      <c r="HA201" s="59">
        <f t="shared" si="213"/>
        <v>255.07177499966724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31.303333563974686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31.303333563974686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1.05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17.695080000000015</v>
      </c>
      <c r="D202" s="11">
        <f t="shared" si="202"/>
        <v>5.8365278310231501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21.629749904649465</v>
      </c>
      <c r="H202" s="67">
        <f t="shared" si="192"/>
        <v>282.250883639032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-2.0572770154103635E-13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442.85077007208679</v>
      </c>
      <c r="T202" s="59">
        <f t="shared" si="204"/>
        <v>275.67388397899009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38.225642011665798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38.225642011665798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-1.1439169611549005E-13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283.58623187123555</v>
      </c>
      <c r="AO202" s="59">
        <f t="shared" si="205"/>
        <v>191.24793849275176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26.664642576302722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26.664642576302722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-1.7053025658242404E-13</v>
      </c>
      <c r="BE202" s="13">
        <f>BD202*VLOOKUP('Données projet'!$B$11,Paramètres!$A$1:$I$89,3,0)*VLOOKUP('Données projet'!$B$11,Paramètres!$A$1:$I$89,5,0)</f>
        <v>-1.383341441396624E-13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300.677256227165</v>
      </c>
      <c r="BJ202" s="59">
        <f t="shared" si="206"/>
        <v>294.92893853504148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8.89267497772917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8.89267497772917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-1.223725121235475E-13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320.91970765367535</v>
      </c>
      <c r="CE202" s="59">
        <f t="shared" si="207"/>
        <v>164.43305350706868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25.211538672261391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25.211538672261391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319</v>
      </c>
      <c r="CU202" s="17">
        <f>CT202*VLOOKUP('Données projet'!$B$13,Paramètres!$A$1:$I$89,3,0)*VLOOKUP('Données projet'!$B$13,Paramètres!$A$1:$I$89,5,0)</f>
        <v>278.67840000000001</v>
      </c>
      <c r="CV202" s="13">
        <f t="shared" si="173"/>
        <v>66.687639951856809</v>
      </c>
      <c r="CW202" s="20">
        <f t="shared" si="174"/>
        <v>601.51251958281728</v>
      </c>
      <c r="CX202" s="59">
        <f t="shared" si="196"/>
        <v>894.25429100871111</v>
      </c>
      <c r="CY202" s="59">
        <f ca="1">AVERAGE(OFFSET($CX$3,0,0,'Données projet'!$E$13+1,1))-AVERAGE(OFFSET($H$3,0,0,'Données projet'!$E$13+1,1))</f>
        <v>380.75053157062723</v>
      </c>
      <c r="CZ202" s="59">
        <f t="shared" si="208"/>
        <v>372.45140975908799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2.6314361070083985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2.6314361070083985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-1.1368683772161603E-13</v>
      </c>
      <c r="DP202" s="17">
        <f>DO202*VLOOKUP('Données projet'!$B$14,Paramètres!$A$1:$I$89,3,0)*VLOOKUP('Données projet'!$B$14,Paramètres!$A$1:$I$89,5,0)</f>
        <v>-1.0995790944434703E-13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391.03687197632871</v>
      </c>
      <c r="DU202" s="59">
        <f t="shared" si="209"/>
        <v>241.90796410645191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31.192600749637144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31.192600749637144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-1.1368683772161603E-13</v>
      </c>
      <c r="EK202" s="17">
        <f>EJ202*VLOOKUP('Données projet'!$B$15,Paramètres!$A$1:$I$89,3,0)*VLOOKUP('Données projet'!$B$15,Paramètres!$A$1:$I$89,5,0)</f>
        <v>-1.2946657079737634E-13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337.57272347525873</v>
      </c>
      <c r="EP202" s="59">
        <f t="shared" si="210"/>
        <v>171.78614231095435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26.673077146015672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26.673077146015672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-1.1368683772161603E-13</v>
      </c>
      <c r="FF202" s="17">
        <f>FE202*VLOOKUP('Données projet'!$B$16,Paramètres!$A$1:$I$89,3,0)*VLOOKUP('Données projet'!$B$16,Paramètres!$A$1:$I$89,5,0)</f>
        <v>-1.2414602679200469E-13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325.08483803530646</v>
      </c>
      <c r="FK202" s="59">
        <f t="shared" si="211"/>
        <v>166.27224322841556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25.576923290699959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25.576923290699959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-2.2737367544323206E-13</v>
      </c>
      <c r="GA202" s="17">
        <f>FZ202*VLOOKUP('Données projet'!$B$17,Paramètres!$A$1:$I$89,3,0)*VLOOKUP('Données projet'!$B$17,Paramètres!$A$1:$I$89,5,0)</f>
        <v>-2.3055690689943731E-13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491.88527366779715</v>
      </c>
      <c r="GF202" s="59">
        <f t="shared" si="212"/>
        <v>304.07540432345746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42.839081564797887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42.839081564797887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-1.7053025658242404E-13</v>
      </c>
      <c r="GV202" s="17">
        <f>GU202*VLOOKUP('Données projet'!$B$18,Paramètres!$A$1:$I$89,3,0)*VLOOKUP('Données projet'!$B$18,Paramètres!$A$1:$I$89,5,0)</f>
        <v>-1.6227659216383472E-13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388.19269910553851</v>
      </c>
      <c r="HA202" s="59">
        <f t="shared" si="213"/>
        <v>255.07177499966724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30.689494285933325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30.689494285933325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1.05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17.784000000000017</v>
      </c>
      <c r="D203" s="11">
        <f t="shared" si="202"/>
        <v>5.8624356226349663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21.718388901683145</v>
      </c>
      <c r="H203" s="67">
        <f t="shared" si="192"/>
        <v>282.45087537608924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-2.0572770154103635E-13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442.85077007208679</v>
      </c>
      <c r="T203" s="59">
        <f t="shared" si="204"/>
        <v>275.67388397899009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37.47606048715646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37.47606048715646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-1.1439169611549005E-13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283.58623187123555</v>
      </c>
      <c r="AO203" s="59">
        <f t="shared" si="205"/>
        <v>191.24793849275176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26.141765199207477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26.141765199207477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-1.7053025658242404E-13</v>
      </c>
      <c r="BE203" s="13">
        <f>BD203*VLOOKUP('Données projet'!$B$11,Paramètres!$A$1:$I$89,3,0)*VLOOKUP('Données projet'!$B$11,Paramètres!$A$1:$I$89,5,0)</f>
        <v>-1.383341441396624E-13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300.677256227165</v>
      </c>
      <c r="BJ203" s="59">
        <f t="shared" si="206"/>
        <v>294.92893853504148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8.7182950454120629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8.7182950454120629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-1.223725121235475E-13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320.91970765367535</v>
      </c>
      <c r="CE203" s="59">
        <f t="shared" si="207"/>
        <v>164.43305350706868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24.717155776418529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24.717155776418529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319</v>
      </c>
      <c r="CU203" s="17">
        <f>CT203*VLOOKUP('Données projet'!$B$13,Paramètres!$A$1:$I$89,3,0)*VLOOKUP('Données projet'!$B$13,Paramètres!$A$1:$I$89,5,0)</f>
        <v>278.67840000000001</v>
      </c>
      <c r="CV203" s="13">
        <f t="shared" si="173"/>
        <v>66.687639951856809</v>
      </c>
      <c r="CW203" s="20">
        <f t="shared" si="174"/>
        <v>601.51251958281728</v>
      </c>
      <c r="CX203" s="59">
        <f t="shared" si="196"/>
        <v>894.26455328527095</v>
      </c>
      <c r="CY203" s="59">
        <f ca="1">AVERAGE(OFFSET($CX$3,0,0,'Données projet'!$E$13+1,1))-AVERAGE(OFFSET($H$3,0,0,'Données projet'!$E$13+1,1))</f>
        <v>380.75053157062723</v>
      </c>
      <c r="CZ203" s="59">
        <f t="shared" si="208"/>
        <v>372.45140975908799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2.5798352499675068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2.5798352499675068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-1.1368683772161603E-13</v>
      </c>
      <c r="DP203" s="17">
        <f>DO203*VLOOKUP('Données projet'!$B$14,Paramètres!$A$1:$I$89,3,0)*VLOOKUP('Données projet'!$B$14,Paramètres!$A$1:$I$89,5,0)</f>
        <v>-1.0995790944434703E-13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391.03687197632871</v>
      </c>
      <c r="DU203" s="59">
        <f t="shared" si="209"/>
        <v>241.90796410645191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30.580932874544594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30.580932874544594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-1.1368683772161603E-13</v>
      </c>
      <c r="EK203" s="17">
        <f>EJ203*VLOOKUP('Données projet'!$B$15,Paramètres!$A$1:$I$89,3,0)*VLOOKUP('Données projet'!$B$15,Paramètres!$A$1:$I$89,5,0)</f>
        <v>-1.2946657079737634E-13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337.57272347525873</v>
      </c>
      <c r="EP203" s="59">
        <f t="shared" si="210"/>
        <v>171.78614231095435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26.150034372152938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26.150034372152938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-1.1368683772161603E-13</v>
      </c>
      <c r="FF203" s="17">
        <f>FE203*VLOOKUP('Données projet'!$B$16,Paramètres!$A$1:$I$89,3,0)*VLOOKUP('Données projet'!$B$16,Paramètres!$A$1:$I$89,5,0)</f>
        <v>-1.2414602679200469E-13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325.08483803530646</v>
      </c>
      <c r="FK203" s="59">
        <f t="shared" si="211"/>
        <v>166.27224322841556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25.075375425352131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25.075375425352131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-2.2737367544323206E-13</v>
      </c>
      <c r="GA203" s="17">
        <f>FZ203*VLOOKUP('Données projet'!$B$17,Paramètres!$A$1:$I$89,3,0)*VLOOKUP('Données projet'!$B$17,Paramètres!$A$1:$I$89,5,0)</f>
        <v>-2.3055690689943731E-13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491.88527366779715</v>
      </c>
      <c r="GF203" s="59">
        <f t="shared" si="212"/>
        <v>304.07540432345746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41.999033304571903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41.999033304571903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-1.7053025658242404E-13</v>
      </c>
      <c r="GV203" s="17">
        <f>GU203*VLOOKUP('Données projet'!$B$18,Paramètres!$A$1:$I$89,3,0)*VLOOKUP('Données projet'!$B$18,Paramètres!$A$1:$I$89,5,0)</f>
        <v>-1.6227659216383472E-13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388.19269910553851</v>
      </c>
      <c r="HA203" s="59">
        <f t="shared" si="213"/>
        <v>255.07177499966724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30.087692021729364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30.087692021729364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1.2721747796233518</v>
      </c>
      <c r="BV205" s="82">
        <f>EXP(LN('Données projet'!B114)/'Données projet'!A114)</f>
        <v>1.1457367676485573</v>
      </c>
      <c r="CQ205" s="82">
        <f>EXP(LN('Données projet'!B140)/'Données projet'!A140)</f>
        <v>1.2709816152101407</v>
      </c>
      <c r="DL205" s="82">
        <f>EXP(LN('Données projet'!B166)/'Données projet'!A166)</f>
        <v>1.2054868146447177</v>
      </c>
      <c r="EG205" s="82">
        <f>EXP(LN('Données projet'!B192)/'Données projet'!A192)</f>
        <v>1.1457367676485573</v>
      </c>
      <c r="FB205" s="82">
        <f>EXP(LN('Données projet'!B218)/'Données projet'!A218)</f>
        <v>1.1457367676485573</v>
      </c>
      <c r="FW205" s="82">
        <f>EXP(LN('Données projet'!B244)/'Données projet'!A244)</f>
        <v>1.2392705892426346</v>
      </c>
      <c r="GR205" s="82">
        <f>EXP(LN('Données projet'!B270)/'Données projet'!A270)</f>
        <v>1.2054868146447177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P27" sqref="P27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Chêne sessile</v>
      </c>
      <c r="B6" s="146">
        <f>'Données projet'!D9</f>
        <v>4.5334614520000001</v>
      </c>
      <c r="C6" s="147">
        <f ca="1">IF(OR('Données projet'!B9="",'Données projet'!C9="",'Données projet'!C9=0%),0,Calculateur!S3)</f>
        <v>442.85077007208679</v>
      </c>
      <c r="D6" s="147">
        <f>IF(OR('Données projet'!B9="",'Données projet'!C9="",'Données projet'!C9=0%),0,Calculateur!T3)</f>
        <v>275.67388397899009</v>
      </c>
      <c r="E6" s="147">
        <f ca="1">MIN(C6,D6)</f>
        <v>275.67388397899009</v>
      </c>
      <c r="F6" s="147">
        <f ca="1">E6*B6</f>
        <v>1249.756926341872</v>
      </c>
      <c r="G6" s="147">
        <f ca="1">F6*(100%-'Données projet'!$C$24)*(100%-'Données projet'!$C$25)*(100%-'Données projet'!$C$26)*(100%-'Données projet'!$C$27)</f>
        <v>1012.3031103369163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31.734230164</v>
      </c>
      <c r="K6" s="151">
        <f>J6*(100%-'Données projet'!$C$24)*(100%-'Données projet'!$C$25)*(100%-'Données projet'!$C$26)*(100%-'Données projet'!$C$27)</f>
        <v>25.704726432839998</v>
      </c>
      <c r="L6" s="152">
        <f ca="1">G6+I6+K6</f>
        <v>1038.0078367697563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Tilleul</v>
      </c>
      <c r="B7" s="154">
        <f>'Données projet'!D10</f>
        <v>0.90002309300000005</v>
      </c>
      <c r="C7" s="147">
        <f ca="1">IF(OR('Données projet'!B10="",'Données projet'!C10="",'Données projet'!C10=0%),0,Calculateur!AN3)</f>
        <v>283.58623187123555</v>
      </c>
      <c r="D7" s="147">
        <f>IF(OR('Données projet'!B10="",'Données projet'!C10="",'Données projet'!C10=0%),0,Calculateur!AO3)</f>
        <v>191.24793849275176</v>
      </c>
      <c r="E7" s="147">
        <f t="shared" ref="E7:E15" ca="1" si="0">MIN(C7,D7)</f>
        <v>191.24793849275176</v>
      </c>
      <c r="F7" s="147">
        <f t="shared" ref="F7:F15" ca="1" si="1">E7*B7</f>
        <v>172.12756113212021</v>
      </c>
      <c r="G7" s="147">
        <f ca="1">F7*(100%-'Données projet'!$C$24)*(100%-'Données projet'!$C$25)*(100%-'Données projet'!$C$26)*(100%-'Données projet'!$C$27)</f>
        <v>139.42332451701739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6.5251674242500002</v>
      </c>
      <c r="K7" s="151">
        <f>J7*(100%-'Données projet'!$C$24)*(100%-'Données projet'!$C$25)*(100%-'Données projet'!$C$26)*(100%-'Données projet'!$C$27)</f>
        <v>5.2853856136425001</v>
      </c>
      <c r="L7" s="152">
        <f t="shared" ref="L7:L15" ca="1" si="2">G7+I7+K7</f>
        <v>144.70871013065988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Noyer</v>
      </c>
      <c r="B8" s="154">
        <f>'Données projet'!D11</f>
        <v>0.29167214899999999</v>
      </c>
      <c r="C8" s="147">
        <f ca="1">IF(OR('Données projet'!B11="",'Données projet'!C11="",'Données projet'!C11=0%),0,Calculateur!BI3)</f>
        <v>300.677256227165</v>
      </c>
      <c r="D8" s="147">
        <f>IF(OR('Données projet'!B11="",'Données projet'!C11="",'Données projet'!C11=0%),0,Calculateur!BJ3)</f>
        <v>294.92893853504148</v>
      </c>
      <c r="E8" s="147">
        <f t="shared" ca="1" si="0"/>
        <v>294.92893853504148</v>
      </c>
      <c r="F8" s="147">
        <f t="shared" ca="1" si="1"/>
        <v>86.022557304804465</v>
      </c>
      <c r="G8" s="147">
        <f ca="1">F8*(100%-'Données projet'!$C$24)*(100%-'Données projet'!$C$25)*(100%-'Données projet'!$C$26)*(100%-'Données projet'!$C$27)</f>
        <v>69.678271416891619</v>
      </c>
      <c r="H8" s="155">
        <f>IF(OR('Données projet'!B11="",'Données projet'!C11="",'Données projet'!C11=0%),0,AVERAGE(Calculateur!$BS$3:$BS$33)*B8)</f>
        <v>2.504218482917378E-2</v>
      </c>
      <c r="I8" s="149">
        <f>H8*(100%-'Données projet'!$C$24)*(100%-'Données projet'!$C$25)*(100%-'Données projet'!$C$26)*(100%-'Données projet'!$C$27)</f>
        <v>2.0284169711630762E-2</v>
      </c>
      <c r="J8" s="150">
        <f>IF(OR('Données projet'!B11="",'Données projet'!C11="",'Données projet'!C11=0%),0,SUM(Calculateur!$BL$3:$BL$33)*VLOOKUP('Données projet'!$B$11,Paramètres!$A$1:$I$89,9,0)*B8)</f>
        <v>7.2188856877499994</v>
      </c>
      <c r="K8" s="151">
        <f>J8*(100%-'Données projet'!$C$24)*(100%-'Données projet'!$C$25)*(100%-'Données projet'!$C$26)*(100%-'Données projet'!$C$27)</f>
        <v>5.8472974070774999</v>
      </c>
      <c r="L8" s="152">
        <f t="shared" ca="1" si="2"/>
        <v>75.545852993680754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Cormier</v>
      </c>
      <c r="B9" s="154">
        <f>'Données projet'!D12</f>
        <v>0.28334418500000003</v>
      </c>
      <c r="C9" s="147">
        <f ca="1">IF(OR('Données projet'!B12="",'Données projet'!C12="",'Données projet'!C12=0%),0,Calculateur!CD3)</f>
        <v>320.91970765367535</v>
      </c>
      <c r="D9" s="147">
        <f>IF(OR('Données projet'!B12="",'Données projet'!C12="",'Données projet'!C12=0%),0,Calculateur!CE3)</f>
        <v>164.43305350706868</v>
      </c>
      <c r="E9" s="147">
        <f t="shared" ca="1" si="0"/>
        <v>164.43305350706868</v>
      </c>
      <c r="F9" s="147">
        <f t="shared" ca="1" si="1"/>
        <v>46.59114953302177</v>
      </c>
      <c r="G9" s="147">
        <f ca="1">F9*(100%-'Données projet'!$C$24)*(100%-'Données projet'!$C$25)*(100%-'Données projet'!$C$26)*(100%-'Données projet'!$C$27)</f>
        <v>37.73883112174763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37.73883112174763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Erable champêtre</v>
      </c>
      <c r="B10" s="154">
        <f>'Données projet'!D13</f>
        <v>4.1662574000000001E-2</v>
      </c>
      <c r="C10" s="147">
        <f ca="1">IF(OR('Données projet'!B13="",'Données projet'!C13="",'Données projet'!C13=0%),0,Calculateur!CY3)</f>
        <v>380.75053157062723</v>
      </c>
      <c r="D10" s="147">
        <f>IF(OR('Données projet'!B13="",'Données projet'!C13="",'Données projet'!C13=0%),0,Calculateur!CZ3)</f>
        <v>372.45140975908799</v>
      </c>
      <c r="E10" s="147">
        <f t="shared" ca="1" si="0"/>
        <v>372.45140975908799</v>
      </c>
      <c r="F10" s="147">
        <f t="shared" ca="1" si="1"/>
        <v>15.517284420492325</v>
      </c>
      <c r="G10" s="147">
        <f ca="1">F10*(100%-'Données projet'!$C$24)*(100%-'Données projet'!$C$25)*(100%-'Données projet'!$C$26)*(100%-'Données projet'!$C$27)</f>
        <v>12.569000380598785</v>
      </c>
      <c r="H10" s="155">
        <f>IF(OR('Données projet'!B13="",'Données projet'!C13="",'Données projet'!C13=0%),0,AVERAGE(Calculateur!$DI$3:$DI$33)*B10)</f>
        <v>4.8152412372070479E-3</v>
      </c>
      <c r="I10" s="149">
        <f>H10*(100%-'Données projet'!$C$24)*(100%-'Données projet'!$C$25)*(100%-'Données projet'!$C$26)*(100%-'Données projet'!$C$27)</f>
        <v>3.9003454021377094E-3</v>
      </c>
      <c r="J10" s="150">
        <f>IF(OR('Données projet'!B13="",'Données projet'!C13="",'Données projet'!C13=0%),0,SUM(Calculateur!$DB$3:$DB$33)*VLOOKUP('Données projet'!$B$13,Paramètres!$A$1:$I$89,9,0)*B10)</f>
        <v>1.4269431594999999</v>
      </c>
      <c r="K10" s="151">
        <f>J10*(100%-'Données projet'!$C$24)*(100%-'Données projet'!$C$25)*(100%-'Données projet'!$C$26)*(100%-'Données projet'!$C$27)</f>
        <v>1.1558239591949999</v>
      </c>
      <c r="L10" s="152">
        <f t="shared" ca="1" si="2"/>
        <v>13.728724685195923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Alisier torminal</v>
      </c>
      <c r="B11" s="154">
        <f>'Données projet'!D14</f>
        <v>0.27001034100000004</v>
      </c>
      <c r="C11" s="147">
        <f ca="1">IF(OR('Données projet'!B14="",'Données projet'!C14="",'Données projet'!C14=0%),0,Calculateur!DT3)</f>
        <v>391.03687197632871</v>
      </c>
      <c r="D11" s="147">
        <f>IF(OR('Données projet'!B14="",'Données projet'!C14="",'Données projet'!C14=0%),0,Calculateur!DU3)</f>
        <v>241.90796410645191</v>
      </c>
      <c r="E11" s="147">
        <f t="shared" ca="1" si="0"/>
        <v>241.90796410645191</v>
      </c>
      <c r="F11" s="147">
        <f t="shared" ca="1" si="1"/>
        <v>65.317651878998845</v>
      </c>
      <c r="G11" s="147">
        <f ca="1">F11*(100%-'Données projet'!$C$24)*(100%-'Données projet'!$C$25)*(100%-'Données projet'!$C$26)*(100%-'Données projet'!$C$27)</f>
        <v>52.907298021989064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1.4175542902500002</v>
      </c>
      <c r="K11" s="151">
        <f>J11*(100%-'Données projet'!$C$24)*(100%-'Données projet'!$C$25)*(100%-'Données projet'!$C$26)*(100%-'Données projet'!$C$27)</f>
        <v>1.1482189751025003</v>
      </c>
      <c r="L11" s="152">
        <f t="shared" ca="1" si="2"/>
        <v>54.055516997091566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Chêne vert</v>
      </c>
      <c r="B12" s="154">
        <f>'Données projet'!D15</f>
        <v>0.56668837000000005</v>
      </c>
      <c r="C12" s="147">
        <f ca="1">IF(OR('Données projet'!B15="",'Données projet'!C15="",'Données projet'!C15=0%),0,Calculateur!EO3)</f>
        <v>337.57272347525873</v>
      </c>
      <c r="D12" s="147">
        <f>IF(OR('Données projet'!B15="",'Données projet'!C15="",'Données projet'!C15=0%),0,Calculateur!EP3)</f>
        <v>171.78614231095435</v>
      </c>
      <c r="E12" s="147">
        <f t="shared" ca="1" si="0"/>
        <v>171.78614231095435</v>
      </c>
      <c r="F12" s="147">
        <f t="shared" ca="1" si="1"/>
        <v>97.349208974782755</v>
      </c>
      <c r="G12" s="147">
        <f ca="1">F12*(100%-'Données projet'!$C$24)*(100%-'Données projet'!$C$25)*(100%-'Données projet'!$C$26)*(100%-'Données projet'!$C$27)</f>
        <v>78.85285926957404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78.85285926957404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Chêne-liège</v>
      </c>
      <c r="B13" s="154">
        <f>'Données projet'!D16</f>
        <v>0.56668837000000005</v>
      </c>
      <c r="C13" s="147">
        <f ca="1">IF(OR('Données projet'!B16="",'Données projet'!C16="",'Données projet'!C16=0%),0,Calculateur!FJ3)</f>
        <v>325.08483803530646</v>
      </c>
      <c r="D13" s="147">
        <f>IF(OR('Données projet'!B16="",'Données projet'!C16="",'Données projet'!C16=0%),0,Calculateur!FK3)</f>
        <v>166.27224322841556</v>
      </c>
      <c r="E13" s="147">
        <f t="shared" ca="1" si="0"/>
        <v>166.27224322841556</v>
      </c>
      <c r="F13" s="147">
        <f t="shared" ca="1" si="1"/>
        <v>94.22454649135436</v>
      </c>
      <c r="G13" s="147">
        <f ca="1">F13*(100%-'Données projet'!$C$24)*(100%-'Données projet'!$C$25)*(100%-'Données projet'!$C$26)*(100%-'Données projet'!$C$27)</f>
        <v>76.321882657997037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76.321882657997037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>Chêne pubescent</v>
      </c>
      <c r="B14" s="154">
        <f>'Données projet'!D17</f>
        <v>2.266730726</v>
      </c>
      <c r="C14" s="147">
        <f ca="1">IF(OR('Données projet'!B17="",'Données projet'!C17="",'Données projet'!C17=0%),0,Calculateur!GE3)</f>
        <v>491.88527366779715</v>
      </c>
      <c r="D14" s="147">
        <f>IF(OR('Données projet'!B17="",'Données projet'!C17="",'Données projet'!C17=0%),0,Calculateur!GF3)</f>
        <v>304.07540432345746</v>
      </c>
      <c r="E14" s="147">
        <f t="shared" ca="1" si="0"/>
        <v>304.07540432345746</v>
      </c>
      <c r="F14" s="147">
        <f t="shared" ca="1" si="1"/>
        <v>689.25706200085426</v>
      </c>
      <c r="G14" s="147">
        <f ca="1">F14*(100%-'Données projet'!$C$24)*(100%-'Données projet'!$C$25)*(100%-'Données projet'!$C$26)*(100%-'Données projet'!$C$27)</f>
        <v>558.29822022069197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15.867115082</v>
      </c>
      <c r="K14" s="151">
        <f>J14*(100%-'Données projet'!$C$24)*(100%-'Données projet'!$C$25)*(100%-'Données projet'!$C$26)*(100%-'Données projet'!$C$27)</f>
        <v>12.852363216419999</v>
      </c>
      <c r="L14" s="152">
        <f t="shared" ca="1" si="2"/>
        <v>571.150583437112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>Charme</v>
      </c>
      <c r="B15" s="157">
        <f>'Données projet'!D18</f>
        <v>0.56668837000000005</v>
      </c>
      <c r="C15" s="158">
        <f ca="1">IF(OR('Données projet'!B18="",'Données projet'!C18="",'Données projet'!C18=0%),0,Calculateur!GZ3)</f>
        <v>388.19269910553851</v>
      </c>
      <c r="D15" s="158">
        <f>IF(OR('Données projet'!B18="",'Données projet'!C18="",'Données projet'!C18=0%),0,Calculateur!HA3)</f>
        <v>255.07177499966724</v>
      </c>
      <c r="E15" s="158">
        <f t="shared" ca="1" si="0"/>
        <v>255.07177499966724</v>
      </c>
      <c r="F15" s="159">
        <f t="shared" ca="1" si="1"/>
        <v>144.5462084075682</v>
      </c>
      <c r="G15" s="159">
        <f ca="1">F15*(100%-'Données projet'!$C$24)*(100%-'Données projet'!$C$25)*(100%-'Données projet'!$C$26)*(100%-'Données projet'!$C$27)</f>
        <v>117.08242881013027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4.1084906825000003</v>
      </c>
      <c r="K15" s="163">
        <f>J15*(100%-'Données projet'!$C$24)*(100%-'Données projet'!$C$25)*(100%-'Données projet'!$C$26)*(100%-'Données projet'!$C$27)</f>
        <v>3.3278774528250001</v>
      </c>
      <c r="L15" s="164">
        <f t="shared" ca="1" si="2"/>
        <v>120.41030626295527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2660.7101564858694</v>
      </c>
      <c r="G16" s="166">
        <f t="shared" ca="1" si="3"/>
        <v>2155.1752267535544</v>
      </c>
      <c r="H16" s="167">
        <f t="shared" si="3"/>
        <v>2.9857426066380827E-2</v>
      </c>
      <c r="I16" s="167">
        <f t="shared" si="3"/>
        <v>2.4184515113768471E-2</v>
      </c>
      <c r="J16" s="168">
        <f t="shared" si="3"/>
        <v>68.29838649025001</v>
      </c>
      <c r="K16" s="168">
        <f t="shared" si="3"/>
        <v>55.3216930571025</v>
      </c>
      <c r="L16" s="169">
        <f t="shared" ca="1" si="3"/>
        <v>2210.5211043257705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Tilleul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Noyer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Erable champêtre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Chêne vert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Chêne-liège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>Chêne pubescent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>Charme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4" zoomScaleNormal="80" workbookViewId="0">
      <selection activeCell="E142" sqref="E14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-676.1096021198357</v>
      </c>
      <c r="U10" s="178">
        <f>'Données projet'!D9</f>
        <v>4.5334614520000001</v>
      </c>
      <c r="V10" s="177">
        <f>U10*T10</f>
        <v>-3065.1168185373326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Tilleul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-2872.2111836268718</v>
      </c>
      <c r="U11" s="178">
        <f>'Données projet'!D10</f>
        <v>0.90002309300000005</v>
      </c>
      <c r="V11" s="177">
        <f t="shared" ref="V11" si="0">U11*T11</f>
        <v>-2585.0563932370483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Noyer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-873.88343022969025</v>
      </c>
      <c r="U12" s="178">
        <f>'Données projet'!D11</f>
        <v>0.29167214899999999</v>
      </c>
      <c r="V12" s="177">
        <f t="shared" ref="V12:V19" si="1">U12*T12</f>
        <v>-254.88745807058532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Cormier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-4056.9875004910714</v>
      </c>
      <c r="U13" s="178">
        <f>'Données projet'!D12</f>
        <v>0.28334418500000003</v>
      </c>
      <c r="V13" s="177">
        <f t="shared" si="1"/>
        <v>-1149.5238168818298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Erable champêtre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-1052.4239492987417</v>
      </c>
      <c r="U14" s="178">
        <f>'Données projet'!D13</f>
        <v>4.1662574000000001E-2</v>
      </c>
      <c r="V14" s="177">
        <f t="shared" si="1"/>
        <v>-43.846690667031076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>
        <v>0</v>
      </c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Alisier torminal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-4693.5711848674318</v>
      </c>
      <c r="U15" s="178">
        <f>'Données projet'!D14</f>
        <v>0.27001034100000004</v>
      </c>
      <c r="V15" s="177">
        <f t="shared" si="1"/>
        <v>-1267.3127561338295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30</v>
      </c>
      <c r="O16" s="23"/>
      <c r="P16" s="23"/>
      <c r="Q16" s="233"/>
      <c r="R16" s="23"/>
      <c r="S16" s="36" t="str">
        <f>B200</f>
        <v>Chêne vert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-3289.9017519919435</v>
      </c>
      <c r="U16" s="178">
        <f>'Données projet'!D15</f>
        <v>0.56668837000000005</v>
      </c>
      <c r="V16" s="177">
        <f t="shared" si="1"/>
        <v>-1864.3490612964588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v>2880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2.9999999999999982</v>
      </c>
      <c r="O17" s="23"/>
      <c r="P17" s="23"/>
      <c r="Q17" s="233"/>
      <c r="R17" s="23"/>
      <c r="S17" s="36" t="str">
        <f>B231</f>
        <v>Chêne-liège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-3889.901751991943</v>
      </c>
      <c r="U17" s="178">
        <f>'Données projet'!D16</f>
        <v>0.56668837000000005</v>
      </c>
      <c r="V17" s="177">
        <f t="shared" si="1"/>
        <v>-2204.3620832964584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>Chêne pubescent</v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-387.34828585313534</v>
      </c>
      <c r="U18" s="178">
        <f>'Données projet'!D17</f>
        <v>2.266730726</v>
      </c>
      <c r="V18" s="177">
        <f t="shared" si="1"/>
        <v>-878.01426120673295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29.999999999999982</v>
      </c>
      <c r="O19" s="23"/>
      <c r="P19" s="4"/>
      <c r="Q19" s="234"/>
      <c r="R19" s="4"/>
      <c r="S19" s="36" t="str">
        <f>B293</f>
        <v>Charme</v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-2332.2111836268718</v>
      </c>
      <c r="U19" s="178">
        <f>'Données projet'!D18</f>
        <v>0.56668837000000005</v>
      </c>
      <c r="V19" s="177">
        <f t="shared" si="1"/>
        <v>-1321.6369541452827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f>953.71+689.34</f>
        <v>1643.0500000000002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400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400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0</v>
      </c>
      <c r="C23" s="193">
        <f>225*'Données projet'!E36+13.8*('Données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>
        <v>400</v>
      </c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-45837.073127181902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0</v>
      </c>
      <c r="C24" s="193">
        <f>225*'Données projet'!E37+13.8*('Données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9.1129775292695143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28</v>
      </c>
      <c r="C25" s="193">
        <f>225*'Données projet'!E38+13.8*('Données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-45846.186104711174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28</v>
      </c>
      <c r="C26" s="193">
        <f>225*'Données projet'!E39+13.8*('Données projet'!F39+'Données projet'!G39)+10*'Données projet'!G39</f>
        <v>0</v>
      </c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28</v>
      </c>
      <c r="C27" s="193">
        <f>225*'Données projet'!E40+13.8*('Données projet'!F40+'Données projet'!G40)+10*'Données projet'!G40</f>
        <v>45</v>
      </c>
      <c r="D27" s="182">
        <f t="shared" si="2"/>
        <v>1260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28</v>
      </c>
      <c r="C28" s="193">
        <f>225*'Données projet'!E41+13.8*('Données projet'!F41+'Données projet'!G41)+10*'Données projet'!G41</f>
        <v>45</v>
      </c>
      <c r="D28" s="182">
        <f t="shared" si="2"/>
        <v>1260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50</v>
      </c>
      <c r="B29" s="181">
        <f>'Données projet'!D42</f>
        <v>28</v>
      </c>
      <c r="C29" s="193">
        <f>225*'Données projet'!E42+13.8*('Données projet'!F42+'Données projet'!G42)+10*'Données projet'!G42</f>
        <v>67.5</v>
      </c>
      <c r="D29" s="182">
        <f t="shared" si="2"/>
        <v>1890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55</v>
      </c>
      <c r="B30" s="181">
        <f>'Données projet'!D43</f>
        <v>28</v>
      </c>
      <c r="C30" s="193">
        <f>225*'Données projet'!E43+13.8*('Données projet'!F43+'Données projet'!G43)+10*'Données projet'!G43</f>
        <v>67.5</v>
      </c>
      <c r="D30" s="182">
        <f t="shared" si="2"/>
        <v>1890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60</v>
      </c>
      <c r="B31" s="181">
        <f>'Données projet'!D44</f>
        <v>28</v>
      </c>
      <c r="C31" s="193">
        <f>225*'Données projet'!E44+13.8*('Données projet'!F44+'Données projet'!G44)+10*'Données projet'!G44</f>
        <v>90</v>
      </c>
      <c r="D31" s="182">
        <f t="shared" si="2"/>
        <v>2520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65</v>
      </c>
      <c r="B32" s="181">
        <f>'Données projet'!D45</f>
        <v>28</v>
      </c>
      <c r="C32" s="193">
        <f>225*'Données projet'!E45+13.8*('Données projet'!F45+'Données projet'!G45)+10*'Données projet'!G45</f>
        <v>90</v>
      </c>
      <c r="D32" s="182">
        <f t="shared" si="2"/>
        <v>2520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70</v>
      </c>
      <c r="B33" s="181">
        <f>'Données projet'!D46</f>
        <v>28</v>
      </c>
      <c r="C33" s="193">
        <f>225*'Données projet'!E46+13.8*('Données projet'!F46+'Données projet'!G46)+10*'Données projet'!G46</f>
        <v>112.5</v>
      </c>
      <c r="D33" s="182">
        <f t="shared" si="2"/>
        <v>3150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75</v>
      </c>
      <c r="B34" s="181">
        <f>'Données projet'!D47</f>
        <v>28</v>
      </c>
      <c r="C34" s="193">
        <f>225*'Données projet'!E47+13.8*('Données projet'!F47+'Données projet'!G47)+10*'Données projet'!G47</f>
        <v>112.5</v>
      </c>
      <c r="D34" s="182">
        <f t="shared" si="2"/>
        <v>3150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80</v>
      </c>
      <c r="B35" s="181">
        <f>'Données projet'!D48</f>
        <v>28</v>
      </c>
      <c r="C35" s="193">
        <f>225*'Données projet'!E48+13.8*('Données projet'!F48+'Données projet'!G48)+10*'Données projet'!G48</f>
        <v>135</v>
      </c>
      <c r="D35" s="182">
        <f t="shared" si="2"/>
        <v>3780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85</v>
      </c>
      <c r="B36" s="181">
        <f>'Données projet'!D49</f>
        <v>28</v>
      </c>
      <c r="C36" s="193">
        <f>225*'Données projet'!E49+13.8*('Données projet'!F49+'Données projet'!G49)+10*'Données projet'!G49</f>
        <v>135</v>
      </c>
      <c r="D36" s="182">
        <f t="shared" si="2"/>
        <v>3780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90</v>
      </c>
      <c r="B37" s="181">
        <f>'Données projet'!D50</f>
        <v>28</v>
      </c>
      <c r="C37" s="193">
        <f>225*'Données projet'!E50+13.8*('Données projet'!F50+'Données projet'!G50)+10*'Données projet'!G50</f>
        <v>157.5</v>
      </c>
      <c r="D37" s="182">
        <f t="shared" si="2"/>
        <v>4410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95</v>
      </c>
      <c r="B38" s="181">
        <f>'Données projet'!D51</f>
        <v>28</v>
      </c>
      <c r="C38" s="193">
        <f>225*'Données projet'!E51+13.8*('Données projet'!F51+'Données projet'!G51)+10*'Données projet'!G51</f>
        <v>157.5</v>
      </c>
      <c r="D38" s="182">
        <f t="shared" si="2"/>
        <v>4410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100</v>
      </c>
      <c r="B39" s="181">
        <f>'Données projet'!D52</f>
        <v>28</v>
      </c>
      <c r="C39" s="193">
        <f>225*'Données projet'!E52+13.8*('Données projet'!F52+'Données projet'!G52)+10*'Données projet'!G52</f>
        <v>180</v>
      </c>
      <c r="D39" s="182">
        <f t="shared" si="2"/>
        <v>5040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110</v>
      </c>
      <c r="B40" s="181">
        <f>'Données projet'!D53</f>
        <v>51</v>
      </c>
      <c r="C40" s="193">
        <f>225*'Données projet'!E53+13.8*('Données projet'!F53+'Données projet'!G53)+10*'Données projet'!G53</f>
        <v>180</v>
      </c>
      <c r="D40" s="182">
        <f t="shared" si="2"/>
        <v>9180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115</v>
      </c>
      <c r="B41" s="181">
        <f>'Données projet'!D54</f>
        <v>24</v>
      </c>
      <c r="C41" s="193">
        <f>225*'Données projet'!E54+13.8*('Données projet'!F54+'Données projet'!G54)+10*'Données projet'!G54</f>
        <v>180</v>
      </c>
      <c r="D41" s="182">
        <f t="shared" si="2"/>
        <v>4320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120</v>
      </c>
      <c r="B42" s="181">
        <f>'Données projet'!D55</f>
        <v>328</v>
      </c>
      <c r="C42" s="193">
        <f>225*'Données projet'!E55+13.8*('Données projet'!F55+'Données projet'!G55)+10*'Données projet'!G55</f>
        <v>202.5</v>
      </c>
      <c r="D42" s="182">
        <f t="shared" si="2"/>
        <v>66420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Tilleul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v>3480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20</v>
      </c>
      <c r="B54" s="181">
        <f>'Données projet'!D62</f>
        <v>0</v>
      </c>
      <c r="C54" s="191">
        <f>50*'Données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0</v>
      </c>
      <c r="C55" s="191">
        <f>50*'Données projet'!E63+13.8*('Données projet'!F63+'Données projet'!G63)+10*'Données projet'!H63</f>
        <v>10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29</v>
      </c>
      <c r="C56" s="191">
        <f>50*'Données projet'!E64+13.8*('Données projet'!F64+'Données projet'!G64)+10*'Données projet'!H64</f>
        <v>10</v>
      </c>
      <c r="D56" s="179">
        <f t="shared" si="4"/>
        <v>290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21</v>
      </c>
      <c r="C57" s="191">
        <f>50*'Données projet'!E65+13.8*('Données projet'!F65+'Données projet'!G65)+10*'Données projet'!H65</f>
        <v>10</v>
      </c>
      <c r="D57" s="179">
        <f t="shared" si="4"/>
        <v>210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21</v>
      </c>
      <c r="C58" s="191">
        <f>50*'Données projet'!E66+13.8*('Données projet'!F66+'Données projet'!G66)+10*'Données projet'!H66</f>
        <v>18</v>
      </c>
      <c r="D58" s="179">
        <f t="shared" si="4"/>
        <v>378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21</v>
      </c>
      <c r="C59" s="191">
        <f>50*'Données projet'!E67+13.8*('Données projet'!F67+'Données projet'!G67)+10*'Données projet'!H67</f>
        <v>18</v>
      </c>
      <c r="D59" s="179">
        <f t="shared" si="4"/>
        <v>378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50</v>
      </c>
      <c r="B60" s="181">
        <f>'Données projet'!D68</f>
        <v>21</v>
      </c>
      <c r="C60" s="191">
        <f>50*'Données projet'!E68+13.8*('Données projet'!F68+'Données projet'!G68)+10*'Données projet'!H68</f>
        <v>22</v>
      </c>
      <c r="D60" s="179">
        <f t="shared" si="4"/>
        <v>462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55</v>
      </c>
      <c r="B61" s="181">
        <f>'Données projet'!D69</f>
        <v>21</v>
      </c>
      <c r="C61" s="191">
        <f>50*'Données projet'!E69+13.8*('Données projet'!F69+'Données projet'!G69)+10*'Données projet'!H69</f>
        <v>22</v>
      </c>
      <c r="D61" s="179">
        <f t="shared" si="4"/>
        <v>462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60</v>
      </c>
      <c r="B62" s="181">
        <f>'Données projet'!D70</f>
        <v>21</v>
      </c>
      <c r="C62" s="191">
        <f>50*'Données projet'!E70+13.8*('Données projet'!F70+'Données projet'!G70)+10*'Données projet'!H70</f>
        <v>26</v>
      </c>
      <c r="D62" s="179">
        <f t="shared" si="4"/>
        <v>546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65</v>
      </c>
      <c r="B63" s="181">
        <f>'Données projet'!D71</f>
        <v>21</v>
      </c>
      <c r="C63" s="191">
        <f>50*'Données projet'!E71+13.8*('Données projet'!F71+'Données projet'!G71)+10*'Données projet'!H71</f>
        <v>26</v>
      </c>
      <c r="D63" s="179">
        <f t="shared" si="4"/>
        <v>546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70</v>
      </c>
      <c r="B64" s="181">
        <f>'Données projet'!D72</f>
        <v>21</v>
      </c>
      <c r="C64" s="191">
        <f>50*'Données projet'!E72+13.8*('Données projet'!F72+'Données projet'!G72)+10*'Données projet'!H72</f>
        <v>30</v>
      </c>
      <c r="D64" s="179">
        <f t="shared" si="4"/>
        <v>630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75</v>
      </c>
      <c r="B65" s="181">
        <f>'Données projet'!D73</f>
        <v>21</v>
      </c>
      <c r="C65" s="191">
        <f>50*'Données projet'!E73+13.8*('Données projet'!F73+'Données projet'!G73)+10*'Données projet'!H73</f>
        <v>30</v>
      </c>
      <c r="D65" s="179">
        <f t="shared" si="4"/>
        <v>630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80</v>
      </c>
      <c r="B66" s="181">
        <f>'Données projet'!D74</f>
        <v>21</v>
      </c>
      <c r="C66" s="191">
        <f>50*'Données projet'!E74+13.8*('Données projet'!F74+'Données projet'!G74)+10*'Données projet'!H74</f>
        <v>34</v>
      </c>
      <c r="D66" s="179">
        <f t="shared" si="4"/>
        <v>714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85</v>
      </c>
      <c r="B67" s="181">
        <f>'Données projet'!D75</f>
        <v>21</v>
      </c>
      <c r="C67" s="191">
        <f>50*'Données projet'!E75+13.8*('Données projet'!F75+'Données projet'!G75)+10*'Données projet'!H75</f>
        <v>34</v>
      </c>
      <c r="D67" s="179">
        <f t="shared" si="4"/>
        <v>714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90</v>
      </c>
      <c r="B68" s="181">
        <f>'Données projet'!D76</f>
        <v>21</v>
      </c>
      <c r="C68" s="191">
        <f>50*'Données projet'!E76+13.8*('Données projet'!F76+'Données projet'!G76)+10*'Données projet'!H76</f>
        <v>38</v>
      </c>
      <c r="D68" s="179">
        <f t="shared" si="4"/>
        <v>798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95</v>
      </c>
      <c r="B69" s="181">
        <f>'Données projet'!D77</f>
        <v>21</v>
      </c>
      <c r="C69" s="191">
        <f>50*'Données projet'!E77+13.8*('Données projet'!F77+'Données projet'!G77)+10*'Données projet'!H77</f>
        <v>38</v>
      </c>
      <c r="D69" s="179">
        <f t="shared" si="4"/>
        <v>798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100</v>
      </c>
      <c r="B70" s="181">
        <f>'Données projet'!D78</f>
        <v>21</v>
      </c>
      <c r="C70" s="191">
        <f>50*'Données projet'!E78+13.8*('Données projet'!F78+'Données projet'!G78)+10*'Données projet'!H78</f>
        <v>38</v>
      </c>
      <c r="D70" s="179">
        <f t="shared" si="4"/>
        <v>798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110</v>
      </c>
      <c r="B71" s="181">
        <f>'Données projet'!D79</f>
        <v>39</v>
      </c>
      <c r="C71" s="191">
        <f>50*'Données projet'!E79+13.8*('Données projet'!F79+'Données projet'!G79)+10*'Données projet'!H79</f>
        <v>42</v>
      </c>
      <c r="D71" s="179">
        <f t="shared" si="4"/>
        <v>1638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115</v>
      </c>
      <c r="B72" s="181">
        <f>'Données projet'!D80</f>
        <v>18</v>
      </c>
      <c r="C72" s="191">
        <f>50*'Données projet'!E80+13.8*('Données projet'!F80+'Données projet'!G80)+10*'Données projet'!H80</f>
        <v>42</v>
      </c>
      <c r="D72" s="179">
        <f t="shared" si="4"/>
        <v>756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120</v>
      </c>
      <c r="B73" s="181">
        <f>'Données projet'!D81</f>
        <v>285</v>
      </c>
      <c r="C73" s="191">
        <f>50*'Données projet'!E81+13.8*('Données projet'!F81+'Données projet'!G81)+10*'Données projet'!H81</f>
        <v>42</v>
      </c>
      <c r="D73" s="179">
        <f t="shared" si="4"/>
        <v>11970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Noyer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>
        <v>4860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15</v>
      </c>
      <c r="B85" s="181">
        <f>'Données projet'!D88</f>
        <v>15</v>
      </c>
      <c r="C85" s="191">
        <f>300*'Données projet'!E88+13.8*('Données projet'!F88+'Données projet'!G88)+10*'Données projet'!H88</f>
        <v>10</v>
      </c>
      <c r="D85" s="179">
        <f>B85*C85</f>
        <v>150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20</v>
      </c>
      <c r="B86" s="181">
        <f>'Données projet'!D89</f>
        <v>28</v>
      </c>
      <c r="C86" s="191">
        <f>300*'Données projet'!E89+13.8*('Données projet'!F89+'Données projet'!G89)+10*'Données projet'!H89</f>
        <v>10</v>
      </c>
      <c r="D86" s="179">
        <f t="shared" ref="D86:D104" si="6">B86*C86</f>
        <v>280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25</v>
      </c>
      <c r="B87" s="181">
        <f>'Données projet'!D90</f>
        <v>28</v>
      </c>
      <c r="C87" s="191">
        <f>300*'Données projet'!E90+13.8*('Données projet'!F90+'Données projet'!G90)+10*'Données projet'!H90</f>
        <v>10</v>
      </c>
      <c r="D87" s="179">
        <f t="shared" si="6"/>
        <v>280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30</v>
      </c>
      <c r="B88" s="181">
        <f>'Données projet'!D91</f>
        <v>28</v>
      </c>
      <c r="C88" s="191">
        <f>300*'Données projet'!E91+13.8*('Données projet'!F91+'Données projet'!G91)+10*'Données projet'!H91</f>
        <v>68</v>
      </c>
      <c r="D88" s="179">
        <f t="shared" si="6"/>
        <v>1904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35</v>
      </c>
      <c r="B89" s="181">
        <f>'Données projet'!D92</f>
        <v>28</v>
      </c>
      <c r="C89" s="191">
        <f>300*'Données projet'!E92+13.8*('Données projet'!F92+'Données projet'!G92)+10*'Données projet'!H92</f>
        <v>68</v>
      </c>
      <c r="D89" s="179">
        <f t="shared" si="6"/>
        <v>1904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40</v>
      </c>
      <c r="B90" s="181">
        <f>'Données projet'!D93</f>
        <v>28</v>
      </c>
      <c r="C90" s="191">
        <f>300*'Données projet'!E93+13.8*('Données projet'!F93+'Données projet'!G93)+10*'Données projet'!H93</f>
        <v>68</v>
      </c>
      <c r="D90" s="179">
        <f t="shared" si="6"/>
        <v>1904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45</v>
      </c>
      <c r="B91" s="181">
        <f>'Données projet'!D94</f>
        <v>22</v>
      </c>
      <c r="C91" s="191">
        <f>300*'Données projet'!E94+13.8*('Données projet'!F94+'Données projet'!G94)+10*'Données projet'!H94</f>
        <v>97</v>
      </c>
      <c r="D91" s="179">
        <f t="shared" si="6"/>
        <v>2134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50</v>
      </c>
      <c r="B92" s="181">
        <f>'Données projet'!D95</f>
        <v>17</v>
      </c>
      <c r="C92" s="191">
        <f>300*'Données projet'!E95+13.8*('Données projet'!F95+'Données projet'!G95)+10*'Données projet'!H95</f>
        <v>97</v>
      </c>
      <c r="D92" s="179">
        <f t="shared" si="6"/>
        <v>1649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55</v>
      </c>
      <c r="B93" s="181">
        <f>'Données projet'!D96</f>
        <v>13</v>
      </c>
      <c r="C93" s="191">
        <f>300*'Données projet'!E96+13.8*('Données projet'!F96+'Données projet'!G96)+10*'Données projet'!H96</f>
        <v>126</v>
      </c>
      <c r="D93" s="179">
        <f t="shared" si="6"/>
        <v>1638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60</v>
      </c>
      <c r="B94" s="181">
        <f>'Données projet'!D97</f>
        <v>12</v>
      </c>
      <c r="C94" s="191">
        <f>300*'Données projet'!E97+13.8*('Données projet'!F97+'Données projet'!G97)+10*'Données projet'!H97</f>
        <v>126</v>
      </c>
      <c r="D94" s="179">
        <f t="shared" si="6"/>
        <v>1512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65</v>
      </c>
      <c r="B95" s="181">
        <f>'Données projet'!D98</f>
        <v>11</v>
      </c>
      <c r="C95" s="191">
        <f>300*'Données projet'!E98+13.8*('Données projet'!F98+'Données projet'!G98)+10*'Données projet'!H98</f>
        <v>155</v>
      </c>
      <c r="D95" s="179">
        <f t="shared" si="6"/>
        <v>1705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70</v>
      </c>
      <c r="B96" s="181">
        <f>'Données projet'!D99</f>
        <v>10</v>
      </c>
      <c r="C96" s="191">
        <f>300*'Données projet'!E99+13.8*('Données projet'!F99+'Données projet'!G99)+10*'Données projet'!H99</f>
        <v>155</v>
      </c>
      <c r="D96" s="179">
        <f t="shared" si="6"/>
        <v>1550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75</v>
      </c>
      <c r="B97" s="181">
        <f>'Données projet'!D100</f>
        <v>9</v>
      </c>
      <c r="C97" s="191">
        <f>300*'Données projet'!E100+13.8*('Données projet'!F100+'Données projet'!G100)+10*'Données projet'!H100</f>
        <v>184</v>
      </c>
      <c r="D97" s="179">
        <f t="shared" si="6"/>
        <v>1656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80</v>
      </c>
      <c r="B98" s="181">
        <f>'Données projet'!D101</f>
        <v>275</v>
      </c>
      <c r="C98" s="191">
        <f>300*'Données projet'!E101+13.8*('Données projet'!F101+'Données projet'!G101)+10*'Données projet'!H101</f>
        <v>184</v>
      </c>
      <c r="D98" s="179">
        <f t="shared" si="6"/>
        <v>50600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300*'Données projet'!E102+13.8*('Données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300*'Données projet'!E103+13.8*('Données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300*'Données projet'!E104+13.8*('Données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300*'Données projet'!E105+13.8*('Données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300*'Données projet'!E106+13.8*('Données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300*'Données projet'!E107+13.8*('Données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v>4400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25</v>
      </c>
      <c r="B116" s="181">
        <f>'Données projet'!D114</f>
        <v>0</v>
      </c>
      <c r="C116" s="191">
        <f>50*'Données projet'!E114+13.8*('Données projet'!F114+'Données projet'!G114)+10*'Données projet'!H114</f>
        <v>10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30</v>
      </c>
      <c r="B117" s="181">
        <f>'Données projet'!D115</f>
        <v>0</v>
      </c>
      <c r="C117" s="191">
        <f>50*'Données projet'!E115+13.8*('Données projet'!F115+'Données projet'!G115)+10*'Données projet'!H115</f>
        <v>10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35</v>
      </c>
      <c r="B118" s="181">
        <f>'Données projet'!D116</f>
        <v>13</v>
      </c>
      <c r="C118" s="191">
        <f>50*'Données projet'!E116+13.8*('Données projet'!F116+'Données projet'!G116)+10*'Données projet'!H116</f>
        <v>10</v>
      </c>
      <c r="D118" s="179">
        <f t="shared" si="8"/>
        <v>130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40</v>
      </c>
      <c r="B119" s="181">
        <f>'Données projet'!D117</f>
        <v>14</v>
      </c>
      <c r="C119" s="191">
        <f>50*'Données projet'!E117+13.8*('Données projet'!F117+'Données projet'!G117)+10*'Données projet'!H117</f>
        <v>18</v>
      </c>
      <c r="D119" s="179">
        <f t="shared" si="8"/>
        <v>252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45</v>
      </c>
      <c r="B120" s="181">
        <f>'Données projet'!D118</f>
        <v>14</v>
      </c>
      <c r="C120" s="191">
        <f>50*'Données projet'!E118+13.8*('Données projet'!F118+'Données projet'!G118)+10*'Données projet'!H118</f>
        <v>18</v>
      </c>
      <c r="D120" s="179">
        <f t="shared" si="8"/>
        <v>252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50</v>
      </c>
      <c r="B121" s="181">
        <f>'Données projet'!D119</f>
        <v>14</v>
      </c>
      <c r="C121" s="191">
        <f>50*'Données projet'!E119+13.8*('Données projet'!F119+'Données projet'!G119)+10*'Données projet'!H119</f>
        <v>18</v>
      </c>
      <c r="D121" s="179">
        <f t="shared" si="8"/>
        <v>252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55</v>
      </c>
      <c r="B122" s="181">
        <f>'Données projet'!D120</f>
        <v>14</v>
      </c>
      <c r="C122" s="191">
        <f>50*'Données projet'!E120+13.8*('Données projet'!F120+'Données projet'!G120)+10*'Données projet'!H120</f>
        <v>22</v>
      </c>
      <c r="D122" s="179">
        <f t="shared" si="8"/>
        <v>308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60</v>
      </c>
      <c r="B123" s="181">
        <f>'Données projet'!D121</f>
        <v>14</v>
      </c>
      <c r="C123" s="191">
        <f>50*'Données projet'!E121+13.8*('Données projet'!F121+'Données projet'!G121)+10*'Données projet'!H121</f>
        <v>22</v>
      </c>
      <c r="D123" s="179">
        <f t="shared" si="8"/>
        <v>308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65</v>
      </c>
      <c r="B124" s="181">
        <f>'Données projet'!D122</f>
        <v>14</v>
      </c>
      <c r="C124" s="191">
        <f>50*'Données projet'!E122+13.8*('Données projet'!F122+'Données projet'!G122)+10*'Données projet'!H122</f>
        <v>26</v>
      </c>
      <c r="D124" s="179">
        <f t="shared" si="8"/>
        <v>364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70</v>
      </c>
      <c r="B125" s="181">
        <f>'Données projet'!D123</f>
        <v>14</v>
      </c>
      <c r="C125" s="191">
        <f>50*'Données projet'!E123+13.8*('Données projet'!F123+'Données projet'!G123)+10*'Données projet'!H123</f>
        <v>26</v>
      </c>
      <c r="D125" s="179">
        <f t="shared" si="8"/>
        <v>364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75</v>
      </c>
      <c r="B126" s="181">
        <f>'Données projet'!D124</f>
        <v>14</v>
      </c>
      <c r="C126" s="191">
        <f>50*'Données projet'!E124+13.8*('Données projet'!F124+'Données projet'!G124)+10*'Données projet'!H124</f>
        <v>30</v>
      </c>
      <c r="D126" s="179">
        <f t="shared" si="8"/>
        <v>420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80</v>
      </c>
      <c r="B127" s="181">
        <f>'Données projet'!D125</f>
        <v>14</v>
      </c>
      <c r="C127" s="191">
        <f>50*'Données projet'!E125+13.8*('Données projet'!F125+'Données projet'!G125)+10*'Données projet'!H125</f>
        <v>30</v>
      </c>
      <c r="D127" s="179">
        <f t="shared" si="8"/>
        <v>420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85</v>
      </c>
      <c r="B128" s="181">
        <f>'Données projet'!D126</f>
        <v>14</v>
      </c>
      <c r="C128" s="191">
        <f>50*'Données projet'!E126+13.8*('Données projet'!F126+'Données projet'!G126)+10*'Données projet'!H126</f>
        <v>34</v>
      </c>
      <c r="D128" s="179">
        <f t="shared" si="8"/>
        <v>476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90</v>
      </c>
      <c r="B129" s="181">
        <f>'Données projet'!D127</f>
        <v>14</v>
      </c>
      <c r="C129" s="191">
        <f>50*'Données projet'!E127+13.8*('Données projet'!F127+'Données projet'!G127)+10*'Données projet'!H127</f>
        <v>34</v>
      </c>
      <c r="D129" s="179">
        <f t="shared" si="8"/>
        <v>476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95</v>
      </c>
      <c r="B130" s="181">
        <f>'Données projet'!D128</f>
        <v>14</v>
      </c>
      <c r="C130" s="191">
        <f>50*'Données projet'!E128+13.8*('Données projet'!F128+'Données projet'!G128)+10*'Données projet'!H128</f>
        <v>38</v>
      </c>
      <c r="D130" s="179">
        <f t="shared" si="8"/>
        <v>532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100</v>
      </c>
      <c r="B131" s="181">
        <f>'Données projet'!D129</f>
        <v>14</v>
      </c>
      <c r="C131" s="191">
        <f>50*'Données projet'!E129+13.8*('Données projet'!F129+'Données projet'!G129)+10*'Données projet'!H129</f>
        <v>38</v>
      </c>
      <c r="D131" s="179">
        <f t="shared" si="8"/>
        <v>532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105</v>
      </c>
      <c r="B132" s="181">
        <f>'Données projet'!D130</f>
        <v>14</v>
      </c>
      <c r="C132" s="191">
        <f>50*'Données projet'!E130+13.8*('Données projet'!F130+'Données projet'!G130)+10*'Données projet'!H130</f>
        <v>38</v>
      </c>
      <c r="D132" s="179">
        <f t="shared" si="8"/>
        <v>532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110</v>
      </c>
      <c r="B133" s="181">
        <f>'Données projet'!D131</f>
        <v>13</v>
      </c>
      <c r="C133" s="191">
        <f>50*'Données projet'!E131+13.8*('Données projet'!F131+'Données projet'!G131)+10*'Données projet'!H131</f>
        <v>38</v>
      </c>
      <c r="D133" s="179">
        <f t="shared" si="8"/>
        <v>494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115</v>
      </c>
      <c r="B134" s="181">
        <f>'Données projet'!D132</f>
        <v>13</v>
      </c>
      <c r="C134" s="191">
        <f>50*'Données projet'!E132+13.8*('Données projet'!F132+'Données projet'!G132)+10*'Données projet'!H132</f>
        <v>38</v>
      </c>
      <c r="D134" s="179">
        <f t="shared" si="8"/>
        <v>494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120</v>
      </c>
      <c r="B135" s="181">
        <f>'Données projet'!D133</f>
        <v>221</v>
      </c>
      <c r="C135" s="191">
        <f>50*'Données projet'!E133+13.8*('Données projet'!F133+'Données projet'!G133)+10*'Données projet'!H133</f>
        <v>42</v>
      </c>
      <c r="D135" s="179">
        <f t="shared" si="8"/>
        <v>9282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Erable champêtre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v>3120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10</v>
      </c>
      <c r="B147" s="175">
        <f>'Données projet'!D140</f>
        <v>0</v>
      </c>
      <c r="C147" s="191">
        <f>150*'Données projet'!E140+13.8*('Données projet'!F140+'Données projet'!G140)+10*'Données projet'!H140</f>
        <v>10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15</v>
      </c>
      <c r="B148" s="175">
        <f>'Données projet'!D141</f>
        <v>32</v>
      </c>
      <c r="C148" s="191">
        <f>150*'Données projet'!E141+13.8*('Données projet'!F141+'Données projet'!G141)+10*'Données projet'!H141</f>
        <v>10</v>
      </c>
      <c r="D148" s="182">
        <f t="shared" ref="D148:D166" si="10">B148*C148</f>
        <v>320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20</v>
      </c>
      <c r="B149" s="175">
        <f>'Données projet'!D142</f>
        <v>35</v>
      </c>
      <c r="C149" s="191">
        <f>150*'Données projet'!E142+13.8*('Données projet'!F142+'Données projet'!G142)+10*'Données projet'!H142</f>
        <v>10</v>
      </c>
      <c r="D149" s="182">
        <f t="shared" si="10"/>
        <v>350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25</v>
      </c>
      <c r="B150" s="175">
        <f>'Données projet'!D143</f>
        <v>35</v>
      </c>
      <c r="C150" s="191">
        <f>150*'Données projet'!E143+13.8*('Données projet'!F143+'Données projet'!G143)+10*'Données projet'!H143</f>
        <v>10</v>
      </c>
      <c r="D150" s="182">
        <f t="shared" si="10"/>
        <v>350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30</v>
      </c>
      <c r="B151" s="175">
        <f>'Données projet'!D144</f>
        <v>35</v>
      </c>
      <c r="C151" s="191">
        <f>150*'Données projet'!E144+13.8*('Données projet'!F144+'Données projet'!G144)+10*'Données projet'!H144</f>
        <v>38</v>
      </c>
      <c r="D151" s="182">
        <f t="shared" si="10"/>
        <v>1330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35</v>
      </c>
      <c r="B152" s="175">
        <f>'Données projet'!D145</f>
        <v>35</v>
      </c>
      <c r="C152" s="191">
        <f>150*'Données projet'!E145+13.8*('Données projet'!F145+'Données projet'!G145)+10*'Données projet'!H145</f>
        <v>38</v>
      </c>
      <c r="D152" s="182">
        <f t="shared" si="10"/>
        <v>1330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40</v>
      </c>
      <c r="B153" s="175">
        <f>'Données projet'!D146</f>
        <v>35</v>
      </c>
      <c r="C153" s="191">
        <f>150*'Données projet'!E146+13.8*('Données projet'!F146+'Données projet'!G146)+10*'Données projet'!H146</f>
        <v>52</v>
      </c>
      <c r="D153" s="182">
        <f t="shared" si="10"/>
        <v>1820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45</v>
      </c>
      <c r="B154" s="175">
        <f>'Données projet'!D147</f>
        <v>24</v>
      </c>
      <c r="C154" s="191">
        <f>150*'Données projet'!E147+13.8*('Données projet'!F147+'Données projet'!G147)+10*'Données projet'!H147</f>
        <v>52</v>
      </c>
      <c r="D154" s="182">
        <f t="shared" si="10"/>
        <v>1248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50</v>
      </c>
      <c r="B155" s="175">
        <f>'Données projet'!D148</f>
        <v>19</v>
      </c>
      <c r="C155" s="191">
        <f>150*'Données projet'!E148+13.8*('Données projet'!F148+'Données projet'!G148)+10*'Données projet'!H148</f>
        <v>66</v>
      </c>
      <c r="D155" s="182">
        <f t="shared" si="10"/>
        <v>1254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55</v>
      </c>
      <c r="B156" s="175">
        <f>'Données projet'!D149</f>
        <v>16</v>
      </c>
      <c r="C156" s="191">
        <f>150*'Données projet'!E149+13.8*('Données projet'!F149+'Données projet'!G149)+10*'Données projet'!H149</f>
        <v>66</v>
      </c>
      <c r="D156" s="182">
        <f t="shared" si="10"/>
        <v>1056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60</v>
      </c>
      <c r="B157" s="175">
        <f>'Données projet'!D150</f>
        <v>14</v>
      </c>
      <c r="C157" s="191">
        <f>150*'Données projet'!E150+13.8*('Données projet'!F150+'Données projet'!G150)+10*'Données projet'!H150</f>
        <v>80</v>
      </c>
      <c r="D157" s="182">
        <f t="shared" si="10"/>
        <v>1120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65</v>
      </c>
      <c r="B158" s="175">
        <f>'Données projet'!D151</f>
        <v>13</v>
      </c>
      <c r="C158" s="191">
        <f>150*'Données projet'!E151+13.8*('Données projet'!F151+'Données projet'!G151)+10*'Données projet'!H151</f>
        <v>80</v>
      </c>
      <c r="D158" s="182">
        <f t="shared" si="10"/>
        <v>1040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70</v>
      </c>
      <c r="B159" s="175">
        <f>'Données projet'!D152</f>
        <v>13</v>
      </c>
      <c r="C159" s="191">
        <f>150*'Données projet'!E152+13.8*('Données projet'!F152+'Données projet'!G152)+10*'Données projet'!H152</f>
        <v>94</v>
      </c>
      <c r="D159" s="182">
        <f t="shared" si="10"/>
        <v>1222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75</v>
      </c>
      <c r="B160" s="175">
        <f>'Données projet'!D153</f>
        <v>12</v>
      </c>
      <c r="C160" s="191">
        <f>150*'Données projet'!E153+13.8*('Données projet'!F153+'Données projet'!G153)+10*'Données projet'!H153</f>
        <v>108</v>
      </c>
      <c r="D160" s="182">
        <f t="shared" si="10"/>
        <v>1296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80</v>
      </c>
      <c r="B161" s="175">
        <f>'Données projet'!D154</f>
        <v>11</v>
      </c>
      <c r="C161" s="191">
        <f>150*'Données projet'!E154+13.8*('Données projet'!F154+'Données projet'!G154)+10*'Données projet'!H154</f>
        <v>122</v>
      </c>
      <c r="D161" s="182">
        <f t="shared" si="10"/>
        <v>1342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v>5280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20</v>
      </c>
      <c r="B178" s="181">
        <f>'Données projet'!D166</f>
        <v>0</v>
      </c>
      <c r="C178" s="193">
        <f>50*'Données projet'!E166+13.8*('Données projet'!F166+'Données projet'!G168)+10*'Données projet'!H166</f>
        <v>10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25</v>
      </c>
      <c r="B179" s="181">
        <f>'Données projet'!D167</f>
        <v>0</v>
      </c>
      <c r="C179" s="193">
        <f>50*'Données projet'!E167+13.8*('Données projet'!F167+'Données projet'!G169)+10*'Données projet'!H167</f>
        <v>10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30</v>
      </c>
      <c r="B180" s="181">
        <f>'Données projet'!D168</f>
        <v>21</v>
      </c>
      <c r="C180" s="193">
        <f>50*'Données projet'!E168+13.8*('Données projet'!F168+'Données projet'!G170)+10*'Données projet'!H168</f>
        <v>10</v>
      </c>
      <c r="D180" s="179">
        <f t="shared" si="11"/>
        <v>210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35</v>
      </c>
      <c r="B181" s="181">
        <f>'Données projet'!D169</f>
        <v>21</v>
      </c>
      <c r="C181" s="193">
        <f>50*'Données projet'!E169+13.8*('Données projet'!F169+'Données projet'!G171)+10*'Données projet'!H169</f>
        <v>10</v>
      </c>
      <c r="D181" s="179">
        <f t="shared" si="11"/>
        <v>210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40</v>
      </c>
      <c r="B182" s="181">
        <f>'Données projet'!D170</f>
        <v>21</v>
      </c>
      <c r="C182" s="193">
        <f>50*'Données projet'!E170+13.8*('Données projet'!F170+'Données projet'!G172)+10*'Données projet'!H170</f>
        <v>18</v>
      </c>
      <c r="D182" s="179">
        <f t="shared" si="11"/>
        <v>378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45</v>
      </c>
      <c r="B183" s="181">
        <f>'Données projet'!D171</f>
        <v>21</v>
      </c>
      <c r="C183" s="193">
        <f>50*'Données projet'!E171+13.8*('Données projet'!F171+'Données projet'!G173)+10*'Données projet'!H171</f>
        <v>18</v>
      </c>
      <c r="D183" s="179">
        <f t="shared" si="11"/>
        <v>378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50</v>
      </c>
      <c r="B184" s="181">
        <f>'Données projet'!D172</f>
        <v>21</v>
      </c>
      <c r="C184" s="193">
        <f>50*'Données projet'!E172+13.8*('Données projet'!F172+'Données projet'!G174)+10*'Données projet'!H172</f>
        <v>22</v>
      </c>
      <c r="D184" s="179">
        <f t="shared" si="11"/>
        <v>462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55</v>
      </c>
      <c r="B185" s="181">
        <f>'Données projet'!D173</f>
        <v>21</v>
      </c>
      <c r="C185" s="193">
        <f>50*'Données projet'!E173+13.8*('Données projet'!F173+'Données projet'!G175)+10*'Données projet'!H173</f>
        <v>22</v>
      </c>
      <c r="D185" s="179">
        <f t="shared" si="11"/>
        <v>462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60</v>
      </c>
      <c r="B186" s="181">
        <f>'Données projet'!D174</f>
        <v>21</v>
      </c>
      <c r="C186" s="193">
        <f>50*'Données projet'!E174+13.8*('Données projet'!F174+'Données projet'!G176)+10*'Données projet'!H174</f>
        <v>26</v>
      </c>
      <c r="D186" s="179">
        <f t="shared" si="11"/>
        <v>546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65</v>
      </c>
      <c r="B187" s="181">
        <f>'Données projet'!D175</f>
        <v>21</v>
      </c>
      <c r="C187" s="193">
        <f>50*'Données projet'!E175+13.8*('Données projet'!F175+'Données projet'!G177)+10*'Données projet'!H175</f>
        <v>26</v>
      </c>
      <c r="D187" s="179">
        <f t="shared" si="11"/>
        <v>546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70</v>
      </c>
      <c r="B188" s="181">
        <f>'Données projet'!D176</f>
        <v>21</v>
      </c>
      <c r="C188" s="193">
        <f>50*'Données projet'!E176+13.8*('Données projet'!F176+'Données projet'!G178)+10*'Données projet'!H176</f>
        <v>30</v>
      </c>
      <c r="D188" s="179">
        <f t="shared" si="11"/>
        <v>630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75</v>
      </c>
      <c r="B189" s="181">
        <f>'Données projet'!D177</f>
        <v>21</v>
      </c>
      <c r="C189" s="193">
        <f>50*'Données projet'!E177+13.8*('Données projet'!F177+'Données projet'!G179)+10*'Données projet'!H177</f>
        <v>30</v>
      </c>
      <c r="D189" s="179">
        <f t="shared" si="11"/>
        <v>630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80</v>
      </c>
      <c r="B190" s="181">
        <f>'Données projet'!D178</f>
        <v>21</v>
      </c>
      <c r="C190" s="193">
        <f>50*'Données projet'!E178+13.8*('Données projet'!F178+'Données projet'!G180)+10*'Données projet'!H178</f>
        <v>34</v>
      </c>
      <c r="D190" s="179">
        <f t="shared" si="11"/>
        <v>714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85</v>
      </c>
      <c r="B191" s="181">
        <f>'Données projet'!D179</f>
        <v>21</v>
      </c>
      <c r="C191" s="193">
        <f>50*'Données projet'!E179+13.8*('Données projet'!F179+'Données projet'!G181)+10*'Données projet'!H179</f>
        <v>34</v>
      </c>
      <c r="D191" s="179">
        <f t="shared" si="11"/>
        <v>714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90</v>
      </c>
      <c r="B192" s="181">
        <f>'Données projet'!D180</f>
        <v>21</v>
      </c>
      <c r="C192" s="193">
        <f>50*'Données projet'!E180+13.8*('Données projet'!F180+'Données projet'!G182)+10*'Données projet'!H180</f>
        <v>38</v>
      </c>
      <c r="D192" s="179">
        <f t="shared" si="11"/>
        <v>798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95</v>
      </c>
      <c r="B193" s="181">
        <f>'Données projet'!D181</f>
        <v>21</v>
      </c>
      <c r="C193" s="193">
        <f>50*'Données projet'!E181+13.8*('Données projet'!F181+'Données projet'!G183)+10*'Données projet'!H181</f>
        <v>38</v>
      </c>
      <c r="D193" s="179">
        <f t="shared" si="11"/>
        <v>798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100</v>
      </c>
      <c r="B194" s="181">
        <f>'Données projet'!D182</f>
        <v>21</v>
      </c>
      <c r="C194" s="193">
        <f>50*'Données projet'!E182+13.8*('Données projet'!F182+'Données projet'!G184)+10*'Données projet'!H182</f>
        <v>38</v>
      </c>
      <c r="D194" s="179">
        <f t="shared" si="11"/>
        <v>798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110</v>
      </c>
      <c r="B195" s="181">
        <f>'Données projet'!D183</f>
        <v>39</v>
      </c>
      <c r="C195" s="193">
        <f>50*'Données projet'!E183+13.8*('Données projet'!F183+'Données projet'!G185)+10*'Données projet'!H183</f>
        <v>42</v>
      </c>
      <c r="D195" s="179">
        <f t="shared" si="11"/>
        <v>1638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115</v>
      </c>
      <c r="B196" s="181">
        <f>'Données projet'!D184</f>
        <v>18</v>
      </c>
      <c r="C196" s="193">
        <f>50*'Données projet'!E184+13.8*('Données projet'!F184+'Données projet'!G186)+10*'Données projet'!H184</f>
        <v>42</v>
      </c>
      <c r="D196" s="179">
        <f t="shared" si="11"/>
        <v>756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120</v>
      </c>
      <c r="B197" s="181">
        <f>'Données projet'!D185</f>
        <v>285</v>
      </c>
      <c r="C197" s="193">
        <f>50*'Données projet'!E185+13.8*('Données projet'!F185+'Données projet'!G187)+10*'Données projet'!H185</f>
        <v>42</v>
      </c>
      <c r="D197" s="179">
        <f t="shared" si="11"/>
        <v>11970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Chêne vert</v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>
        <v>3540</v>
      </c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25</v>
      </c>
      <c r="B209" s="181">
        <f>'Données projet'!D192</f>
        <v>0</v>
      </c>
      <c r="C209" s="193">
        <f>30*'Données projet'!E192+13.8*('Données projet'!F192+'Données projet'!G192)+10*'Données projet'!H192</f>
        <v>10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30</v>
      </c>
      <c r="B210" s="181">
        <f>'Données projet'!D193</f>
        <v>0</v>
      </c>
      <c r="C210" s="193">
        <f>30*'Données projet'!E193+13.8*('Données projet'!F193+'Données projet'!G193)+10*'Données projet'!H193</f>
        <v>10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35</v>
      </c>
      <c r="B211" s="181">
        <f>'Données projet'!D194</f>
        <v>13</v>
      </c>
      <c r="C211" s="193">
        <f>30*'Données projet'!E194+13.8*('Données projet'!F194+'Données projet'!G194)+10*'Données projet'!H194</f>
        <v>10</v>
      </c>
      <c r="D211" s="179">
        <f t="shared" si="12"/>
        <v>130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40</v>
      </c>
      <c r="B212" s="181">
        <f>'Données projet'!D195</f>
        <v>14</v>
      </c>
      <c r="C212" s="193">
        <f>30*'Données projet'!E195+13.8*('Données projet'!F195+'Données projet'!G195)+10*'Données projet'!H195</f>
        <v>14</v>
      </c>
      <c r="D212" s="179">
        <f t="shared" si="12"/>
        <v>196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45</v>
      </c>
      <c r="B213" s="181">
        <f>'Données projet'!D196</f>
        <v>14</v>
      </c>
      <c r="C213" s="193">
        <f>30*'Données projet'!E196+13.8*('Données projet'!F196+'Données projet'!G196)+10*'Données projet'!H196</f>
        <v>14</v>
      </c>
      <c r="D213" s="179">
        <f t="shared" si="12"/>
        <v>196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50</v>
      </c>
      <c r="B214" s="181">
        <f>'Données projet'!D197</f>
        <v>14</v>
      </c>
      <c r="C214" s="193">
        <f>30*'Données projet'!E197+13.8*('Données projet'!F197+'Données projet'!G197)+10*'Données projet'!H197</f>
        <v>14</v>
      </c>
      <c r="D214" s="179">
        <f t="shared" si="12"/>
        <v>196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55</v>
      </c>
      <c r="B215" s="181">
        <f>'Données projet'!D198</f>
        <v>14</v>
      </c>
      <c r="C215" s="193">
        <f>30*'Données projet'!E198+13.8*('Données projet'!F198+'Données projet'!G198)+10*'Données projet'!H198</f>
        <v>16</v>
      </c>
      <c r="D215" s="179">
        <f t="shared" si="12"/>
        <v>224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60</v>
      </c>
      <c r="B216" s="181">
        <f>'Données projet'!D199</f>
        <v>14</v>
      </c>
      <c r="C216" s="193">
        <f>30*'Données projet'!E199+13.8*('Données projet'!F199+'Données projet'!G199)+10*'Données projet'!H199</f>
        <v>16</v>
      </c>
      <c r="D216" s="179">
        <f t="shared" si="12"/>
        <v>224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65</v>
      </c>
      <c r="B217" s="181">
        <f>'Données projet'!D200</f>
        <v>14</v>
      </c>
      <c r="C217" s="193">
        <f>30*'Données projet'!E200+13.8*('Données projet'!F200+'Données projet'!G200)+10*'Données projet'!H200</f>
        <v>18</v>
      </c>
      <c r="D217" s="179">
        <f t="shared" si="12"/>
        <v>252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70</v>
      </c>
      <c r="B218" s="181">
        <f>'Données projet'!D201</f>
        <v>14</v>
      </c>
      <c r="C218" s="193">
        <f>30*'Données projet'!E201+13.8*('Données projet'!F201+'Données projet'!G201)+10*'Données projet'!H201</f>
        <v>18</v>
      </c>
      <c r="D218" s="179">
        <f t="shared" si="12"/>
        <v>252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75</v>
      </c>
      <c r="B219" s="181">
        <f>'Données projet'!D202</f>
        <v>14</v>
      </c>
      <c r="C219" s="193">
        <f>30*'Données projet'!E202+13.8*('Données projet'!F202+'Données projet'!G202)+10*'Données projet'!H202</f>
        <v>20</v>
      </c>
      <c r="D219" s="179">
        <f t="shared" si="12"/>
        <v>280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80</v>
      </c>
      <c r="B220" s="181">
        <f>'Données projet'!D203</f>
        <v>14</v>
      </c>
      <c r="C220" s="193">
        <f>30*'Données projet'!E203+13.8*('Données projet'!F203+'Données projet'!G203)+10*'Données projet'!H203</f>
        <v>20</v>
      </c>
      <c r="D220" s="179">
        <f t="shared" si="12"/>
        <v>280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85</v>
      </c>
      <c r="B221" s="181">
        <f>'Données projet'!D204</f>
        <v>14</v>
      </c>
      <c r="C221" s="193">
        <f>30*'Données projet'!E204+13.8*('Données projet'!F204+'Données projet'!G204)+10*'Données projet'!H204</f>
        <v>22</v>
      </c>
      <c r="D221" s="179">
        <f t="shared" si="12"/>
        <v>308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90</v>
      </c>
      <c r="B222" s="181">
        <f>'Données projet'!D205</f>
        <v>14</v>
      </c>
      <c r="C222" s="193">
        <f>30*'Données projet'!E205+13.8*('Données projet'!F205+'Données projet'!G205)+10*'Données projet'!H205</f>
        <v>22</v>
      </c>
      <c r="D222" s="179">
        <f t="shared" si="12"/>
        <v>308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95</v>
      </c>
      <c r="B223" s="181">
        <f>'Données projet'!D206</f>
        <v>14</v>
      </c>
      <c r="C223" s="193">
        <f>30*'Données projet'!E206+13.8*('Données projet'!F206+'Données projet'!G206)+10*'Données projet'!H206</f>
        <v>24</v>
      </c>
      <c r="D223" s="179">
        <f t="shared" si="12"/>
        <v>336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100</v>
      </c>
      <c r="B224" s="181">
        <f>'Données projet'!D207</f>
        <v>14</v>
      </c>
      <c r="C224" s="193">
        <f>30*'Données projet'!E207+13.8*('Données projet'!F207+'Données projet'!G207)+10*'Données projet'!H207</f>
        <v>24</v>
      </c>
      <c r="D224" s="179">
        <f t="shared" si="12"/>
        <v>336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105</v>
      </c>
      <c r="B225" s="181">
        <f>'Données projet'!D208</f>
        <v>14</v>
      </c>
      <c r="C225" s="193">
        <f>30*'Données projet'!E208+13.8*('Données projet'!F208+'Données projet'!G208)+10*'Données projet'!H208</f>
        <v>24</v>
      </c>
      <c r="D225" s="179">
        <f t="shared" si="12"/>
        <v>336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110</v>
      </c>
      <c r="B226" s="181">
        <f>'Données projet'!D209</f>
        <v>13</v>
      </c>
      <c r="C226" s="193">
        <f>30*'Données projet'!E209+13.8*('Données projet'!F209+'Données projet'!G209)+10*'Données projet'!H209</f>
        <v>24</v>
      </c>
      <c r="D226" s="179">
        <f t="shared" si="12"/>
        <v>312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115</v>
      </c>
      <c r="B227" s="181">
        <f>'Données projet'!D210</f>
        <v>13</v>
      </c>
      <c r="C227" s="193">
        <f>30*'Données projet'!E210+13.8*('Données projet'!F210+'Données projet'!G210)+10*'Données projet'!H210</f>
        <v>24</v>
      </c>
      <c r="D227" s="179">
        <f t="shared" si="12"/>
        <v>312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120</v>
      </c>
      <c r="B228" s="181">
        <f>'Données projet'!D211</f>
        <v>221</v>
      </c>
      <c r="C228" s="193">
        <f>30*'Données projet'!E211+13.8*('Données projet'!F211+'Données projet'!G211)+10*'Données projet'!H211</f>
        <v>26</v>
      </c>
      <c r="D228" s="179">
        <f t="shared" si="12"/>
        <v>5746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Chêne-liège</v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v>4140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25</v>
      </c>
      <c r="B240" s="181">
        <f>'Données projet'!D218</f>
        <v>0</v>
      </c>
      <c r="C240" s="193">
        <f>30*'Données projet'!E218+13.8*('Données projet'!F218+'Données projet'!G218)+10*'Données projet'!H218</f>
        <v>10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30</v>
      </c>
      <c r="B241" s="181">
        <f>'Données projet'!D219</f>
        <v>0</v>
      </c>
      <c r="C241" s="193">
        <f>30*'Données projet'!E219+13.8*('Données projet'!F219+'Données projet'!G219)+10*'Données projet'!H219</f>
        <v>10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35</v>
      </c>
      <c r="B242" s="181">
        <f>'Données projet'!D220</f>
        <v>13</v>
      </c>
      <c r="C242" s="193">
        <f>30*'Données projet'!E220+13.8*('Données projet'!F220+'Données projet'!G220)+10*'Données projet'!H220</f>
        <v>10</v>
      </c>
      <c r="D242" s="179">
        <f t="shared" si="13"/>
        <v>130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40</v>
      </c>
      <c r="B243" s="181">
        <f>'Données projet'!D221</f>
        <v>14</v>
      </c>
      <c r="C243" s="193">
        <f>30*'Données projet'!E221+13.8*('Données projet'!F221+'Données projet'!G221)+10*'Données projet'!H221</f>
        <v>14</v>
      </c>
      <c r="D243" s="179">
        <f t="shared" si="13"/>
        <v>196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45</v>
      </c>
      <c r="B244" s="181">
        <f>'Données projet'!D222</f>
        <v>14</v>
      </c>
      <c r="C244" s="193">
        <f>30*'Données projet'!E222+13.8*('Données projet'!F222+'Données projet'!G222)+10*'Données projet'!H222</f>
        <v>14</v>
      </c>
      <c r="D244" s="179">
        <f t="shared" si="13"/>
        <v>196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50</v>
      </c>
      <c r="B245" s="181">
        <f>'Données projet'!D223</f>
        <v>14</v>
      </c>
      <c r="C245" s="193">
        <f>30*'Données projet'!E223+13.8*('Données projet'!F223+'Données projet'!G223)+10*'Données projet'!H223</f>
        <v>14</v>
      </c>
      <c r="D245" s="179">
        <f t="shared" si="13"/>
        <v>196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55</v>
      </c>
      <c r="B246" s="181">
        <f>'Données projet'!D224</f>
        <v>14</v>
      </c>
      <c r="C246" s="193">
        <f>30*'Données projet'!E224+13.8*('Données projet'!F224+'Données projet'!G224)+10*'Données projet'!H224</f>
        <v>16</v>
      </c>
      <c r="D246" s="179">
        <f t="shared" si="13"/>
        <v>224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60</v>
      </c>
      <c r="B247" s="181">
        <f>'Données projet'!D225</f>
        <v>14</v>
      </c>
      <c r="C247" s="193">
        <f>30*'Données projet'!E225+13.8*('Données projet'!F225+'Données projet'!G225)+10*'Données projet'!H225</f>
        <v>16</v>
      </c>
      <c r="D247" s="179">
        <f t="shared" si="13"/>
        <v>224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65</v>
      </c>
      <c r="B248" s="181">
        <f>'Données projet'!D226</f>
        <v>14</v>
      </c>
      <c r="C248" s="193">
        <f>30*'Données projet'!E226+13.8*('Données projet'!F226+'Données projet'!G226)+10*'Données projet'!H226</f>
        <v>18</v>
      </c>
      <c r="D248" s="179">
        <f t="shared" si="13"/>
        <v>252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70</v>
      </c>
      <c r="B249" s="181">
        <f>'Données projet'!D227</f>
        <v>14</v>
      </c>
      <c r="C249" s="193">
        <f>30*'Données projet'!E227+13.8*('Données projet'!F227+'Données projet'!G227)+10*'Données projet'!H227</f>
        <v>18</v>
      </c>
      <c r="D249" s="179">
        <f t="shared" si="13"/>
        <v>252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75</v>
      </c>
      <c r="B250" s="181">
        <f>'Données projet'!D228</f>
        <v>14</v>
      </c>
      <c r="C250" s="193">
        <f>30*'Données projet'!E228+13.8*('Données projet'!F228+'Données projet'!G228)+10*'Données projet'!H228</f>
        <v>20</v>
      </c>
      <c r="D250" s="179">
        <f t="shared" si="13"/>
        <v>280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80</v>
      </c>
      <c r="B251" s="181">
        <f>'Données projet'!D229</f>
        <v>14</v>
      </c>
      <c r="C251" s="193">
        <f>30*'Données projet'!E229+13.8*('Données projet'!F229+'Données projet'!G229)+10*'Données projet'!H229</f>
        <v>20</v>
      </c>
      <c r="D251" s="179">
        <f t="shared" si="13"/>
        <v>280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85</v>
      </c>
      <c r="B252" s="181">
        <f>'Données projet'!D230</f>
        <v>14</v>
      </c>
      <c r="C252" s="193">
        <f>30*'Données projet'!E230+13.8*('Données projet'!F230+'Données projet'!G230)+10*'Données projet'!H230</f>
        <v>22</v>
      </c>
      <c r="D252" s="179">
        <f t="shared" si="13"/>
        <v>308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90</v>
      </c>
      <c r="B253" s="181">
        <f>'Données projet'!D231</f>
        <v>14</v>
      </c>
      <c r="C253" s="193">
        <f>30*'Données projet'!E231+13.8*('Données projet'!F231+'Données projet'!G231)+10*'Données projet'!H231</f>
        <v>22</v>
      </c>
      <c r="D253" s="179">
        <f t="shared" si="13"/>
        <v>308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95</v>
      </c>
      <c r="B254" s="181">
        <f>'Données projet'!D232</f>
        <v>14</v>
      </c>
      <c r="C254" s="193">
        <f>30*'Données projet'!E232+13.8*('Données projet'!F232+'Données projet'!G232)+10*'Données projet'!H232</f>
        <v>24</v>
      </c>
      <c r="D254" s="179">
        <f t="shared" si="13"/>
        <v>336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100</v>
      </c>
      <c r="B255" s="181">
        <f>'Données projet'!D233</f>
        <v>14</v>
      </c>
      <c r="C255" s="193">
        <f>30*'Données projet'!E233+13.8*('Données projet'!F233+'Données projet'!G233)+10*'Données projet'!H233</f>
        <v>24</v>
      </c>
      <c r="D255" s="179">
        <f t="shared" si="13"/>
        <v>336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105</v>
      </c>
      <c r="B256" s="181">
        <f>'Données projet'!D234</f>
        <v>14</v>
      </c>
      <c r="C256" s="193">
        <f>30*'Données projet'!E234+13.8*('Données projet'!F234+'Données projet'!G234)+10*'Données projet'!H234</f>
        <v>24</v>
      </c>
      <c r="D256" s="179">
        <f t="shared" si="13"/>
        <v>336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110</v>
      </c>
      <c r="B257" s="181">
        <f>'Données projet'!D235</f>
        <v>13</v>
      </c>
      <c r="C257" s="193">
        <f>30*'Données projet'!E235+13.8*('Données projet'!F235+'Données projet'!G235)+10*'Données projet'!H235</f>
        <v>24</v>
      </c>
      <c r="D257" s="179">
        <f t="shared" si="13"/>
        <v>312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115</v>
      </c>
      <c r="B258" s="181">
        <f>'Données projet'!D236</f>
        <v>13</v>
      </c>
      <c r="C258" s="193">
        <f>30*'Données projet'!E236+13.8*('Données projet'!F236+'Données projet'!G236)+10*'Données projet'!H236</f>
        <v>24</v>
      </c>
      <c r="D258" s="179">
        <f t="shared" si="13"/>
        <v>312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120</v>
      </c>
      <c r="B259" s="181">
        <f>'Données projet'!D237</f>
        <v>221</v>
      </c>
      <c r="C259" s="193">
        <f>30*'Données projet'!E237+13.8*('Données projet'!F237+'Données projet'!G237)+10*'Données projet'!H237</f>
        <v>26</v>
      </c>
      <c r="D259" s="179">
        <f t="shared" si="13"/>
        <v>5746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>Chêne pubescent</v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>
        <v>2880</v>
      </c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20</v>
      </c>
      <c r="B271" s="181">
        <f>'Données projet'!D244</f>
        <v>0</v>
      </c>
      <c r="C271" s="193">
        <f>225*'Données projet'!E244+13.8*('Données projet'!F244+'Données projet'!G244)+10*'Données projet'!H244</f>
        <v>10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25</v>
      </c>
      <c r="B272" s="181">
        <f>'Données projet'!D245</f>
        <v>0</v>
      </c>
      <c r="C272" s="193">
        <f>225*'Données projet'!E245+13.8*('Données projet'!F245+'Données projet'!G245)+10*'Données projet'!H245</f>
        <v>10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30</v>
      </c>
      <c r="B273" s="181">
        <f>'Données projet'!D246</f>
        <v>28</v>
      </c>
      <c r="C273" s="193">
        <f>225*'Données projet'!E246+13.8*('Données projet'!F246+'Données projet'!G246)+10*'Données projet'!H246</f>
        <v>10</v>
      </c>
      <c r="D273" s="179">
        <f t="shared" si="14"/>
        <v>280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35</v>
      </c>
      <c r="B274" s="181">
        <f>'Données projet'!D247</f>
        <v>28</v>
      </c>
      <c r="C274" s="193">
        <f>225*'Données projet'!E247+13.8*('Données projet'!F247+'Données projet'!G247)+10*'Données projet'!H247</f>
        <v>10</v>
      </c>
      <c r="D274" s="179">
        <f t="shared" si="14"/>
        <v>280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40</v>
      </c>
      <c r="B275" s="181">
        <f>'Données projet'!D248</f>
        <v>28</v>
      </c>
      <c r="C275" s="193">
        <f>225*'Données projet'!E248+13.8*('Données projet'!F248+'Données projet'!G248)+10*'Données projet'!H248</f>
        <v>53</v>
      </c>
      <c r="D275" s="179">
        <f t="shared" si="14"/>
        <v>1484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45</v>
      </c>
      <c r="B276" s="181">
        <f>'Données projet'!D249</f>
        <v>28</v>
      </c>
      <c r="C276" s="193">
        <f>225*'Données projet'!E249+13.8*('Données projet'!F249+'Données projet'!G249)+10*'Données projet'!H249</f>
        <v>53</v>
      </c>
      <c r="D276" s="179">
        <f t="shared" si="14"/>
        <v>1484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50</v>
      </c>
      <c r="B277" s="181">
        <f>'Données projet'!D250</f>
        <v>28</v>
      </c>
      <c r="C277" s="193">
        <f>225*'Données projet'!E250+13.8*('Données projet'!F250+'Données projet'!G250)+10*'Données projet'!H250</f>
        <v>74.5</v>
      </c>
      <c r="D277" s="179">
        <f t="shared" si="14"/>
        <v>2086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55</v>
      </c>
      <c r="B278" s="181">
        <f>'Données projet'!D251</f>
        <v>28</v>
      </c>
      <c r="C278" s="193">
        <f>225*'Données projet'!E251+13.8*('Données projet'!F251+'Données projet'!G251)+10*'Données projet'!H251</f>
        <v>74.5</v>
      </c>
      <c r="D278" s="179">
        <f t="shared" si="14"/>
        <v>2086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60</v>
      </c>
      <c r="B279" s="181">
        <f>'Données projet'!D252</f>
        <v>28</v>
      </c>
      <c r="C279" s="193">
        <f>225*'Données projet'!E252+13.8*('Données projet'!F252+'Données projet'!G252)+10*'Données projet'!H252</f>
        <v>96</v>
      </c>
      <c r="D279" s="179">
        <f t="shared" si="14"/>
        <v>2688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65</v>
      </c>
      <c r="B280" s="181">
        <f>'Données projet'!D253</f>
        <v>28</v>
      </c>
      <c r="C280" s="193">
        <f>225*'Données projet'!E253+13.8*('Données projet'!F253+'Données projet'!G253)+10*'Données projet'!H253</f>
        <v>96</v>
      </c>
      <c r="D280" s="179">
        <f t="shared" si="14"/>
        <v>2688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70</v>
      </c>
      <c r="B281" s="181">
        <f>'Données projet'!D254</f>
        <v>28</v>
      </c>
      <c r="C281" s="193">
        <f>225*'Données projet'!E254+13.8*('Données projet'!F254+'Données projet'!G254)+10*'Données projet'!H254</f>
        <v>117.5</v>
      </c>
      <c r="D281" s="179">
        <f t="shared" si="14"/>
        <v>3290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75</v>
      </c>
      <c r="B282" s="181">
        <f>'Données projet'!D255</f>
        <v>28</v>
      </c>
      <c r="C282" s="193">
        <f>225*'Données projet'!E255+13.8*('Données projet'!F255+'Données projet'!G255)+10*'Données projet'!H255</f>
        <v>117.5</v>
      </c>
      <c r="D282" s="179">
        <f t="shared" si="14"/>
        <v>3290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80</v>
      </c>
      <c r="B283" s="181">
        <f>'Données projet'!D256</f>
        <v>28</v>
      </c>
      <c r="C283" s="193">
        <f>225*'Données projet'!E256+13.8*('Données projet'!F256+'Données projet'!G256)+10*'Données projet'!H256</f>
        <v>139</v>
      </c>
      <c r="D283" s="179">
        <f t="shared" si="14"/>
        <v>3892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85</v>
      </c>
      <c r="B284" s="181">
        <f>'Données projet'!D257</f>
        <v>28</v>
      </c>
      <c r="C284" s="193">
        <f>225*'Données projet'!E257+13.8*('Données projet'!F257+'Données projet'!G257)+10*'Données projet'!H257</f>
        <v>139</v>
      </c>
      <c r="D284" s="179">
        <f t="shared" si="14"/>
        <v>3892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90</v>
      </c>
      <c r="B285" s="181">
        <f>'Données projet'!D258</f>
        <v>28</v>
      </c>
      <c r="C285" s="193">
        <f>225*'Données projet'!E258+13.8*('Données projet'!F258+'Données projet'!G258)+10*'Données projet'!H258</f>
        <v>160.5</v>
      </c>
      <c r="D285" s="179">
        <f t="shared" si="14"/>
        <v>4494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95</v>
      </c>
      <c r="B286" s="181">
        <f>'Données projet'!D259</f>
        <v>28</v>
      </c>
      <c r="C286" s="193">
        <f>225*'Données projet'!E259+13.8*('Données projet'!F259+'Données projet'!G259)+10*'Données projet'!H259</f>
        <v>160.5</v>
      </c>
      <c r="D286" s="179">
        <f t="shared" si="14"/>
        <v>4494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100</v>
      </c>
      <c r="B287" s="181">
        <f>'Données projet'!D260</f>
        <v>28</v>
      </c>
      <c r="C287" s="193">
        <f>225*'Données projet'!E260+13.8*('Données projet'!F260+'Données projet'!G260)+10*'Données projet'!H260</f>
        <v>182</v>
      </c>
      <c r="D287" s="179">
        <f t="shared" si="14"/>
        <v>5096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110</v>
      </c>
      <c r="B288" s="181">
        <f>'Données projet'!D261</f>
        <v>51</v>
      </c>
      <c r="C288" s="193">
        <f>225*'Données projet'!E261+13.8*('Données projet'!F261+'Données projet'!G261)+10*'Données projet'!H261</f>
        <v>182</v>
      </c>
      <c r="D288" s="179">
        <f t="shared" si="14"/>
        <v>9282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115</v>
      </c>
      <c r="B289" s="181">
        <f>'Données projet'!D262</f>
        <v>24</v>
      </c>
      <c r="C289" s="193">
        <f>225*'Données projet'!E262+13.8*('Données projet'!F262+'Données projet'!G262)+10*'Données projet'!H262</f>
        <v>182</v>
      </c>
      <c r="D289" s="179">
        <f t="shared" si="14"/>
        <v>4368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120</v>
      </c>
      <c r="B290" s="181">
        <f>'Données projet'!D263</f>
        <v>328</v>
      </c>
      <c r="C290" s="193">
        <f>225*'Données projet'!E263+13.8*('Données projet'!F263+'Données projet'!G263)+10*'Données projet'!H263</f>
        <v>203.5</v>
      </c>
      <c r="D290" s="179">
        <f t="shared" si="14"/>
        <v>66748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>Charme</v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>
        <v>2940</v>
      </c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20</v>
      </c>
      <c r="B302" s="181">
        <f>'Données projet'!D270</f>
        <v>0</v>
      </c>
      <c r="C302" s="191">
        <f>50*'Données projet'!E270+13.8*('Données projet'!F270+'Données projet'!G270)+10*'Données projet'!H270</f>
        <v>10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25</v>
      </c>
      <c r="B303" s="181">
        <f>'Données projet'!D271</f>
        <v>0</v>
      </c>
      <c r="C303" s="191">
        <f>50*'Données projet'!E271+13.8*('Données projet'!F271+'Données projet'!G271)+10*'Données projet'!H271</f>
        <v>10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30</v>
      </c>
      <c r="B304" s="181">
        <f>'Données projet'!D272</f>
        <v>29</v>
      </c>
      <c r="C304" s="191">
        <f>50*'Données projet'!E272+13.8*('Données projet'!F272+'Données projet'!G272)+10*'Données projet'!H272</f>
        <v>10</v>
      </c>
      <c r="D304" s="182">
        <f t="shared" si="15"/>
        <v>290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35</v>
      </c>
      <c r="B305" s="181">
        <f>'Données projet'!D273</f>
        <v>21</v>
      </c>
      <c r="C305" s="191">
        <f>50*'Données projet'!E273+13.8*('Données projet'!F273+'Données projet'!G273)+10*'Données projet'!H273</f>
        <v>10</v>
      </c>
      <c r="D305" s="182">
        <f t="shared" si="15"/>
        <v>210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40</v>
      </c>
      <c r="B306" s="181">
        <f>'Données projet'!D274</f>
        <v>21</v>
      </c>
      <c r="C306" s="191">
        <f>50*'Données projet'!E274+13.8*('Données projet'!F274+'Données projet'!G274)+10*'Données projet'!H274</f>
        <v>18</v>
      </c>
      <c r="D306" s="182">
        <f t="shared" si="15"/>
        <v>378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45</v>
      </c>
      <c r="B307" s="181">
        <f>'Données projet'!D275</f>
        <v>21</v>
      </c>
      <c r="C307" s="191">
        <f>50*'Données projet'!E275+13.8*('Données projet'!F275+'Données projet'!G275)+10*'Données projet'!H275</f>
        <v>18</v>
      </c>
      <c r="D307" s="182">
        <f t="shared" si="15"/>
        <v>378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50</v>
      </c>
      <c r="B308" s="181">
        <f>'Données projet'!D276</f>
        <v>21</v>
      </c>
      <c r="C308" s="191">
        <f>50*'Données projet'!E276+13.8*('Données projet'!F276+'Données projet'!G276)+10*'Données projet'!H276</f>
        <v>22</v>
      </c>
      <c r="D308" s="182">
        <f t="shared" si="15"/>
        <v>462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55</v>
      </c>
      <c r="B309" s="181">
        <f>'Données projet'!D277</f>
        <v>21</v>
      </c>
      <c r="C309" s="191">
        <f>50*'Données projet'!E277+13.8*('Données projet'!F277+'Données projet'!G277)+10*'Données projet'!H277</f>
        <v>22</v>
      </c>
      <c r="D309" s="182">
        <f t="shared" si="15"/>
        <v>462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60</v>
      </c>
      <c r="B310" s="181">
        <f>'Données projet'!D278</f>
        <v>21</v>
      </c>
      <c r="C310" s="191">
        <f>50*'Données projet'!E278+13.8*('Données projet'!F278+'Données projet'!G278)+10*'Données projet'!H278</f>
        <v>26</v>
      </c>
      <c r="D310" s="182">
        <f t="shared" si="15"/>
        <v>546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65</v>
      </c>
      <c r="B311" s="181">
        <f>'Données projet'!D279</f>
        <v>21</v>
      </c>
      <c r="C311" s="191">
        <f>50*'Données projet'!E279+13.8*('Données projet'!F279+'Données projet'!G279)+10*'Données projet'!H279</f>
        <v>26</v>
      </c>
      <c r="D311" s="182">
        <f t="shared" si="15"/>
        <v>546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70</v>
      </c>
      <c r="B312" s="181">
        <f>'Données projet'!D280</f>
        <v>21</v>
      </c>
      <c r="C312" s="191">
        <f>50*'Données projet'!E280+13.8*('Données projet'!F280+'Données projet'!G280)+10*'Données projet'!H280</f>
        <v>30</v>
      </c>
      <c r="D312" s="182">
        <f t="shared" si="15"/>
        <v>630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75</v>
      </c>
      <c r="B313" s="181">
        <f>'Données projet'!D281</f>
        <v>21</v>
      </c>
      <c r="C313" s="191">
        <f>50*'Données projet'!E281+13.8*('Données projet'!F281+'Données projet'!G281)+10*'Données projet'!H281</f>
        <v>30</v>
      </c>
      <c r="D313" s="182">
        <f t="shared" si="15"/>
        <v>630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80</v>
      </c>
      <c r="B314" s="181">
        <f>'Données projet'!D282</f>
        <v>21</v>
      </c>
      <c r="C314" s="191">
        <f>50*'Données projet'!E282+13.8*('Données projet'!F282+'Données projet'!G282)+10*'Données projet'!H282</f>
        <v>34</v>
      </c>
      <c r="D314" s="182">
        <f t="shared" si="15"/>
        <v>714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85</v>
      </c>
      <c r="B315" s="181">
        <f>'Données projet'!D283</f>
        <v>21</v>
      </c>
      <c r="C315" s="191">
        <f>50*'Données projet'!E283+13.8*('Données projet'!F283+'Données projet'!G283)+10*'Données projet'!H283</f>
        <v>34</v>
      </c>
      <c r="D315" s="182">
        <f t="shared" si="15"/>
        <v>714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90</v>
      </c>
      <c r="B316" s="181">
        <f>'Données projet'!D284</f>
        <v>21</v>
      </c>
      <c r="C316" s="191">
        <f>50*'Données projet'!E284+13.8*('Données projet'!F284+'Données projet'!G284)+10*'Données projet'!H284</f>
        <v>38</v>
      </c>
      <c r="D316" s="182">
        <f t="shared" si="15"/>
        <v>798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95</v>
      </c>
      <c r="B317" s="181">
        <f>'Données projet'!D285</f>
        <v>21</v>
      </c>
      <c r="C317" s="191">
        <f>50*'Données projet'!E285+13.8*('Données projet'!F285+'Données projet'!G285)+10*'Données projet'!H285</f>
        <v>38</v>
      </c>
      <c r="D317" s="182">
        <f>B317*C317</f>
        <v>798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100</v>
      </c>
      <c r="B318" s="181">
        <f>'Données projet'!D286</f>
        <v>21</v>
      </c>
      <c r="C318" s="191">
        <f>50*'Données projet'!E286+13.8*('Données projet'!F286+'Données projet'!G286)+10*'Données projet'!H286</f>
        <v>38</v>
      </c>
      <c r="D318" s="182">
        <f t="shared" si="15"/>
        <v>798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110</v>
      </c>
      <c r="B319" s="181">
        <f>'Données projet'!D287</f>
        <v>39</v>
      </c>
      <c r="C319" s="191">
        <f>50*'Données projet'!E287+13.8*('Données projet'!F287+'Données projet'!G287)+10*'Données projet'!H287</f>
        <v>42</v>
      </c>
      <c r="D319" s="182">
        <f t="shared" si="15"/>
        <v>1638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115</v>
      </c>
      <c r="B320" s="181">
        <f>'Données projet'!D288</f>
        <v>18</v>
      </c>
      <c r="C320" s="191">
        <f>50*'Données projet'!E288+13.8*('Données projet'!F288+'Données projet'!G288)+10*'Données projet'!H288</f>
        <v>42</v>
      </c>
      <c r="D320" s="182">
        <f t="shared" si="15"/>
        <v>756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120</v>
      </c>
      <c r="B321" s="181">
        <f>'Données projet'!D289</f>
        <v>285</v>
      </c>
      <c r="C321" s="191">
        <f>50*'Données projet'!E289+13.8*('Données projet'!F289+'Données projet'!G289)+10*'Données projet'!H289</f>
        <v>42</v>
      </c>
      <c r="D321" s="182">
        <f t="shared" si="15"/>
        <v>11970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2024-06-18T16:45:16Z</dcterms:modified>
</cp:coreProperties>
</file>