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C223838C-7C39-4891-8B76-F78EE5ABF369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<sst xmlns="http://schemas.openxmlformats.org/spreadsheetml/2006/main" count="1170" uniqueCount="324">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</sst>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2" zoomScale="80" zoomScaleNormal="80" workbookViewId="0">
      <selection activeCell="G31" sqref="G3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4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4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19</v>
      </c>
      <c r="B38" s="60">
        <v>183.77</v>
      </c>
      <c r="C38" s="60">
        <v>3</v>
      </c>
      <c r="D38" s="60">
        <v>60</v>
      </c>
      <c r="E38" s="51">
        <v>0.3</v>
      </c>
      <c r="F38" s="51">
        <v>0.39</v>
      </c>
      <c r="G38" s="51">
        <v>0.21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0.75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0.25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0.75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0.75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276.1743602384617</v>
      </c>
      <c r="T3" s="59">
        <f>IF('Données projet'!E9&gt;30,$R$33-$H$33,LOOKUP('Données projet'!$E$9,$A$3:$A$203,R3:R203)-LOOKUP('Données projet'!$E$9,$A$3:$A$203,$H$3:$H$203))</f>
        <v>403.24042624032882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0.2223</v>
      </c>
      <c r="D4" s="11">
        <f>IFERROR(EXP(-1.0587+0.8836*LN(C4)+0.284),0)</f>
        <v>0.12204156666612695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0.66451881286445547</v>
      </c>
      <c r="H4" s="67">
        <f t="shared" ref="H4:H67" si="1">(B4+E4+F4)*44/12+(C4+D4)*0.475*44/12</f>
        <v>257.26639489527685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260.06295844303344</v>
      </c>
      <c r="S4" s="59">
        <f ca="1">AVERAGE(OFFSET($R$3,0,0,'Données projet'!$E$9+1,1))-AVERAGE(OFFSET($H$3,0,0,'Données projet'!$E$9+1,1))</f>
        <v>276.1743602384617</v>
      </c>
      <c r="T4" s="59">
        <f>$T$3</f>
        <v>403.24042624032882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</v>
      </c>
      <c r="D5" s="11">
        <f t="shared" ref="D5:D68" si="32">IFERROR(EXP(-1.0587+0.8836*LN(C5)+0.284),0)</f>
        <v>0.22516344164861962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1.292525940023652</v>
      </c>
      <c r="H5" s="67">
        <f t="shared" si="1"/>
        <v>257.83317132753803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262.15947083057893</v>
      </c>
      <c r="S5" s="59">
        <f ca="1">AVERAGE(OFFSET($R$3,0,0,'Données projet'!$E$9+1,1))-AVERAGE(OFFSET($H$3,0,0,'Données projet'!$E$9+1,1))</f>
        <v>276.1743602384617</v>
      </c>
      <c r="T5" s="59">
        <f t="shared" ref="T5:T68" si="34">$T$3</f>
        <v>403.24042624032882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0.66690000000000005</v>
      </c>
      <c r="D6" s="11">
        <f t="shared" si="32"/>
        <v>0.32217520592641097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1.9087416254720215</v>
      </c>
      <c r="H6" s="67">
        <f t="shared" si="1"/>
        <v>258.38930598365516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264.60910154225087</v>
      </c>
      <c r="S6" s="59">
        <f ca="1">AVERAGE(OFFSET($R$3,0,0,'Données projet'!$E$9+1,1))-AVERAGE(OFFSET($H$3,0,0,'Données projet'!$E$9+1,1))</f>
        <v>276.1743602384617</v>
      </c>
      <c r="T6" s="59">
        <f t="shared" si="34"/>
        <v>403.24042624032882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7" s="11">
        <f t="shared" si="32"/>
        <v>0.41542055579923082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2.5176887918932525</v>
      </c>
      <c r="H7" s="67">
        <f t="shared" si="1"/>
        <v>258.93888080135036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267.55505226178065</v>
      </c>
      <c r="S7" s="59">
        <f ca="1">AVERAGE(OFFSET($R$3,0,0,'Données projet'!$E$9+1,1))-AVERAGE(OFFSET($H$3,0,0,'Données projet'!$E$9+1,1))</f>
        <v>276.1743602384617</v>
      </c>
      <c r="T7" s="59">
        <f t="shared" si="34"/>
        <v>403.24042624032882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1.1114999999999999</v>
      </c>
      <c r="D8" s="11">
        <f t="shared" si="32"/>
        <v>0.50596173126156185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3.1214173761188033</v>
      </c>
      <c r="H8" s="67">
        <f t="shared" si="1"/>
        <v>259.48374584861392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271.19881736636222</v>
      </c>
      <c r="S8" s="59">
        <f ca="1">AVERAGE(OFFSET($R$3,0,0,'Données projet'!$E$9+1,1))-AVERAGE(OFFSET($H$3,0,0,'Données projet'!$E$9+1,1))</f>
        <v>276.1743602384617</v>
      </c>
      <c r="T8" s="59">
        <f t="shared" si="34"/>
        <v>403.24042624032882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1.3337999999999999</v>
      </c>
      <c r="D9" s="11">
        <f t="shared" si="32"/>
        <v>0.59440467835601563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3.7210967477045909</v>
      </c>
      <c r="H9" s="67">
        <f t="shared" si="1"/>
        <v>260.0249564814701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275.82399563803625</v>
      </c>
      <c r="S9" s="59">
        <f ca="1">AVERAGE(OFFSET($R$3,0,0,'Données projet'!$E$9+1,1))-AVERAGE(OFFSET($H$3,0,0,'Données projet'!$E$9+1,1))</f>
        <v>276.1743602384617</v>
      </c>
      <c r="T9" s="59">
        <f t="shared" si="34"/>
        <v>403.24042624032882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1.5560999999999998</v>
      </c>
      <c r="D10" s="11">
        <f t="shared" si="32"/>
        <v>0.68114002706701815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4.3174807539889821</v>
      </c>
      <c r="H10" s="67">
        <f t="shared" si="1"/>
        <v>260.56319304714174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281.82985973741603</v>
      </c>
      <c r="S10" s="59">
        <f ca="1">AVERAGE(OFFSET($R$3,0,0,'Données projet'!$E$9+1,1))-AVERAGE(OFFSET($H$3,0,0,'Données projet'!$E$9+1,1))</f>
        <v>276.1743602384617</v>
      </c>
      <c r="T10" s="59">
        <f t="shared" si="34"/>
        <v>403.24042624032882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1.7783999999999998</v>
      </c>
      <c r="D11" s="11">
        <f t="shared" si="32"/>
        <v>0.76643986660078545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4.9110944794050244</v>
      </c>
      <c r="H11" s="67">
        <f t="shared" si="1"/>
        <v>261.0989294343297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289.77869366109189</v>
      </c>
      <c r="S11" s="59">
        <f ca="1">AVERAGE(OFFSET($R$3,0,0,'Données projet'!$E$9+1,1))-AVERAGE(OFFSET($H$3,0,0,'Données projet'!$E$9+1,1))</f>
        <v>276.1743602384617</v>
      </c>
      <c r="T11" s="59">
        <f t="shared" si="34"/>
        <v>403.24042624032882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2.0006999999999997</v>
      </c>
      <c r="D12" s="11">
        <f t="shared" si="32"/>
        <v>0.85050418598513788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5.5023238676906168</v>
      </c>
      <c r="H12" s="67">
        <f t="shared" si="1"/>
        <v>261.63251395725746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300.46256084095614</v>
      </c>
      <c r="S12" s="59">
        <f ca="1">AVERAGE(OFFSET($R$3,0,0,'Données projet'!$E$9+1,1))-AVERAGE(OFFSET($H$3,0,0,'Données projet'!$E$9+1,1))</f>
        <v>276.1743602384617</v>
      </c>
      <c r="T12" s="59">
        <f t="shared" si="34"/>
        <v>403.24042624032882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2.2229999999999999</v>
      </c>
      <c r="D13" s="11">
        <f t="shared" si="32"/>
        <v>0.93348592504562822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6.0914640658775276</v>
      </c>
      <c r="H13" s="67">
        <f t="shared" si="1"/>
        <v>262.16421298612113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314.99750048564806</v>
      </c>
      <c r="S13" s="59">
        <f ca="1">AVERAGE(OFFSET($R$3,0,0,'Données projet'!$E$9+1,1))-AVERAGE(OFFSET($H$3,0,0,'Données projet'!$E$9+1,1))</f>
        <v>276.1743602384617</v>
      </c>
      <c r="T13" s="59">
        <f t="shared" si="34"/>
        <v>403.24042624032882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2.4453</v>
      </c>
      <c r="D14" s="11">
        <f t="shared" si="32"/>
        <v>1.0155056655989092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6.678747775717194</v>
      </c>
      <c r="H14" s="67">
        <f t="shared" si="1"/>
        <v>262.69423653425144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334.95644970219325</v>
      </c>
      <c r="S14" s="59">
        <f ca="1">AVERAGE(OFFSET($R$3,0,0,'Données projet'!$E$9+1,1))-AVERAGE(OFFSET($H$3,0,0,'Données projet'!$E$9+1,1))</f>
        <v>276.1743602384617</v>
      </c>
      <c r="T14" s="59">
        <f t="shared" si="34"/>
        <v>403.24042624032882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15" s="11">
        <f t="shared" si="32"/>
        <v>1.0966608080083624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7.2643629628231556</v>
      </c>
      <c r="H15" s="67">
        <f t="shared" si="1"/>
        <v>263.22275424061456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362.55685350485282</v>
      </c>
      <c r="S15" s="59">
        <f ca="1">AVERAGE(OFFSET($R$3,0,0,'Données projet'!$E$9+1,1))-AVERAGE(OFFSET($H$3,0,0,'Données projet'!$E$9+1,1))</f>
        <v>276.1743602384617</v>
      </c>
      <c r="T15" s="59">
        <f t="shared" si="34"/>
        <v>403.24042624032882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2.8899000000000004</v>
      </c>
      <c r="D16" s="11">
        <f t="shared" si="32"/>
        <v>1.1770315935468603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7.8484644787746447</v>
      </c>
      <c r="H16" s="67">
        <f t="shared" si="1"/>
        <v>263.74990585876083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390.55661990415246</v>
      </c>
      <c r="S16" s="59">
        <f ca="1">AVERAGE(OFFSET($R$3,0,0,'Données projet'!$E$9+1,1))-AVERAGE(OFFSET($H$3,0,0,'Données projet'!$E$9+1,1))</f>
        <v>276.1743602384617</v>
      </c>
      <c r="T16" s="59">
        <f t="shared" si="34"/>
        <v>403.24042624032882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3.1122000000000005</v>
      </c>
      <c r="D17" s="11">
        <f t="shared" si="32"/>
        <v>1.2566852174113521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8.4311819985131375</v>
      </c>
      <c r="H17" s="67">
        <f t="shared" si="1"/>
        <v>264.27580842032478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418.4072676851622</v>
      </c>
      <c r="S17" s="59">
        <f ca="1">AVERAGE(OFFSET($R$3,0,0,'Données projet'!$E$9+1,1))-AVERAGE(OFFSET($H$3,0,0,'Données projet'!$E$9+1,1))</f>
        <v>276.1743602384617</v>
      </c>
      <c r="T17" s="59">
        <f t="shared" si="34"/>
        <v>403.24042624032882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3.3345000000000007</v>
      </c>
      <c r="D18" s="11">
        <f t="shared" si="32"/>
        <v>1.3356787315425422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9.0126256222750829</v>
      </c>
      <c r="H18" s="67">
        <f t="shared" si="1"/>
        <v>264.80056129076996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403.60946872101408</v>
      </c>
      <c r="S18" s="59">
        <f ca="1">AVERAGE(OFFSET($R$3,0,0,'Données projet'!$E$9+1,1))-AVERAGE(OFFSET($H$3,0,0,'Données projet'!$E$9+1,1))</f>
        <v>276.1743602384617</v>
      </c>
      <c r="T18" s="59">
        <f t="shared" si="34"/>
        <v>403.24042624032882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3.5568000000000008</v>
      </c>
      <c r="D19" s="11">
        <f t="shared" si="32"/>
        <v>1.4140611505968181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9.5928899397482486</v>
      </c>
      <c r="H19" s="67">
        <f t="shared" si="1"/>
        <v>265.32424983728947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433.45542818823941</v>
      </c>
      <c r="S19" s="59">
        <f ca="1">AVERAGE(OFFSET($R$3,0,0,'Données projet'!$E$9+1,1))-AVERAGE(OFFSET($H$3,0,0,'Données projet'!$E$9+1,1))</f>
        <v>276.1743602384617</v>
      </c>
      <c r="T19" s="59">
        <f t="shared" si="34"/>
        <v>403.24042624032882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3.779100000000001</v>
      </c>
      <c r="D20" s="11">
        <f t="shared" si="32"/>
        <v>1.4918750161088552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10.172057048631126</v>
      </c>
      <c r="H20" s="67">
        <f t="shared" si="1"/>
        <v>265.8469481530563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463.17736333033815</v>
      </c>
      <c r="S20" s="59">
        <f ca="1">AVERAGE(OFFSET($R$3,0,0,'Données projet'!$E$9+1,1))-AVERAGE(OFFSET($H$3,0,0,'Données projet'!$E$9+1,1))</f>
        <v>276.1743602384617</v>
      </c>
      <c r="T20" s="59">
        <f t="shared" si="34"/>
        <v>403.24042624032882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4.0014000000000012</v>
      </c>
      <c r="D21" s="11">
        <f t="shared" si="32"/>
        <v>1.5691575819972123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10.750198842450764</v>
      </c>
      <c r="H21" s="67">
        <f t="shared" si="1"/>
        <v>266.36872112197852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492.79702436241814</v>
      </c>
      <c r="S21" s="59">
        <f ca="1">AVERAGE(OFFSET($R$3,0,0,'Données projet'!$E$9+1,1))-AVERAGE(OFFSET($H$3,0,0,'Données projet'!$E$9+1,1))</f>
        <v>276.1743602384617</v>
      </c>
      <c r="T21" s="59">
        <f t="shared" si="34"/>
        <v>403.24042624032882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4.2237000000000009</v>
      </c>
      <c r="D22" s="11">
        <f t="shared" si="32"/>
        <v>1.6459417290714926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11.327378775401128</v>
      </c>
      <c r="H22" s="67">
        <f t="shared" si="1"/>
        <v>266.88962601146619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522.32989406804052</v>
      </c>
      <c r="S22" s="59">
        <f ca="1">AVERAGE(OFFSET($R$3,0,0,'Données projet'!$E$9+1,1))-AVERAGE(OFFSET($H$3,0,0,'Données projet'!$E$9+1,1))</f>
        <v>276.1743602384617</v>
      </c>
      <c r="T22" s="59">
        <f t="shared" si="34"/>
        <v>403.24042624032882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0.13500000000000001</v>
      </c>
      <c r="X22" s="16">
        <f>IF(ISNA(VLOOKUP(A22,'Données projet'!$A$35:$I$55,6,0)),0%,VLOOKUP(A22,'Données projet'!$A$35:$I$55,6,0)*VLOOKUP('Données projet'!$B$9,Paramètres!$A$1:$I$89,7,0))</f>
        <v>0.17550000000000002</v>
      </c>
      <c r="Y22" s="16">
        <f>IF(ISNA(VLOOKUP(A22,'Données projet'!$A$35:$I$55,7,0)),0%,VLOOKUP(A22,'Données projet'!$A$35:$I$55,7,0))</f>
        <v>0.21</v>
      </c>
      <c r="Z22" s="21">
        <f>EXP(-LN(2)/35)*Z21+(1-EXP(-LN(2)/35))/(LN(2)/35)*V22*W22*VLOOKUP('Données projet'!$B$9,Paramètres!$A$1:$I$89,3,0)*0.475*44/12</f>
        <v>8.6403814223027915</v>
      </c>
      <c r="AA22" s="21">
        <f>EXP(-LN(2)/25)*AA21+(1-EXP(-LN(2)/25))/(LN(2)/25)*Calculateur!V22*Calculateur!X22*VLOOKUP('Données projet'!$B$9,Paramètres!$A$1:$I$89,3,0)*0.475*44/12</f>
        <v>13.091256937579669</v>
      </c>
      <c r="AB22" s="21">
        <f>EXP(-LN(2)/2)*AB21+(1-EXP(-LN(2)/2))/(LN(2)/2)*V22*Y22*VLOOKUP('Données projet'!$B$9,Paramètres!$A$1:$I$89,3,0)*0.475*44/12</f>
        <v>9.9659405660946696</v>
      </c>
      <c r="AC22" s="22">
        <f t="shared" si="3"/>
        <v>31.69757892597713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23" s="11">
        <f t="shared" si="32"/>
        <v>1.7222566815192901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11.903653245037228</v>
      </c>
      <c r="H23" s="67">
        <f t="shared" si="1"/>
        <v>267.40971372031277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473.50464626577849</v>
      </c>
      <c r="S23" s="59">
        <f ca="1">AVERAGE(OFFSET($R$3,0,0,'Données projet'!$E$9+1,1))-AVERAGE(OFFSET($H$3,0,0,'Données projet'!$E$9+1,1))</f>
        <v>276.1743602384617</v>
      </c>
      <c r="T23" s="59">
        <f t="shared" si="34"/>
        <v>403.24042624032882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8.4709488127237211</v>
      </c>
      <c r="AA23" s="21">
        <f>EXP(-LN(2)/25)*AA22+(1-EXP(-LN(2)/25))/(LN(2)/25)*Calculateur!V23*Calculateur!X23*VLOOKUP('Données projet'!$B$9,Paramètres!$A$1:$I$89,3,0)*0.475*44/12</f>
        <v>12.73327582818227</v>
      </c>
      <c r="AB23" s="21">
        <f>EXP(-LN(2)/2)*AB22+(1-EXP(-LN(2)/2))/(LN(2)/2)*V23*Y23*VLOOKUP('Données projet'!$B$9,Paramètres!$A$1:$I$89,3,0)*0.475*44/12</f>
        <v>7.0469841551876415</v>
      </c>
      <c r="AC23" s="22">
        <f t="shared" si="3"/>
        <v>28.251208796093632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4.6683000000000003</v>
      </c>
      <c r="D24" s="11">
        <f t="shared" si="32"/>
        <v>1.7981285760234815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12.479072690571632</v>
      </c>
      <c r="H24" s="67">
        <f t="shared" si="1"/>
        <v>267.92902976990757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502.55333640410595</v>
      </c>
      <c r="S24" s="59">
        <f ca="1">AVERAGE(OFFSET($R$3,0,0,'Données projet'!$E$9+1,1))-AVERAGE(OFFSET($H$3,0,0,'Données projet'!$E$9+1,1))</f>
        <v>276.1743602384617</v>
      </c>
      <c r="T24" s="59">
        <f t="shared" si="34"/>
        <v>403.24042624032882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8.3048386732748085</v>
      </c>
      <c r="AA24" s="21">
        <f>EXP(-LN(2)/25)*AA23+(1-EXP(-LN(2)/25))/(LN(2)/25)*Calculateur!V24*Calculateur!X24*VLOOKUP('Données projet'!$B$9,Paramètres!$A$1:$I$89,3,0)*0.475*44/12</f>
        <v>12.385083731046752</v>
      </c>
      <c r="AB24" s="21">
        <f>EXP(-LN(2)/2)*AB23+(1-EXP(-LN(2)/2))/(LN(2)/2)*V24*Y24*VLOOKUP('Données projet'!$B$9,Paramètres!$A$1:$I$89,3,0)*0.475*44/12</f>
        <v>4.9829702830473357</v>
      </c>
      <c r="AC24" s="22">
        <f t="shared" si="3"/>
        <v>25.672892687368897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4.8906000000000001</v>
      </c>
      <c r="D25" s="11">
        <f t="shared" si="32"/>
        <v>1.8735809194047854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13.053682476044324</v>
      </c>
      <c r="H25" s="67">
        <f t="shared" si="1"/>
        <v>268.44761510129666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531.52123254981973</v>
      </c>
      <c r="S25" s="59">
        <f ca="1">AVERAGE(OFFSET($R$3,0,0,'Données projet'!$E$9+1,1))-AVERAGE(OFFSET($H$3,0,0,'Données projet'!$E$9+1,1))</f>
        <v>276.1743602384617</v>
      </c>
      <c r="T25" s="59">
        <f t="shared" si="34"/>
        <v>403.24042624032882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8.1419858523433088</v>
      </c>
      <c r="AA25" s="21">
        <f>EXP(-LN(2)/25)*AA24+(1-EXP(-LN(2)/25))/(LN(2)/25)*Calculateur!V25*Calculateur!X25*VLOOKUP('Données projet'!$B$9,Paramètres!$A$1:$I$89,3,0)*0.475*44/12</f>
        <v>12.046412965118032</v>
      </c>
      <c r="AB25" s="21">
        <f>EXP(-LN(2)/2)*AB24+(1-EXP(-LN(2)/2))/(LN(2)/2)*V25*Y25*VLOOKUP('Données projet'!$B$9,Paramètres!$A$1:$I$89,3,0)*0.475*44/12</f>
        <v>3.5234920775938212</v>
      </c>
      <c r="AC25" s="22">
        <f t="shared" si="3"/>
        <v>23.711890895055163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5.1128999999999998</v>
      </c>
      <c r="D26" s="11">
        <f t="shared" si="32"/>
        <v>1.9486349607044968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13.627523608377098</v>
      </c>
      <c r="H26" s="67">
        <f t="shared" si="1"/>
        <v>268.96550672322701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560.41864591940907</v>
      </c>
      <c r="S26" s="59">
        <f ca="1">AVERAGE(OFFSET($R$3,0,0,'Données projet'!$E$9+1,1))-AVERAGE(OFFSET($H$3,0,0,'Données projet'!$E$9+1,1))</f>
        <v>276.1743602384617</v>
      </c>
      <c r="T26" s="59">
        <f t="shared" si="34"/>
        <v>403.24042624032882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7.9823264758998631</v>
      </c>
      <c r="AA26" s="21">
        <f>EXP(-LN(2)/25)*AA25+(1-EXP(-LN(2)/25))/(LN(2)/25)*Calculateur!V26*Calculateur!X26*VLOOKUP('Données projet'!$B$9,Paramètres!$A$1:$I$89,3,0)*0.475*44/12</f>
        <v>11.717003169093553</v>
      </c>
      <c r="AB26" s="21">
        <f>EXP(-LN(2)/2)*AB25+(1-EXP(-LN(2)/2))/(LN(2)/2)*V26*Y26*VLOOKUP('Données projet'!$B$9,Paramètres!$A$1:$I$89,3,0)*0.475*44/12</f>
        <v>2.4914851415236678</v>
      </c>
      <c r="AC26" s="22">
        <f t="shared" si="3"/>
        <v>22.190814786517084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27" s="11">
        <f t="shared" si="32"/>
        <v>2.0233099967312578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14.200633327025232</v>
      </c>
      <c r="H27" s="67">
        <f t="shared" si="1"/>
        <v>269.48273824430697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589.25364525407053</v>
      </c>
      <c r="S27" s="59">
        <f ca="1">AVERAGE(OFFSET($R$3,0,0,'Données projet'!$E$9+1,1))-AVERAGE(OFFSET($H$3,0,0,'Données projet'!$E$9+1,1))</f>
        <v>276.1743602384617</v>
      </c>
      <c r="T27" s="59">
        <f t="shared" si="34"/>
        <v>403.24042624032882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7.8257979224458687</v>
      </c>
      <c r="AA27" s="21">
        <f>EXP(-LN(2)/25)*AA26+(1-EXP(-LN(2)/25))/(LN(2)/25)*Calculateur!V27*Calculateur!X27*VLOOKUP('Données projet'!$B$9,Paramètres!$A$1:$I$89,3,0)*0.475*44/12</f>
        <v>11.396601101264274</v>
      </c>
      <c r="AB27" s="21">
        <f>EXP(-LN(2)/2)*AB26+(1-EXP(-LN(2)/2))/(LN(2)/2)*V27*Y27*VLOOKUP('Données projet'!$B$9,Paramètres!$A$1:$I$89,3,0)*0.475*44/12</f>
        <v>1.7617460387969106</v>
      </c>
      <c r="AC27" s="22">
        <f t="shared" si="3"/>
        <v>20.984145062507054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5.5574999999999992</v>
      </c>
      <c r="D28" s="11">
        <f t="shared" si="32"/>
        <v>2.0976236252484113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14.773045592584653</v>
      </c>
      <c r="H28" s="67">
        <f t="shared" si="1"/>
        <v>269.99934031397436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618.03270891410375</v>
      </c>
      <c r="S28" s="59">
        <f ca="1">AVERAGE(OFFSET($R$3,0,0,'Données projet'!$E$9+1,1))-AVERAGE(OFFSET($H$3,0,0,'Données projet'!$E$9+1,1))</f>
        <v>276.1743602384617</v>
      </c>
      <c r="T28" s="59">
        <f t="shared" si="34"/>
        <v>403.24042624032882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16.376902419527013</v>
      </c>
      <c r="AA28" s="21">
        <f>EXP(-LN(2)/25)*AA27+(1-EXP(-LN(2)/25))/(LN(2)/25)*Calculateur!V28*Calculateur!X28*VLOOKUP('Données projet'!$B$9,Paramètres!$A$1:$I$89,3,0)*0.475*44/12</f>
        <v>18.454707316618965</v>
      </c>
      <c r="AB28" s="21">
        <f>EXP(-LN(2)/2)*AB27+(1-EXP(-LN(2)/2))/(LN(2)/2)*V28*Y28*VLOOKUP('Données projet'!$B$9,Paramètres!$A$1:$I$89,3,0)*0.475*44/12</f>
        <v>11.977109126441368</v>
      </c>
      <c r="AC28" s="22">
        <f t="shared" si="3"/>
        <v>46.808718862587348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5.7797999999999989</v>
      </c>
      <c r="D29" s="11">
        <f t="shared" si="32"/>
        <v>2.1715919565110644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15.344791495021353</v>
      </c>
      <c r="H29" s="67">
        <f t="shared" si="1"/>
        <v>270.51534099092345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566.86506111080985</v>
      </c>
      <c r="S29" s="59">
        <f ca="1">AVERAGE(OFFSET($R$3,0,0,'Données projet'!$E$9+1,1))-AVERAGE(OFFSET($H$3,0,0,'Données projet'!$E$9+1,1))</f>
        <v>276.1743602384617</v>
      </c>
      <c r="T29" s="59">
        <f t="shared" si="34"/>
        <v>403.24042624032882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16.055761352004239</v>
      </c>
      <c r="AA29" s="21">
        <f>EXP(-LN(2)/25)*AA28+(1-EXP(-LN(2)/25))/(LN(2)/25)*Calculateur!V29*Calculateur!X29*VLOOKUP('Données projet'!$B$9,Paramètres!$A$1:$I$89,3,0)*0.475*44/12</f>
        <v>17.950062374555142</v>
      </c>
      <c r="AB29" s="21">
        <f>EXP(-LN(2)/2)*AB28+(1-EXP(-LN(2)/2))/(LN(2)/2)*V29*Y29*VLOOKUP('Données projet'!$B$9,Paramètres!$A$1:$I$89,3,0)*0.475*44/12</f>
        <v>8.4690950823179776</v>
      </c>
      <c r="AC29" s="22">
        <f t="shared" si="3"/>
        <v>42.474918808877362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6.0020999999999987</v>
      </c>
      <c r="D30" s="11">
        <f t="shared" si="32"/>
        <v>2.2452297913436161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15.915899597329785</v>
      </c>
      <c r="H30" s="67">
        <f t="shared" si="1"/>
        <v>271.0307660532568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593.77435723157384</v>
      </c>
      <c r="S30" s="59">
        <f ca="1">AVERAGE(OFFSET($R$3,0,0,'Données projet'!$E$9+1,1))-AVERAGE(OFFSET($H$3,0,0,'Données projet'!$E$9+1,1))</f>
        <v>276.1743602384617</v>
      </c>
      <c r="T30" s="59">
        <f t="shared" si="34"/>
        <v>403.24042624032882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15.740917664938879</v>
      </c>
      <c r="AA30" s="21">
        <f>EXP(-LN(2)/25)*AA29+(1-EXP(-LN(2)/25))/(LN(2)/25)*Calculateur!V30*Calculateur!X30*VLOOKUP('Données projet'!$B$9,Paramètres!$A$1:$I$89,3,0)*0.475*44/12</f>
        <v>17.459216974970175</v>
      </c>
      <c r="AB30" s="21">
        <f>EXP(-LN(2)/2)*AB29+(1-EXP(-LN(2)/2))/(LN(2)/2)*V30*Y30*VLOOKUP('Données projet'!$B$9,Paramètres!$A$1:$I$89,3,0)*0.475*44/12</f>
        <v>5.988554563220684</v>
      </c>
      <c r="AC30" s="22">
        <f t="shared" si="3"/>
        <v>39.188689203129734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6.2243999999999984</v>
      </c>
      <c r="D31" s="11">
        <f t="shared" si="32"/>
        <v>2.3185507720937841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16.486396226847653</v>
      </c>
      <c r="H31" s="67">
        <f t="shared" si="1"/>
        <v>271.54563926139667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620.63540088562365</v>
      </c>
      <c r="S31" s="59">
        <f ca="1">AVERAGE(OFFSET($R$3,0,0,'Données projet'!$E$9+1,1))-AVERAGE(OFFSET($H$3,0,0,'Données projet'!$E$9+1,1))</f>
        <v>276.1743602384617</v>
      </c>
      <c r="T31" s="59">
        <f t="shared" si="34"/>
        <v>403.24042624032882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15.432247870541183</v>
      </c>
      <c r="AA31" s="21">
        <f>EXP(-LN(2)/25)*AA30+(1-EXP(-LN(2)/25))/(LN(2)/25)*Calculateur!V31*Calculateur!X31*VLOOKUP('Données projet'!$B$9,Paramètres!$A$1:$I$89,3,0)*0.475*44/12</f>
        <v>16.9817937686493</v>
      </c>
      <c r="AB31" s="21">
        <f>EXP(-LN(2)/2)*AB30+(1-EXP(-LN(2)/2))/(LN(2)/2)*V31*Y31*VLOOKUP('Données projet'!$B$9,Paramètres!$A$1:$I$89,3,0)*0.475*44/12</f>
        <v>4.2345475411589888</v>
      </c>
      <c r="AC31" s="22">
        <f t="shared" si="3"/>
        <v>36.648589180349475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6.4466999999999981</v>
      </c>
      <c r="D32" s="11">
        <f t="shared" si="32"/>
        <v>2.3915675114157828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17.056305723784842</v>
      </c>
      <c r="H32" s="67">
        <f t="shared" si="1"/>
        <v>272.05998258238253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647.45246850375247</v>
      </c>
      <c r="S32" s="59">
        <f ca="1">AVERAGE(OFFSET($R$3,0,0,'Données projet'!$E$9+1,1))-AVERAGE(OFFSET($H$3,0,0,'Données projet'!$E$9+1,1))</f>
        <v>276.1743602384617</v>
      </c>
      <c r="T32" s="59">
        <f t="shared" si="34"/>
        <v>403.24042624032882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15.12963090254164</v>
      </c>
      <c r="AA32" s="21">
        <f>EXP(-LN(2)/25)*AA31+(1-EXP(-LN(2)/25))/(LN(2)/25)*Calculateur!V32*Calculateur!X32*VLOOKUP('Données projet'!$B$9,Paramètres!$A$1:$I$89,3,0)*0.475*44/12</f>
        <v>16.517425725011865</v>
      </c>
      <c r="AB32" s="21">
        <f>EXP(-LN(2)/2)*AB31+(1-EXP(-LN(2)/2))/(LN(2)/2)*V32*Y32*VLOOKUP('Données projet'!$B$9,Paramètres!$A$1:$I$89,3,0)*0.475*44/12</f>
        <v>2.994277281610342</v>
      </c>
      <c r="AC32" s="22">
        <f t="shared" si="3"/>
        <v>34.641333909163848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6.6689999999999978</v>
      </c>
      <c r="D33" s="11">
        <f t="shared" si="32"/>
        <v>2.4642917027912454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17.625650654509418</v>
      </c>
      <c r="H33" s="67">
        <f t="shared" si="1"/>
        <v>272.57381638236143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276.1743602384617</v>
      </c>
      <c r="T33" s="59">
        <f t="shared" si="34"/>
        <v>403.24042624032882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14.832948068706443</v>
      </c>
      <c r="AA33" s="21">
        <f>EXP(-LN(2)/25)*AA32+(1-EXP(-LN(2)/25))/(LN(2)/25)*Calculateur!V33*Calculateur!X33*VLOOKUP('Données projet'!$B$9,Paramètres!$A$1:$I$89,3,0)*0.475*44/12</f>
        <v>16.065755849947749</v>
      </c>
      <c r="AB33" s="21">
        <f>EXP(-LN(2)/2)*AB32+(1-EXP(-LN(2)/2))/(LN(2)/2)*V33*Y33*VLOOKUP('Données projet'!$B$9,Paramètres!$A$1:$I$89,3,0)*0.475*44/12</f>
        <v>2.1172737705794944</v>
      </c>
      <c r="AC33" s="22">
        <f t="shared" si="3"/>
        <v>33.015977689233686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6.8912999999999975</v>
      </c>
      <c r="D34" s="11">
        <f t="shared" si="32"/>
        <v>2.5367342159000716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18.194451995596626</v>
      </c>
      <c r="H34" s="67">
        <f t="shared" si="1"/>
        <v>273.08715959269261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276.1743602384617</v>
      </c>
      <c r="T34" s="59">
        <f t="shared" si="34"/>
        <v>403.24042624032882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14.542083004284095</v>
      </c>
      <c r="AA34" s="21">
        <f>EXP(-LN(2)/25)*AA33+(1-EXP(-LN(2)/25))/(LN(2)/25)*Calculateur!V34*Calculateur!X34*VLOOKUP('Données projet'!$B$9,Paramètres!$A$1:$I$89,3,0)*0.475*44/12</f>
        <v>15.626436911369547</v>
      </c>
      <c r="AB34" s="21">
        <f>EXP(-LN(2)/2)*AB33+(1-EXP(-LN(2)/2))/(LN(2)/2)*V34*Y34*VLOOKUP('Données projet'!$B$9,Paramètres!$A$1:$I$89,3,0)*0.475*44/12</f>
        <v>1.497138640805171</v>
      </c>
      <c r="AC34" s="22">
        <f t="shared" si="3"/>
        <v>31.665658556458812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7.1135999999999973</v>
      </c>
      <c r="D35" s="11">
        <f t="shared" si="32"/>
        <v>2.6089051793396711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18.76272929346252</v>
      </c>
      <c r="H35" s="67">
        <f t="shared" si="1"/>
        <v>273.60002985401661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276.1743602384617</v>
      </c>
      <c r="T35" s="59">
        <f t="shared" si="34"/>
        <v>403.24042624032882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30.62509957721489</v>
      </c>
      <c r="AA35" s="21">
        <f>EXP(-LN(2)/25)*AA34+(1-EXP(-LN(2)/25))/(LN(2)/25)*Calculateur!V35*Calculateur!X35*VLOOKUP('Données projet'!$B$9,Paramètres!$A$1:$I$89,3,0)*0.475*44/12</f>
        <v>21.177165578016883</v>
      </c>
      <c r="AB35" s="21">
        <f>EXP(-LN(2)/2)*AB34+(1-EXP(-LN(2)/2))/(LN(2)/2)*V35*Y35*VLOOKUP('Données projet'!$B$9,Paramètres!$A$1:$I$89,3,0)*0.475*44/12</f>
        <v>10.372208571219071</v>
      </c>
      <c r="AC35" s="22">
        <f t="shared" si="3"/>
        <v>62.174473726450842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7.335899999999997</v>
      </c>
      <c r="D36" s="11">
        <f t="shared" si="32"/>
        <v>2.6808140527138336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19.330500803482831</v>
      </c>
      <c r="H36" s="67">
        <f t="shared" si="1"/>
        <v>274.11244364180993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276.1743602384617</v>
      </c>
      <c r="T36" s="59">
        <f t="shared" si="34"/>
        <v>403.24042624032882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30.024560053972003</v>
      </c>
      <c r="AA36" s="21">
        <f>EXP(-LN(2)/25)*AA35+(1-EXP(-LN(2)/25))/(LN(2)/25)*Calculateur!V36*Calculateur!X36*VLOOKUP('Données projet'!$B$9,Paramètres!$A$1:$I$89,3,0)*0.475*44/12</f>
        <v>20.598074871627276</v>
      </c>
      <c r="AB36" s="21">
        <f>EXP(-LN(2)/2)*AB35+(1-EXP(-LN(2)/2))/(LN(2)/2)*V36*Y36*VLOOKUP('Données projet'!$B$9,Paramètres!$A$1:$I$89,3,0)*0.475*44/12</f>
        <v>7.334259016590237</v>
      </c>
      <c r="AC36" s="22">
        <f t="shared" si="3"/>
        <v>57.956893942189517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7.5581999999999967</v>
      </c>
      <c r="D37" s="11">
        <f t="shared" si="32"/>
        <v>2.7524696897380458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19.897783611775168</v>
      </c>
      <c r="H37" s="67">
        <f t="shared" si="1"/>
        <v>274.62441637629377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276.1743602384617</v>
      </c>
      <c r="T37" s="59">
        <f t="shared" si="34"/>
        <v>403.24042624032882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29.435796744486968</v>
      </c>
      <c r="AA37" s="21">
        <f>EXP(-LN(2)/25)*AA36+(1-EXP(-LN(2)/25))/(LN(2)/25)*Calculateur!V37*Calculateur!X37*VLOOKUP('Données projet'!$B$9,Paramètres!$A$1:$I$89,3,0)*0.475*44/12</f>
        <v>20.034819431056949</v>
      </c>
      <c r="AB37" s="21">
        <f>EXP(-LN(2)/2)*AB36+(1-EXP(-LN(2)/2))/(LN(2)/2)*V37*Y37*VLOOKUP('Données projet'!$B$9,Paramètres!$A$1:$I$89,3,0)*0.475*44/12</f>
        <v>5.1861042856095363</v>
      </c>
      <c r="AC37" s="22">
        <f t="shared" si="3"/>
        <v>54.656720461153455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7.7804999999999964</v>
      </c>
      <c r="D38" s="11">
        <f t="shared" si="32"/>
        <v>2.8238803937120291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20.464593742251278</v>
      </c>
      <c r="H38" s="67">
        <f t="shared" si="1"/>
        <v>275.13596251904846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276.1743602384617</v>
      </c>
      <c r="T38" s="59">
        <f t="shared" si="34"/>
        <v>403.24042624032882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28.858578724390775</v>
      </c>
      <c r="AA38" s="21">
        <f>EXP(-LN(2)/25)*AA37+(1-EXP(-LN(2)/25))/(LN(2)/25)*Calculateur!V38*Calculateur!X38*VLOOKUP('Données projet'!$B$9,Paramètres!$A$1:$I$89,3,0)*0.475*44/12</f>
        <v>19.486966240129334</v>
      </c>
      <c r="AB38" s="21">
        <f>EXP(-LN(2)/2)*AB37+(1-EXP(-LN(2)/2))/(LN(2)/2)*V38*Y38*VLOOKUP('Données projet'!$B$9,Paramètres!$A$1:$I$89,3,0)*0.475*44/12</f>
        <v>3.667129508295119</v>
      </c>
      <c r="AC38" s="22">
        <f t="shared" si="3"/>
        <v>52.012674472815227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8.002799999999997</v>
      </c>
      <c r="D39" s="11">
        <f t="shared" si="32"/>
        <v>2.8950539664743786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21.030946251090899</v>
      </c>
      <c r="H39" s="67">
        <f t="shared" si="1"/>
        <v>275.64709565827621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276.1743602384617</v>
      </c>
      <c r="T39" s="59">
        <f t="shared" si="34"/>
        <v>403.24042624032882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28.29267959760044</v>
      </c>
      <c r="AA39" s="21">
        <f>EXP(-LN(2)/25)*AA38+(1-EXP(-LN(2)/25))/(LN(2)/25)*Calculateur!V39*Calculateur!X39*VLOOKUP('Données projet'!$B$9,Paramètres!$A$1:$I$89,3,0)*0.475*44/12</f>
        <v>18.954094123517979</v>
      </c>
      <c r="AB39" s="21">
        <f>EXP(-LN(2)/2)*AB38+(1-EXP(-LN(2)/2))/(LN(2)/2)*V39*Y39*VLOOKUP('Données projet'!$B$9,Paramètres!$A$1:$I$89,3,0)*0.475*44/12</f>
        <v>2.5930521428047686</v>
      </c>
      <c r="AC39" s="22">
        <f t="shared" si="3"/>
        <v>49.839825863923181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8.2250999999999976</v>
      </c>
      <c r="D40" s="11">
        <f t="shared" si="32"/>
        <v>2.9659977517648599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21.596855310423411</v>
      </c>
      <c r="H40" s="67">
        <f t="shared" si="1"/>
        <v>276.15782858432379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276.1743602384617</v>
      </c>
      <c r="T40" s="59">
        <f t="shared" si="34"/>
        <v>403.24042624032882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27.737877407522081</v>
      </c>
      <c r="AA40" s="21">
        <f>EXP(-LN(2)/25)*AA39+(1-EXP(-LN(2)/25))/(LN(2)/25)*Calculateur!V40*Calculateur!X40*VLOOKUP('Données projet'!$B$9,Paramètres!$A$1:$I$89,3,0)*0.475*44/12</f>
        <v>18.435793422957889</v>
      </c>
      <c r="AB40" s="21">
        <f>EXP(-LN(2)/2)*AB39+(1-EXP(-LN(2)/2))/(LN(2)/2)*V40*Y40*VLOOKUP('Données projet'!$B$9,Paramètres!$A$1:$I$89,3,0)*0.475*44/12</f>
        <v>1.8335647541475597</v>
      </c>
      <c r="AC40" s="22">
        <f t="shared" si="3"/>
        <v>48.00723558462753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8.4473999999999982</v>
      </c>
      <c r="D41" s="11">
        <f t="shared" si="32"/>
        <v>3.0367186737670733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22.162334282708386</v>
      </c>
      <c r="H41" s="67">
        <f t="shared" si="1"/>
        <v>276.668173356811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276.1743602384617</v>
      </c>
      <c r="T41" s="59">
        <f t="shared" si="34"/>
        <v>403.24042624032882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27.193954549995237</v>
      </c>
      <c r="AA41" s="21">
        <f>EXP(-LN(2)/25)*AA40+(1-EXP(-LN(2)/25))/(LN(2)/25)*Calculateur!V41*Calculateur!X41*VLOOKUP('Données projet'!$B$9,Paramètres!$A$1:$I$89,3,0)*0.475*44/12</f>
        <v>17.931665682310864</v>
      </c>
      <c r="AB41" s="21">
        <f>EXP(-LN(2)/2)*AB40+(1-EXP(-LN(2)/2))/(LN(2)/2)*V41*Y41*VLOOKUP('Données projet'!$B$9,Paramètres!$A$1:$I$89,3,0)*0.475*44/12</f>
        <v>1.2965260714023843</v>
      </c>
      <c r="AC41" s="22">
        <f t="shared" si="3"/>
        <v>46.422146303708487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8.6696999999999989</v>
      </c>
      <c r="D42" s="11">
        <f t="shared" si="32"/>
        <v>3.107223271479866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22.727395787066403</v>
      </c>
      <c r="H42" s="67">
        <f t="shared" si="1"/>
        <v>277.17814136449414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276.1743602384617</v>
      </c>
      <c r="T42" s="59">
        <f t="shared" si="34"/>
        <v>403.24042624032882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26.660697687944307</v>
      </c>
      <c r="AA42" s="21">
        <f>EXP(-LN(2)/25)*AA41+(1-EXP(-LN(2)/25))/(LN(2)/25)*Calculateur!V42*Calculateur!X42*VLOOKUP('Données projet'!$B$9,Paramètres!$A$1:$I$89,3,0)*0.475*44/12</f>
        <v>17.441323341242757</v>
      </c>
      <c r="AB42" s="21">
        <f>EXP(-LN(2)/2)*AB41+(1-EXP(-LN(2)/2))/(LN(2)/2)*V42*Y42*VLOOKUP('Données projet'!$B$9,Paramètres!$A$1:$I$89,3,0)*0.475*44/12</f>
        <v>0.91678237707377985</v>
      </c>
      <c r="AC42" s="22">
        <f t="shared" si="3"/>
        <v>45.018803406260844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43" s="11">
        <f t="shared" si="32"/>
        <v>3.177517729464268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23.292051758615255</v>
      </c>
      <c r="H43" s="67">
        <f t="shared" si="1"/>
        <v>277.68774337881695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276.1743602384617</v>
      </c>
      <c r="T43" s="59">
        <f t="shared" si="34"/>
        <v>403.24042624032882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26.137897667703626</v>
      </c>
      <c r="AA43" s="21">
        <f>EXP(-LN(2)/25)*AA42+(1-EXP(-LN(2)/25))/(LN(2)/25)*Calculateur!V43*Calculateur!X43*VLOOKUP('Données projet'!$B$9,Paramètres!$A$1:$I$89,3,0)*0.475*44/12</f>
        <v>16.964389437277141</v>
      </c>
      <c r="AB43" s="21">
        <f>EXP(-LN(2)/2)*AB42+(1-EXP(-LN(2)/2))/(LN(2)/2)*V43*Y43*VLOOKUP('Données projet'!$B$9,Paramètres!$A$1:$I$89,3,0)*0.475*44/12</f>
        <v>0.64826303570119215</v>
      </c>
      <c r="AC43" s="22">
        <f t="shared" si="3"/>
        <v>43.750550140681959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9.1143000000000001</v>
      </c>
      <c r="D44" s="11">
        <f t="shared" si="32"/>
        <v>3.2476079054291986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23.856313501705472</v>
      </c>
      <c r="H44" s="67">
        <f t="shared" si="1"/>
        <v>278.19698960195586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276.1743602384617</v>
      </c>
      <c r="T44" s="59">
        <f t="shared" si="34"/>
        <v>403.24042624032882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25.625349436983338</v>
      </c>
      <c r="AA44" s="21">
        <f>EXP(-LN(2)/25)*AA43+(1-EXP(-LN(2)/25))/(LN(2)/25)*Calculateur!V44*Calculateur!X44*VLOOKUP('Données projet'!$B$9,Paramètres!$A$1:$I$89,3,0)*0.475*44/12</f>
        <v>16.500497315996331</v>
      </c>
      <c r="AB44" s="21">
        <f>EXP(-LN(2)/2)*AB43+(1-EXP(-LN(2)/2))/(LN(2)/2)*V44*Y44*VLOOKUP('Données projet'!$B$9,Paramètres!$A$1:$I$89,3,0)*0.475*44/12</f>
        <v>0.45839118853688993</v>
      </c>
      <c r="AC44" s="22">
        <f t="shared" si="3"/>
        <v>42.584237941516562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9.3366000000000007</v>
      </c>
      <c r="D45" s="11">
        <f t="shared" si="32"/>
        <v>3.31749935505009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24.420191737815969</v>
      </c>
      <c r="H45" s="67">
        <f t="shared" si="1"/>
        <v>278.7058897100456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276.1743602384617</v>
      </c>
      <c r="T45" s="59">
        <f t="shared" si="34"/>
        <v>403.24042624032882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25.122851964443925</v>
      </c>
      <c r="AA45" s="21">
        <f>EXP(-LN(2)/25)*AA44+(1-EXP(-LN(2)/25))/(LN(2)/25)*Calculateur!V45*Calculateur!X45*VLOOKUP('Données projet'!$B$9,Paramètres!$A$1:$I$89,3,0)*0.475*44/12</f>
        <v>16.04929034916697</v>
      </c>
      <c r="AB45" s="21">
        <f>EXP(-LN(2)/2)*AB44+(1-EXP(-LN(2)/2))/(LN(2)/2)*V45*Y45*VLOOKUP('Données projet'!$B$9,Paramètres!$A$1:$I$89,3,0)*0.475*44/12</f>
        <v>0.32413151785059607</v>
      </c>
      <c r="AC45" s="22">
        <f t="shared" si="3"/>
        <v>41.496273831461487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9.5589000000000013</v>
      </c>
      <c r="D46" s="11">
        <f t="shared" si="32"/>
        <v>3.3871973543572653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24.983696648759636</v>
      </c>
      <c r="H46" s="67">
        <f t="shared" si="1"/>
        <v>279.21445289217223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276.1743602384617</v>
      </c>
      <c r="T46" s="59">
        <f t="shared" si="34"/>
        <v>403.24042624032882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24.630208160847815</v>
      </c>
      <c r="AA46" s="21">
        <f>EXP(-LN(2)/25)*AA45+(1-EXP(-LN(2)/25))/(LN(2)/25)*Calculateur!V46*Calculateur!X46*VLOOKUP('Données projet'!$B$9,Paramètres!$A$1:$I$89,3,0)*0.475*44/12</f>
        <v>15.6104216605735</v>
      </c>
      <c r="AB46" s="21">
        <f>EXP(-LN(2)/2)*AB45+(1-EXP(-LN(2)/2))/(LN(2)/2)*V46*Y46*VLOOKUP('Données projet'!$B$9,Paramètres!$A$1:$I$89,3,0)*0.475*44/12</f>
        <v>0.22919559426844496</v>
      </c>
      <c r="AC46" s="22">
        <f t="shared" si="3"/>
        <v>40.469825415689762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9.7812000000000019</v>
      </c>
      <c r="D47" s="11">
        <f t="shared" si="32"/>
        <v>3.4567069199829916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25.546837915756658</v>
      </c>
      <c r="H47" s="67">
        <f t="shared" si="1"/>
        <v>279.72268788563707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276.1743602384617</v>
      </c>
      <c r="T47" s="59">
        <f t="shared" si="34"/>
        <v>403.24042624032882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24.147224801757176</v>
      </c>
      <c r="AA47" s="21">
        <f>EXP(-LN(2)/25)*AA46+(1-EXP(-LN(2)/25))/(LN(2)/25)*Calculateur!V47*Calculateur!X47*VLOOKUP('Données projet'!$B$9,Paramètres!$A$1:$I$89,3,0)*0.475*44/12</f>
        <v>15.183553859348722</v>
      </c>
      <c r="AB47" s="21">
        <f>EXP(-LN(2)/2)*AB46+(1-EXP(-LN(2)/2))/(LN(2)/2)*V47*Y47*VLOOKUP('Données projet'!$B$9,Paramètres!$A$1:$I$89,3,0)*0.475*44/12</f>
        <v>0.16206575892529804</v>
      </c>
      <c r="AC47" s="22">
        <f t="shared" si="3"/>
        <v>39.492844420031197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10.003500000000003</v>
      </c>
      <c r="D48" s="11">
        <f t="shared" si="32"/>
        <v>3.5260328275159982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26.109624754855442</v>
      </c>
      <c r="H48" s="67">
        <f t="shared" si="1"/>
        <v>280.23060300792372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276.1743602384617</v>
      </c>
      <c r="T48" s="59">
        <f t="shared" si="34"/>
        <v>403.24042624032882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167.5760275115714</v>
      </c>
      <c r="AA48" s="21">
        <f>EXP(-LN(2)/25)*AA47+(1-EXP(-LN(2)/25))/(LN(2)/25)*Calculateur!V48*Calculateur!X48*VLOOKUP('Données projet'!$B$9,Paramètres!$A$1:$I$89,3,0)*0.475*44/12</f>
        <v>34.477019842569916</v>
      </c>
      <c r="AB48" s="21">
        <f>EXP(-LN(2)/2)*AB47+(1-EXP(-LN(2)/2))/(LN(2)/2)*V48*Y48*VLOOKUP('Données projet'!$B$9,Paramètres!$A$1:$I$89,3,0)*0.475*44/12</f>
        <v>30.8200128509351</v>
      </c>
      <c r="AC48" s="22">
        <f t="shared" si="3"/>
        <v>232.8730602050764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10.225800000000003</v>
      </c>
      <c r="D49" s="11">
        <f t="shared" si="32"/>
        <v>3.5951796281784958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26.672065949116401</v>
      </c>
      <c r="H49" s="67">
        <f t="shared" si="1"/>
        <v>280.73820618574422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276.1743602384617</v>
      </c>
      <c r="T49" s="59">
        <f t="shared" si="34"/>
        <v>403.24042624032882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164.28996382335373</v>
      </c>
      <c r="AA49" s="21">
        <f>EXP(-LN(2)/25)*AA48+(1-EXP(-LN(2)/25))/(LN(2)/25)*Calculateur!V49*Calculateur!X49*VLOOKUP('Données projet'!$B$9,Paramètres!$A$1:$I$89,3,0)*0.475*44/12</f>
        <v>33.534243921907169</v>
      </c>
      <c r="AB49" s="21">
        <f>EXP(-LN(2)/2)*AB48+(1-EXP(-LN(2)/2))/(LN(2)/2)*V49*Y49*VLOOKUP('Données projet'!$B$9,Paramètres!$A$1:$I$89,3,0)*0.475*44/12</f>
        <v>21.79304008315275</v>
      </c>
      <c r="AC49" s="22">
        <f t="shared" si="3"/>
        <v>219.61724782841367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10.448100000000004</v>
      </c>
      <c r="D50" s="11">
        <f t="shared" si="32"/>
        <v>3.6641516640120919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27.234169877918081</v>
      </c>
      <c r="H50" s="67">
        <f t="shared" si="1"/>
        <v>281.24550498148773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276.1743602384617</v>
      </c>
      <c r="T50" s="59">
        <f t="shared" si="34"/>
        <v>403.24042624032882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161.06833783976109</v>
      </c>
      <c r="AA50" s="21">
        <f>EXP(-LN(2)/25)*AA49+(1-EXP(-LN(2)/25))/(LN(2)/25)*Calculateur!V50*Calculateur!X50*VLOOKUP('Données projet'!$B$9,Paramètres!$A$1:$I$89,3,0)*0.475*44/12</f>
        <v>32.617248258373372</v>
      </c>
      <c r="AB50" s="21">
        <f>EXP(-LN(2)/2)*AB49+(1-EXP(-LN(2)/2))/(LN(2)/2)*V50*Y50*VLOOKUP('Données projet'!$B$9,Paramètres!$A$1:$I$89,3,0)*0.475*44/12</f>
        <v>15.410006425467552</v>
      </c>
      <c r="AC50" s="22">
        <f t="shared" si="3"/>
        <v>209.09559252360199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10.670400000000004</v>
      </c>
      <c r="D51" s="11">
        <f t="shared" si="32"/>
        <v>3.7329530817348471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27.795944543698837</v>
      </c>
      <c r="H51" s="67">
        <f t="shared" si="1"/>
        <v>281.75250661735487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276.1743602384617</v>
      </c>
      <c r="T51" s="59">
        <f t="shared" si="34"/>
        <v>403.24042624032882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157.90988597670886</v>
      </c>
      <c r="AA51" s="21">
        <f>EXP(-LN(2)/25)*AA50+(1-EXP(-LN(2)/25))/(LN(2)/25)*Calculateur!V51*Calculateur!X51*VLOOKUP('Données projet'!$B$9,Paramètres!$A$1:$I$89,3,0)*0.475*44/12</f>
        <v>31.725327889481616</v>
      </c>
      <c r="AB51" s="21">
        <f>EXP(-LN(2)/2)*AB50+(1-EXP(-LN(2)/2))/(LN(2)/2)*V51*Y51*VLOOKUP('Données projet'!$B$9,Paramètres!$A$1:$I$89,3,0)*0.475*44/12</f>
        <v>10.896520041576377</v>
      </c>
      <c r="AC51" s="22">
        <f t="shared" si="3"/>
        <v>200.53173390776684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10.892700000000005</v>
      </c>
      <c r="D52" s="11">
        <f t="shared" si="32"/>
        <v>3.8015878454109502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28.357397596407107</v>
      </c>
      <c r="H52" s="67">
        <f t="shared" si="1"/>
        <v>282.25921799742412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276.1743602384617</v>
      </c>
      <c r="T52" s="59">
        <f t="shared" si="34"/>
        <v>403.24042624032882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154.81336942822568</v>
      </c>
      <c r="AA52" s="21">
        <f>EXP(-LN(2)/25)*AA51+(1-EXP(-LN(2)/25))/(LN(2)/25)*Calculateur!V52*Calculateur!X52*VLOOKUP('Données projet'!$B$9,Paramètres!$A$1:$I$89,3,0)*0.475*44/12</f>
        <v>30.857797129981257</v>
      </c>
      <c r="AB52" s="21">
        <f>EXP(-LN(2)/2)*AB51+(1-EXP(-LN(2)/2))/(LN(2)/2)*V52*Y52*VLOOKUP('Données projet'!$B$9,Paramètres!$A$1:$I$89,3,0)*0.475*44/12</f>
        <v>7.7050032127337778</v>
      </c>
      <c r="AC52" s="22">
        <f t="shared" si="3"/>
        <v>193.37616977094072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11.115000000000006</v>
      </c>
      <c r="D53" s="11">
        <f t="shared" si="32"/>
        <v>3.8700597480569492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28.918536355899391</v>
      </c>
      <c r="H53" s="67">
        <f t="shared" si="1"/>
        <v>282.76564572786589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276.1743602384617</v>
      </c>
      <c r="T53" s="59">
        <f t="shared" si="34"/>
        <v>403.24042624032882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151.77757368056965</v>
      </c>
      <c r="AA53" s="21">
        <f>EXP(-LN(2)/25)*AA52+(1-EXP(-LN(2)/25))/(LN(2)/25)*Calculateur!V53*Calculateur!X53*VLOOKUP('Données projet'!$B$9,Paramètres!$A$1:$I$89,3,0)*0.475*44/12</f>
        <v>30.013989044720894</v>
      </c>
      <c r="AB53" s="21">
        <f>EXP(-LN(2)/2)*AB52+(1-EXP(-LN(2)/2))/(LN(2)/2)*V53*Y53*VLOOKUP('Données projet'!$B$9,Paramètres!$A$1:$I$89,3,0)*0.475*44/12</f>
        <v>5.4482600207881893</v>
      </c>
      <c r="AC53" s="22">
        <f t="shared" si="3"/>
        <v>187.23982274607872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11.337300000000006</v>
      </c>
      <c r="D54" s="11">
        <f t="shared" si="32"/>
        <v>3.9383724222932535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29.479367832495768</v>
      </c>
      <c r="H54" s="67">
        <f t="shared" si="1"/>
        <v>283.27179613549413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276.1743602384617</v>
      </c>
      <c r="T54" s="59">
        <f t="shared" si="34"/>
        <v>403.24042624032882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148.80130803587258</v>
      </c>
      <c r="AA54" s="21">
        <f>EXP(-LN(2)/25)*AA53+(1-EXP(-LN(2)/25))/(LN(2)/25)*Calculateur!V54*Calculateur!X54*VLOOKUP('Données projet'!$B$9,Paramètres!$A$1:$I$89,3,0)*0.475*44/12</f>
        <v>29.193254935925914</v>
      </c>
      <c r="AB54" s="21">
        <f>EXP(-LN(2)/2)*AB53+(1-EXP(-LN(2)/2))/(LN(2)/2)*V54*Y54*VLOOKUP('Données projet'!$B$9,Paramètres!$A$1:$I$89,3,0)*0.475*44/12</f>
        <v>3.8525016063668893</v>
      </c>
      <c r="AC54" s="22">
        <f t="shared" si="3"/>
        <v>181.8470645781654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11.559600000000007</v>
      </c>
      <c r="D55" s="11">
        <f t="shared" si="32"/>
        <v>4.0065293501366073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30.039898745877675</v>
      </c>
      <c r="H55" s="67">
        <f t="shared" si="1"/>
        <v>283.77767528482127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276.1743602384617</v>
      </c>
      <c r="T55" s="59">
        <f t="shared" si="34"/>
        <v>403.24042624032882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145.88340514512524</v>
      </c>
      <c r="AA55" s="21">
        <f>EXP(-LN(2)/25)*AA54+(1-EXP(-LN(2)/25))/(LN(2)/25)*Calculateur!V55*Calculateur!X55*VLOOKUP('Données projet'!$B$9,Paramètres!$A$1:$I$89,3,0)*0.475*44/12</f>
        <v>28.394963844496466</v>
      </c>
      <c r="AB55" s="21">
        <f>EXP(-LN(2)/2)*AB54+(1-EXP(-LN(2)/2))/(LN(2)/2)*V55*Y55*VLOOKUP('Données projet'!$B$9,Paramètres!$A$1:$I$89,3,0)*0.475*44/12</f>
        <v>2.7241300103940951</v>
      </c>
      <c r="AC55" s="22">
        <f t="shared" si="3"/>
        <v>177.0024990000158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11.781900000000007</v>
      </c>
      <c r="D56" s="11">
        <f t="shared" si="32"/>
        <v>4.0745338720180158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30.600135542490921</v>
      </c>
      <c r="H56" s="67">
        <f t="shared" si="1"/>
        <v>284.28328899376476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276.1743602384617</v>
      </c>
      <c r="T56" s="59">
        <f t="shared" si="34"/>
        <v>403.24042624032882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143.02272055032043</v>
      </c>
      <c r="AA56" s="21">
        <f>EXP(-LN(2)/25)*AA55+(1-EXP(-LN(2)/25))/(LN(2)/25)*Calculateur!V56*Calculateur!X56*VLOOKUP('Données projet'!$B$9,Paramètres!$A$1:$I$89,3,0)*0.475*44/12</f>
        <v>27.618502064942458</v>
      </c>
      <c r="AB56" s="21">
        <f>EXP(-LN(2)/2)*AB55+(1-EXP(-LN(2)/2))/(LN(2)/2)*V56*Y56*VLOOKUP('Données projet'!$B$9,Paramètres!$A$1:$I$89,3,0)*0.475*44/12</f>
        <v>1.9262508031834449</v>
      </c>
      <c r="AC56" s="22">
        <f t="shared" si="3"/>
        <v>172.56747341844633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12.004200000000008</v>
      </c>
      <c r="D57" s="11">
        <f t="shared" si="32"/>
        <v>4.1423891951008214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31.160084411598095</v>
      </c>
      <c r="H57" s="67">
        <f t="shared" si="1"/>
        <v>284.78864284813397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276.1743602384617</v>
      </c>
      <c r="T57" s="59">
        <f t="shared" si="34"/>
        <v>403.24042624032882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140.21813223557442</v>
      </c>
      <c r="AA57" s="21">
        <f>EXP(-LN(2)/25)*AA56+(1-EXP(-LN(2)/25))/(LN(2)/25)*Calculateur!V57*Calculateur!X57*VLOOKUP('Données projet'!$B$9,Paramètres!$A$1:$I$89,3,0)*0.475*44/12</f>
        <v>26.863272673582706</v>
      </c>
      <c r="AB57" s="21">
        <f>EXP(-LN(2)/2)*AB56+(1-EXP(-LN(2)/2))/(LN(2)/2)*V57*Y57*VLOOKUP('Données projet'!$B$9,Paramètres!$A$1:$I$89,3,0)*0.475*44/12</f>
        <v>1.3620650051970478</v>
      </c>
      <c r="AC57" s="22">
        <f t="shared" si="3"/>
        <v>168.44346991435418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12.226500000000009</v>
      </c>
      <c r="D58" s="11">
        <f t="shared" si="32"/>
        <v>4.2100984009652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31.7197513001083</v>
      </c>
      <c r="H58" s="67">
        <f t="shared" si="1"/>
        <v>285.29374221501445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276.1743602384617</v>
      </c>
      <c r="T58" s="59">
        <f t="shared" si="34"/>
        <v>403.24042624032882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137.46854018705062</v>
      </c>
      <c r="AA58" s="21">
        <f>EXP(-LN(2)/25)*AA57+(1-EXP(-LN(2)/25))/(LN(2)/25)*Calculateur!V58*Calculateur!X58*VLOOKUP('Données projet'!$B$9,Paramètres!$A$1:$I$89,3,0)*0.475*44/12</f>
        <v>26.128695069645474</v>
      </c>
      <c r="AB58" s="21">
        <f>EXP(-LN(2)/2)*AB57+(1-EXP(-LN(2)/2))/(LN(2)/2)*V58*Y58*VLOOKUP('Données projet'!$B$9,Paramètres!$A$1:$I$89,3,0)*0.475*44/12</f>
        <v>0.96312540159172266</v>
      </c>
      <c r="AC58" s="22">
        <f t="shared" si="3"/>
        <v>164.56036065828781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12.448800000000009</v>
      </c>
      <c r="D59" s="11">
        <f t="shared" si="32"/>
        <v>4.2776644527179668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32.279141926297854</v>
      </c>
      <c r="H59" s="67">
        <f t="shared" si="1"/>
        <v>285.79859225515048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276.1743602384617</v>
      </c>
      <c r="T59" s="59">
        <f t="shared" si="34"/>
        <v>403.24042624032882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134.77286596151282</v>
      </c>
      <c r="AA59" s="21">
        <f>EXP(-LN(2)/25)*AA58+(1-EXP(-LN(2)/25))/(LN(2)/25)*Calculateur!V59*Calculateur!X59*VLOOKUP('Données projet'!$B$9,Paramètres!$A$1:$I$89,3,0)*0.475*44/12</f>
        <v>25.414204528917661</v>
      </c>
      <c r="AB59" s="21">
        <f>EXP(-LN(2)/2)*AB58+(1-EXP(-LN(2)/2))/(LN(2)/2)*V59*Y59*VLOOKUP('Données projet'!$B$9,Paramètres!$A$1:$I$89,3,0)*0.475*44/12</f>
        <v>0.68103250259852399</v>
      </c>
      <c r="AC59" s="22">
        <f t="shared" si="3"/>
        <v>160.868102993029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12.67110000000001</v>
      </c>
      <c r="D60" s="11">
        <f t="shared" si="32"/>
        <v>4.3450902015801667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32.838261792523149</v>
      </c>
      <c r="H60" s="67">
        <f t="shared" si="1"/>
        <v>286.30319793441885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276.1743602384617</v>
      </c>
      <c r="T60" s="59">
        <f t="shared" si="34"/>
        <v>403.24042624032882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132.13005226333888</v>
      </c>
      <c r="AA60" s="21">
        <f>EXP(-LN(2)/25)*AA59+(1-EXP(-LN(2)/25))/(LN(2)/25)*Calculateur!V60*Calculateur!X60*VLOOKUP('Données projet'!$B$9,Paramètres!$A$1:$I$89,3,0)*0.475*44/12</f>
        <v>24.719251769599477</v>
      </c>
      <c r="AB60" s="21">
        <f>EXP(-LN(2)/2)*AB59+(1-EXP(-LN(2)/2))/(LN(2)/2)*V60*Y60*VLOOKUP('Données projet'!$B$9,Paramètres!$A$1:$I$89,3,0)*0.475*44/12</f>
        <v>0.48156270079586139</v>
      </c>
      <c r="AC60" s="22">
        <f t="shared" si="3"/>
        <v>157.33086673373421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12.89340000000001</v>
      </c>
      <c r="D61" s="11">
        <f t="shared" si="32"/>
        <v>4.4123783929993019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33.397116197016217</v>
      </c>
      <c r="H61" s="67">
        <f t="shared" si="1"/>
        <v>286.80756403447384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276.1743602384617</v>
      </c>
      <c r="T61" s="59">
        <f t="shared" si="34"/>
        <v>403.24042624032882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129.53906252982895</v>
      </c>
      <c r="AA61" s="21">
        <f>EXP(-LN(2)/25)*AA60+(1-EXP(-LN(2)/25))/(LN(2)/25)*Calculateur!V61*Calculateur!X61*VLOOKUP('Données projet'!$B$9,Paramètres!$A$1:$I$89,3,0)*0.475*44/12</f>
        <v>24.043302530030825</v>
      </c>
      <c r="AB61" s="21">
        <f>EXP(-LN(2)/2)*AB60+(1-EXP(-LN(2)/2))/(LN(2)/2)*V61*Y61*VLOOKUP('Données projet'!$B$9,Paramètres!$A$1:$I$89,3,0)*0.475*44/12</f>
        <v>0.34051625129926205</v>
      </c>
      <c r="AC61" s="22">
        <f t="shared" si="3"/>
        <v>153.92288131115902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13.115700000000011</v>
      </c>
      <c r="D62" s="11">
        <f t="shared" si="32"/>
        <v>4.4795316723280596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33.955710244843644</v>
      </c>
      <c r="H62" s="67">
        <f t="shared" si="1"/>
        <v>287.3116951626381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276.1743602384617</v>
      </c>
      <c r="T62" s="59">
        <f t="shared" si="34"/>
        <v>403.24042624032882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126.99888052464546</v>
      </c>
      <c r="AA62" s="21">
        <f>EXP(-LN(2)/25)*AA61+(1-EXP(-LN(2)/25))/(LN(2)/25)*Calculateur!V62*Calculateur!X62*VLOOKUP('Données projet'!$B$9,Paramètres!$A$1:$I$89,3,0)*0.475*44/12</f>
        <v>23.385837157964804</v>
      </c>
      <c r="AB62" s="21">
        <f>EXP(-LN(2)/2)*AB61+(1-EXP(-LN(2)/2))/(LN(2)/2)*V62*Y62*VLOOKUP('Données projet'!$B$9,Paramètres!$A$1:$I$89,3,0)*0.475*44/12</f>
        <v>0.24078135039793075</v>
      </c>
      <c r="AC62" s="22">
        <f t="shared" si="3"/>
        <v>150.6254990330082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13.338000000000012</v>
      </c>
      <c r="D63" s="11">
        <f t="shared" si="32"/>
        <v>4.5465525901071562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34.514048858101553</v>
      </c>
      <c r="H63" s="67">
        <f t="shared" si="1"/>
        <v>287.81559576110334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276.1743602384617</v>
      </c>
      <c r="T63" s="59">
        <f t="shared" si="34"/>
        <v>403.24042624032882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124.50850993922558</v>
      </c>
      <c r="AA63" s="21">
        <f>EXP(-LN(2)/25)*AA62+(1-EXP(-LN(2)/25))/(LN(2)/25)*Calculateur!V63*Calculateur!X63*VLOOKUP('Données projet'!$B$9,Paramètres!$A$1:$I$89,3,0)*0.475*44/12</f>
        <v>22.746350211072528</v>
      </c>
      <c r="AB63" s="21">
        <f>EXP(-LN(2)/2)*AB62+(1-EXP(-LN(2)/2))/(LN(2)/2)*V63*Y63*VLOOKUP('Données projet'!$B$9,Paramètres!$A$1:$I$89,3,0)*0.475*44/12</f>
        <v>0.17025812564963105</v>
      </c>
      <c r="AC63" s="22">
        <f t="shared" si="3"/>
        <v>147.42511827594774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13.560300000000012</v>
      </c>
      <c r="D64" s="11">
        <f t="shared" si="32"/>
        <v>4.6134436069860083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35.072136785411622</v>
      </c>
      <c r="H64" s="67">
        <f t="shared" si="1"/>
        <v>288.31927011550067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276.1743602384617</v>
      </c>
      <c r="T64" s="59">
        <f t="shared" si="34"/>
        <v>403.24042624032882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122.0669740020097</v>
      </c>
      <c r="AA64" s="21">
        <f>EXP(-LN(2)/25)*AA63+(1-EXP(-LN(2)/25))/(LN(2)/25)*Calculateur!V64*Calculateur!X64*VLOOKUP('Données projet'!$B$9,Paramètres!$A$1:$I$89,3,0)*0.475*44/12</f>
        <v>22.124350068372181</v>
      </c>
      <c r="AB64" s="21">
        <f>EXP(-LN(2)/2)*AB63+(1-EXP(-LN(2)/2))/(LN(2)/2)*V64*Y64*VLOOKUP('Données projet'!$B$9,Paramètres!$A$1:$I$89,3,0)*0.475*44/12</f>
        <v>0.12039067519896539</v>
      </c>
      <c r="AC64" s="22">
        <f t="shared" si="3"/>
        <v>144.31171474558084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13.782600000000013</v>
      </c>
      <c r="D65" s="11">
        <f t="shared" si="32"/>
        <v>4.6802070983115795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35.629978610776767</v>
      </c>
      <c r="H65" s="67">
        <f t="shared" si="1"/>
        <v>288.8227223628927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276.1743602384617</v>
      </c>
      <c r="T65" s="59">
        <f t="shared" si="34"/>
        <v>403.24042624032882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119.67331509533275</v>
      </c>
      <c r="AA65" s="21">
        <f>EXP(-LN(2)/25)*AA64+(1-EXP(-LN(2)/25))/(LN(2)/25)*Calculateur!V65*Calculateur!X65*VLOOKUP('Données projet'!$B$9,Paramètres!$A$1:$I$89,3,0)*0.475*44/12</f>
        <v>21.519358552283538</v>
      </c>
      <c r="AB65" s="21">
        <f>EXP(-LN(2)/2)*AB64+(1-EXP(-LN(2)/2))/(LN(2)/2)*V65*Y65*VLOOKUP('Données projet'!$B$9,Paramètres!$A$1:$I$89,3,0)*0.475*44/12</f>
        <v>8.5129062824815541E-2</v>
      </c>
      <c r="AC65" s="22">
        <f t="shared" si="3"/>
        <v>141.27780271044111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14.004900000000013</v>
      </c>
      <c r="D66" s="11">
        <f t="shared" si="32"/>
        <v>4.7468453584127861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36.187578761849259</v>
      </c>
      <c r="H66" s="67">
        <f t="shared" si="1"/>
        <v>289.32595649923564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276.1743602384617</v>
      </c>
      <c r="T66" s="59">
        <f t="shared" si="34"/>
        <v>403.24042624032882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117.32659437982798</v>
      </c>
      <c r="AA66" s="21">
        <f>EXP(-LN(2)/25)*AA65+(1-EXP(-LN(2)/25))/(LN(2)/25)*Calculateur!V66*Calculateur!X66*VLOOKUP('Données projet'!$B$9,Paramètres!$A$1:$I$89,3,0)*0.475*44/12</f>
        <v>20.930910561017463</v>
      </c>
      <c r="AB66" s="21">
        <f>EXP(-LN(2)/2)*AB65+(1-EXP(-LN(2)/2))/(LN(2)/2)*V66*Y66*VLOOKUP('Données projet'!$B$9,Paramètres!$A$1:$I$89,3,0)*0.475*44/12</f>
        <v>6.0195337599482701E-2</v>
      </c>
      <c r="AC66" s="22">
        <f t="shared" si="3"/>
        <v>138.31770027844493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14.227200000000014</v>
      </c>
      <c r="D67" s="11">
        <f t="shared" si="32"/>
        <v>4.8133606046051645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36.744941517659122</v>
      </c>
      <c r="H67" s="67">
        <f t="shared" si="1"/>
        <v>289.82897638635404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276.1743602384617</v>
      </c>
      <c r="T67" s="59">
        <f t="shared" si="34"/>
        <v>403.24042624032882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115.02589142619595</v>
      </c>
      <c r="AA67" s="21">
        <f>EXP(-LN(2)/25)*AA66+(1-EXP(-LN(2)/25))/(LN(2)/25)*Calculateur!V67*Calculateur!X67*VLOOKUP('Données projet'!$B$9,Paramètres!$A$1:$I$89,3,0)*0.475*44/12</f>
        <v>20.358553711017692</v>
      </c>
      <c r="AB67" s="21">
        <f>EXP(-LN(2)/2)*AB66+(1-EXP(-LN(2)/2))/(LN(2)/2)*V67*Y67*VLOOKUP('Données projet'!$B$9,Paramètres!$A$1:$I$89,3,0)*0.475*44/12</f>
        <v>4.2564531412407777E-2</v>
      </c>
      <c r="AC67" s="22">
        <f t="shared" si="3"/>
        <v>135.42700966862606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14.449500000000015</v>
      </c>
      <c r="D68" s="11">
        <f t="shared" si="32"/>
        <v>4.879754980938122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37.302071015845534</v>
      </c>
      <c r="H68" s="67">
        <f t="shared" ref="H68:H131" si="56">(B68+E68+F68)*44/12+(C68+D68)*0.475*44/12</f>
        <v>290.33178575846728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276.1743602384617</v>
      </c>
      <c r="T68" s="59">
        <f t="shared" si="34"/>
        <v>403.24042624032882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112.77030385419441</v>
      </c>
      <c r="AA68" s="21">
        <f>EXP(-LN(2)/25)*AA67+(1-EXP(-LN(2)/25))/(LN(2)/25)*Calculateur!V68*Calculateur!X68*VLOOKUP('Données projet'!$B$9,Paramètres!$A$1:$I$89,3,0)*0.475*44/12</f>
        <v>19.801847989180104</v>
      </c>
      <c r="AB68" s="21">
        <f>EXP(-LN(2)/2)*AB67+(1-EXP(-LN(2)/2))/(LN(2)/2)*V68*Y68*VLOOKUP('Données projet'!$B$9,Paramètres!$A$1:$I$89,3,0)*0.475*44/12</f>
        <v>3.0097668799741358E-2</v>
      </c>
      <c r="AC68" s="22">
        <f t="shared" ref="AC68:AC131" si="57">SUM(Z68:AB68)</f>
        <v>132.60224951217427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14.671800000000015</v>
      </c>
      <c r="D69" s="11">
        <f t="shared" ref="D69:D132" si="86">IFERROR(EXP(-1.0587+0.8836*LN(C69)+0.284),0)</f>
        <v>4.9460305617050757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37.858971259430881</v>
      </c>
      <c r="H69" s="67">
        <f t="shared" si="56"/>
        <v>290.83438822830306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276.1743602384617</v>
      </c>
      <c r="T69" s="59">
        <f t="shared" ref="T69:T132" si="88">$T$3</f>
        <v>403.24042624032882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110.55894697870724</v>
      </c>
      <c r="AA69" s="21">
        <f>EXP(-LN(2)/25)*AA68+(1-EXP(-LN(2)/25))/(LN(2)/25)*Calculateur!V69*Calculateur!X69*VLOOKUP('Données projet'!$B$9,Paramètres!$A$1:$I$89,3,0)*0.475*44/12</f>
        <v>19.260365414582047</v>
      </c>
      <c r="AB69" s="21">
        <f>EXP(-LN(2)/2)*AB68+(1-EXP(-LN(2)/2))/(LN(2)/2)*V69*Y69*VLOOKUP('Données projet'!$B$9,Paramètres!$A$1:$I$89,3,0)*0.475*44/12</f>
        <v>2.1282265706203892E-2</v>
      </c>
      <c r="AC69" s="22">
        <f t="shared" si="57"/>
        <v>129.84059465899549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14.894100000000016</v>
      </c>
      <c r="D70" s="11">
        <f t="shared" si="86"/>
        <v>5.0121893547348044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38.415646123172465</v>
      </c>
      <c r="H70" s="67">
        <f t="shared" si="56"/>
        <v>291.33678729282985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276.1743602384617</v>
      </c>
      <c r="T70" s="59">
        <f t="shared" si="88"/>
        <v>403.24042624032882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108.39095346275387</v>
      </c>
      <c r="AA70" s="21">
        <f>EXP(-LN(2)/25)*AA69+(1-EXP(-LN(2)/25))/(LN(2)/25)*Calculateur!V70*Calculateur!X70*VLOOKUP('Données projet'!$B$9,Paramètres!$A$1:$I$89,3,0)*0.475*44/12</f>
        <v>18.733689709461704</v>
      </c>
      <c r="AB70" s="21">
        <f>EXP(-LN(2)/2)*AB69+(1-EXP(-LN(2)/2))/(LN(2)/2)*V70*Y70*VLOOKUP('Données projet'!$B$9,Paramètres!$A$1:$I$89,3,0)*0.475*44/12</f>
        <v>1.504883439987068E-2</v>
      </c>
      <c r="AC70" s="22">
        <f t="shared" si="57"/>
        <v>127.13969200661545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15.116400000000016</v>
      </c>
      <c r="D71" s="11">
        <f t="shared" si="86"/>
        <v>5.0782333044806975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38.972099359524186</v>
      </c>
      <c r="H71" s="67">
        <f t="shared" si="56"/>
        <v>291.83898633863726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276.1743602384617</v>
      </c>
      <c r="T71" s="59">
        <f t="shared" si="88"/>
        <v>403.24042624032882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106.26547297730286</v>
      </c>
      <c r="AA71" s="21">
        <f>EXP(-LN(2)/25)*AA70+(1-EXP(-LN(2)/25))/(LN(2)/25)*Calculateur!V71*Calculateur!X71*VLOOKUP('Données projet'!$B$9,Paramètres!$A$1:$I$89,3,0)*0.475*44/12</f>
        <v>18.221415979194546</v>
      </c>
      <c r="AB71" s="21">
        <f>EXP(-LN(2)/2)*AB70+(1-EXP(-LN(2)/2))/(LN(2)/2)*V71*Y71*VLOOKUP('Données projet'!$B$9,Paramètres!$A$1:$I$89,3,0)*0.475*44/12</f>
        <v>1.0641132853101948E-2</v>
      </c>
      <c r="AC71" s="22">
        <f t="shared" si="57"/>
        <v>124.49753008935051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15.338700000000017</v>
      </c>
      <c r="D72" s="11">
        <f t="shared" si="86"/>
        <v>5.144164294923165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39.52833460423772</v>
      </c>
      <c r="H72" s="67">
        <f t="shared" si="56"/>
        <v>292.34098864699121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276.1743602384617</v>
      </c>
      <c r="T72" s="59">
        <f t="shared" si="88"/>
        <v>403.24042624032882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104.18167186775646</v>
      </c>
      <c r="AA72" s="21">
        <f>EXP(-LN(2)/25)*AA71+(1-EXP(-LN(2)/25))/(LN(2)/25)*Calculateur!V72*Calculateur!X72*VLOOKUP('Données projet'!$B$9,Paramètres!$A$1:$I$89,3,0)*0.475*44/12</f>
        <v>17.723150401020849</v>
      </c>
      <c r="AB72" s="21">
        <f>EXP(-LN(2)/2)*AB71+(1-EXP(-LN(2)/2))/(LN(2)/2)*V72*Y72*VLOOKUP('Données projet'!$B$9,Paramètres!$A$1:$I$89,3,0)*0.475*44/12</f>
        <v>7.524417199935342E-3</v>
      </c>
      <c r="AC72" s="22">
        <f t="shared" si="57"/>
        <v>121.91234668597724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15.561000000000018</v>
      </c>
      <c r="D73" s="11">
        <f t="shared" si="86"/>
        <v>5.2099841522989747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40.084355381629642</v>
      </c>
      <c r="H73" s="67">
        <f t="shared" si="56"/>
        <v>292.84279739858744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276.1743602384617</v>
      </c>
      <c r="T73" s="59">
        <f t="shared" si="88"/>
        <v>403.24042624032882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102.1387328269751</v>
      </c>
      <c r="AA73" s="21">
        <f>EXP(-LN(2)/25)*AA72+(1-EXP(-LN(2)/25))/(LN(2)/25)*Calculateur!V73*Calculateur!X73*VLOOKUP('Données projet'!$B$9,Paramètres!$A$1:$I$89,3,0)*0.475*44/12</f>
        <v>17.238509921284962</v>
      </c>
      <c r="AB73" s="21">
        <f>EXP(-LN(2)/2)*AB72+(1-EXP(-LN(2)/2))/(LN(2)/2)*V73*Y73*VLOOKUP('Données projet'!$B$9,Paramètres!$A$1:$I$89,3,0)*0.475*44/12</f>
        <v>5.3205664265509748E-3</v>
      </c>
      <c r="AC73" s="22">
        <f t="shared" si="57"/>
        <v>119.38256331468661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15.783300000000018</v>
      </c>
      <c r="D74" s="11">
        <f t="shared" si="86"/>
        <v>5.2756946476702202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40.640165109539062</v>
      </c>
      <c r="H74" s="67">
        <f t="shared" si="56"/>
        <v>293.34441567802571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276.1743602384617</v>
      </c>
      <c r="T74" s="59">
        <f t="shared" si="88"/>
        <v>403.24042624032882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100.13585457471368</v>
      </c>
      <c r="AA74" s="21">
        <f>EXP(-LN(2)/25)*AA73+(1-EXP(-LN(2)/25))/(LN(2)/25)*Calculateur!V74*Calculateur!X74*VLOOKUP('Données projet'!$B$9,Paramètres!$A$1:$I$89,3,0)*0.475*44/12</f>
        <v>16.767121960953588</v>
      </c>
      <c r="AB74" s="21">
        <f>EXP(-LN(2)/2)*AB73+(1-EXP(-LN(2)/2))/(LN(2)/2)*V74*Y74*VLOOKUP('Données projet'!$B$9,Paramètres!$A$1:$I$89,3,0)*0.475*44/12</f>
        <v>3.7622085999676714E-3</v>
      </c>
      <c r="AC74" s="22">
        <f t="shared" si="57"/>
        <v>116.90673874426723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16.005600000000019</v>
      </c>
      <c r="D75" s="11">
        <f t="shared" si="86"/>
        <v>5.3412974993444209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41.195767103998044</v>
      </c>
      <c r="H75" s="67">
        <f t="shared" si="56"/>
        <v>293.8458464780249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276.1743602384617</v>
      </c>
      <c r="T75" s="59">
        <f t="shared" si="88"/>
        <v>403.24042624032882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98.17225154334399</v>
      </c>
      <c r="AA75" s="21">
        <f>EXP(-LN(2)/25)*AA74+(1-EXP(-LN(2)/25))/(LN(2)/25)*Calculateur!V75*Calculateur!X75*VLOOKUP('Données projet'!$B$9,Paramètres!$A$1:$I$89,3,0)*0.475*44/12</f>
        <v>16.30862412918669</v>
      </c>
      <c r="AB75" s="21">
        <f>EXP(-LN(2)/2)*AB74+(1-EXP(-LN(2)/2))/(LN(2)/2)*V75*Y75*VLOOKUP('Données projet'!$B$9,Paramètres!$A$1:$I$89,3,0)*0.475*44/12</f>
        <v>2.6602832132754878E-3</v>
      </c>
      <c r="AC75" s="22">
        <f t="shared" si="57"/>
        <v>114.48353595574396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16.22790000000002</v>
      </c>
      <c r="D76" s="11">
        <f t="shared" si="86"/>
        <v>5.4067943751563767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41.751164583635152</v>
      </c>
      <c r="H76" s="67">
        <f t="shared" si="56"/>
        <v>294.34709270339738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276.1743602384617</v>
      </c>
      <c r="T76" s="59">
        <f t="shared" si="88"/>
        <v>403.24042624032882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96.247153569739879</v>
      </c>
      <c r="AA76" s="21">
        <f>EXP(-LN(2)/25)*AA75+(1-EXP(-LN(2)/25))/(LN(2)/25)*Calculateur!V76*Calculateur!X76*VLOOKUP('Données projet'!$B$9,Paramètres!$A$1:$I$89,3,0)*0.475*44/12</f>
        <v>15.862663944740811</v>
      </c>
      <c r="AB76" s="21">
        <f>EXP(-LN(2)/2)*AB75+(1-EXP(-LN(2)/2))/(LN(2)/2)*V76*Y76*VLOOKUP('Données projet'!$B$9,Paramètres!$A$1:$I$89,3,0)*0.475*44/12</f>
        <v>1.8811042999838359E-3</v>
      </c>
      <c r="AC76" s="22">
        <f t="shared" si="57"/>
        <v>112.11169861878068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16.45020000000002</v>
      </c>
      <c r="D77" s="11">
        <f t="shared" si="86"/>
        <v>5.4721868946214087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42.306360673830831</v>
      </c>
      <c r="H77" s="67">
        <f t="shared" si="56"/>
        <v>294.84815717479898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276.1743602384617</v>
      </c>
      <c r="T77" s="59">
        <f t="shared" si="88"/>
        <v>403.24042624032882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94.359805593204328</v>
      </c>
      <c r="AA77" s="21">
        <f>EXP(-LN(2)/25)*AA76+(1-EXP(-LN(2)/25))/(LN(2)/25)*Calculateur!V77*Calculateur!X77*VLOOKUP('Données projet'!$B$9,Paramètres!$A$1:$I$89,3,0)*0.475*44/12</f>
        <v>15.428898564990632</v>
      </c>
      <c r="AB77" s="21">
        <f>EXP(-LN(2)/2)*AB76+(1-EXP(-LN(2)/2))/(LN(2)/2)*V77*Y77*VLOOKUP('Données projet'!$B$9,Paramètres!$A$1:$I$89,3,0)*0.475*44/12</f>
        <v>1.3301416066377441E-3</v>
      </c>
      <c r="AC77" s="22">
        <f t="shared" si="57"/>
        <v>109.7900342998016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16.672500000000021</v>
      </c>
      <c r="D78" s="11">
        <f t="shared" si="86"/>
        <v>5.5374766309689099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42.861358410641799</v>
      </c>
      <c r="H78" s="67">
        <f t="shared" si="56"/>
        <v>295.34904263227088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276.1743602384617</v>
      </c>
      <c r="T78" s="59">
        <f t="shared" si="88"/>
        <v>403.24042624032882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92.509467359320041</v>
      </c>
      <c r="AA78" s="21">
        <f>EXP(-LN(2)/25)*AA77+(1-EXP(-LN(2)/25))/(LN(2)/25)*Calculateur!V78*Calculateur!X78*VLOOKUP('Données projet'!$B$9,Paramètres!$A$1:$I$89,3,0)*0.475*44/12</f>
        <v>15.006994522360451</v>
      </c>
      <c r="AB78" s="21">
        <f>EXP(-LN(2)/2)*AB77+(1-EXP(-LN(2)/2))/(LN(2)/2)*V78*Y78*VLOOKUP('Données projet'!$B$9,Paramètres!$A$1:$I$89,3,0)*0.475*44/12</f>
        <v>9.4055214999191818E-4</v>
      </c>
      <c r="AC78" s="22">
        <f t="shared" si="57"/>
        <v>107.5174024338305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16.894800000000021</v>
      </c>
      <c r="D79" s="11">
        <f t="shared" si="86"/>
        <v>5.6026651130643508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43.416160744510194</v>
      </c>
      <c r="H79" s="67">
        <f t="shared" si="56"/>
        <v>295.84975173858714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276.1743602384617</v>
      </c>
      <c r="T79" s="59">
        <f t="shared" si="88"/>
        <v>403.24042624032882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90.695413129607331</v>
      </c>
      <c r="AA79" s="21">
        <f>EXP(-LN(2)/25)*AA78+(1-EXP(-LN(2)/25))/(LN(2)/25)*Calculateur!V79*Calculateur!X79*VLOOKUP('Données projet'!$B$9,Paramètres!$A$1:$I$89,3,0)*0.475*44/12</f>
        <v>14.596627467962961</v>
      </c>
      <c r="AB79" s="21">
        <f>EXP(-LN(2)/2)*AB78+(1-EXP(-LN(2)/2))/(LN(2)/2)*V79*Y79*VLOOKUP('Données projet'!$B$9,Paramètres!$A$1:$I$89,3,0)*0.475*44/12</f>
        <v>6.6507080331887217E-4</v>
      </c>
      <c r="AC79" s="22">
        <f t="shared" si="57"/>
        <v>105.29270566837361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17.117100000000022</v>
      </c>
      <c r="D80" s="11">
        <f t="shared" si="86"/>
        <v>5.6677538272272621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43.970770543771948</v>
      </c>
      <c r="H80" s="67">
        <f t="shared" si="56"/>
        <v>296.35028708242089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276.1743602384617</v>
      </c>
      <c r="T80" s="59">
        <f t="shared" si="88"/>
        <v>403.24042624032882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88.916931396875469</v>
      </c>
      <c r="AA80" s="21">
        <f>EXP(-LN(2)/25)*AA79+(1-EXP(-LN(2)/25))/(LN(2)/25)*Calculateur!V80*Calculateur!X80*VLOOKUP('Données projet'!$B$9,Paramètres!$A$1:$I$89,3,0)*0.475*44/12</f>
        <v>14.197481922248237</v>
      </c>
      <c r="AB80" s="21">
        <f>EXP(-LN(2)/2)*AB79+(1-EXP(-LN(2)/2))/(LN(2)/2)*V80*Y80*VLOOKUP('Données projet'!$B$9,Paramètres!$A$1:$I$89,3,0)*0.475*44/12</f>
        <v>4.7027607499595914E-4</v>
      </c>
      <c r="AC80" s="22">
        <f t="shared" si="57"/>
        <v>103.11488359519871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17.339400000000023</v>
      </c>
      <c r="D81" s="11">
        <f t="shared" si="86"/>
        <v>5.7327442189520506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44.525190597977684</v>
      </c>
      <c r="H81" s="67">
        <f t="shared" si="56"/>
        <v>296.85065118134156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276.1743602384617</v>
      </c>
      <c r="T81" s="59">
        <f t="shared" si="88"/>
        <v>403.24042624032882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87.173324606155731</v>
      </c>
      <c r="AA81" s="21">
        <f>EXP(-LN(2)/25)*AA80+(1-EXP(-LN(2)/25))/(LN(2)/25)*Calculateur!V81*Calculateur!X81*VLOOKUP('Données projet'!$B$9,Paramètres!$A$1:$I$89,3,0)*0.475*44/12</f>
        <v>13.809251032471233</v>
      </c>
      <c r="AB81" s="21">
        <f>EXP(-LN(2)/2)*AB80+(1-EXP(-LN(2)/2))/(LN(2)/2)*V81*Y81*VLOOKUP('Données projet'!$B$9,Paramètres!$A$1:$I$89,3,0)*0.475*44/12</f>
        <v>3.3253540165943614E-4</v>
      </c>
      <c r="AC81" s="22">
        <f t="shared" si="57"/>
        <v>100.98290817402862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17.561700000000023</v>
      </c>
      <c r="D82" s="11">
        <f t="shared" si="86"/>
        <v>5.7976376945381034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45.079423621038494</v>
      </c>
      <c r="H82" s="67">
        <f t="shared" si="56"/>
        <v>297.35084648465391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276.1743602384617</v>
      </c>
      <c r="T82" s="59">
        <f t="shared" si="88"/>
        <v>403.24042624032882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85.463908881106875</v>
      </c>
      <c r="AA82" s="21">
        <f>EXP(-LN(2)/25)*AA81+(1-EXP(-LN(2)/25))/(LN(2)/25)*Calculateur!V82*Calculateur!X82*VLOOKUP('Données projet'!$B$9,Paramètres!$A$1:$I$89,3,0)*0.475*44/12</f>
        <v>13.431636336791357</v>
      </c>
      <c r="AB82" s="21">
        <f>EXP(-LN(2)/2)*AB81+(1-EXP(-LN(2)/2))/(LN(2)/2)*V82*Y82*VLOOKUP('Données projet'!$B$9,Paramètres!$A$1:$I$89,3,0)*0.475*44/12</f>
        <v>2.3513803749797963E-4</v>
      </c>
      <c r="AC82" s="22">
        <f t="shared" si="57"/>
        <v>98.895780355935727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17.784000000000024</v>
      </c>
      <c r="D83" s="11">
        <f t="shared" si="86"/>
        <v>5.8624356226349663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45.633472254207874</v>
      </c>
      <c r="H83" s="67">
        <f t="shared" si="56"/>
        <v>297.85087537608928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276.1743602384617</v>
      </c>
      <c r="T83" s="59">
        <f t="shared" si="88"/>
        <v>403.24042624032882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83.788013755785585</v>
      </c>
      <c r="AA83" s="21">
        <f>EXP(-LN(2)/25)*AA82+(1-EXP(-LN(2)/25))/(LN(2)/25)*Calculateur!V83*Calculateur!X83*VLOOKUP('Données projet'!$B$9,Paramètres!$A$1:$I$89,3,0)*0.475*44/12</f>
        <v>13.06434753482274</v>
      </c>
      <c r="AB83" s="21">
        <f>EXP(-LN(2)/2)*AB82+(1-EXP(-LN(2)/2))/(LN(2)/2)*V83*Y83*VLOOKUP('Données projet'!$B$9,Paramètres!$A$1:$I$89,3,0)*0.475*44/12</f>
        <v>1.662677008297181E-4</v>
      </c>
      <c r="AC83" s="22">
        <f t="shared" si="57"/>
        <v>96.852527558309163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18.006300000000024</v>
      </c>
      <c r="D84" s="11">
        <f t="shared" si="86"/>
        <v>5.9271393357080937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46.187339068910411</v>
      </c>
      <c r="H84" s="67">
        <f t="shared" si="56"/>
        <v>298.35074017635833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276.1743602384617</v>
      </c>
      <c r="T84" s="59">
        <f t="shared" si="88"/>
        <v>403.24042624032882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82.144981911676751</v>
      </c>
      <c r="AA84" s="21">
        <f>EXP(-LN(2)/25)*AA83+(1-EXP(-LN(2)/25))/(LN(2)/25)*Calculateur!V84*Calculateur!X84*VLOOKUP('Données projet'!$B$9,Paramètres!$A$1:$I$89,3,0)*0.475*44/12</f>
        <v>12.707102264458834</v>
      </c>
      <c r="AB84" s="21">
        <f>EXP(-LN(2)/2)*AB83+(1-EXP(-LN(2)/2))/(LN(2)/2)*V84*Y84*VLOOKUP('Données projet'!$B$9,Paramètres!$A$1:$I$89,3,0)*0.475*44/12</f>
        <v>1.1756901874898983E-4</v>
      </c>
      <c r="AC84" s="22">
        <f t="shared" si="57"/>
        <v>94.852201745154346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18.228600000000025</v>
      </c>
      <c r="D85" s="11">
        <f t="shared" si="86"/>
        <v>5.9917501314301207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46.741026569426595</v>
      </c>
      <c r="H85" s="67">
        <f t="shared" si="56"/>
        <v>298.85044314557416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276.1743602384617</v>
      </c>
      <c r="T85" s="59">
        <f t="shared" si="88"/>
        <v>403.24042624032882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80.534168919880429</v>
      </c>
      <c r="AA85" s="21">
        <f>EXP(-LN(2)/25)*AA84+(1-EXP(-LN(2)/25))/(LN(2)/25)*Calculateur!V85*Calculateur!X85*VLOOKUP('Données projet'!$B$9,Paramètres!$A$1:$I$89,3,0)*0.475*44/12</f>
        <v>12.359625884799742</v>
      </c>
      <c r="AB85" s="21">
        <f>EXP(-LN(2)/2)*AB84+(1-EXP(-LN(2)/2))/(LN(2)/2)*V85*Y85*VLOOKUP('Données projet'!$B$9,Paramètres!$A$1:$I$89,3,0)*0.475*44/12</f>
        <v>8.3133850414859062E-5</v>
      </c>
      <c r="AC85" s="22">
        <f t="shared" si="57"/>
        <v>92.893877938530579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18.450900000000026</v>
      </c>
      <c r="D86" s="11">
        <f t="shared" si="86"/>
        <v>6.0562692740023554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47.294537195443183</v>
      </c>
      <c r="H86" s="67">
        <f t="shared" si="56"/>
        <v>299.34998648555415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276.1743602384617</v>
      </c>
      <c r="T86" s="59">
        <f t="shared" si="88"/>
        <v>403.24042624032882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78.954942988354318</v>
      </c>
      <c r="AA86" s="21">
        <f>EXP(-LN(2)/25)*AA85+(1-EXP(-LN(2)/25))/(LN(2)/25)*Calculateur!V86*Calculateur!X86*VLOOKUP('Données projet'!$B$9,Paramètres!$A$1:$I$89,3,0)*0.475*44/12</f>
        <v>12.021651265015416</v>
      </c>
      <c r="AB86" s="21">
        <f>EXP(-LN(2)/2)*AB85+(1-EXP(-LN(2)/2))/(LN(2)/2)*V86*Y86*VLOOKUP('Données projet'!$B$9,Paramètres!$A$1:$I$89,3,0)*0.475*44/12</f>
        <v>5.8784509374494927E-5</v>
      </c>
      <c r="AC86" s="22">
        <f t="shared" si="57"/>
        <v>90.976653037879117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18.673200000000026</v>
      </c>
      <c r="D87" s="11">
        <f t="shared" si="86"/>
        <v>6.1206979954107865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47.847873324477007</v>
      </c>
      <c r="H87" s="67">
        <f t="shared" si="56"/>
        <v>299.8493723420072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276.1743602384617</v>
      </c>
      <c r="T87" s="59">
        <f t="shared" si="88"/>
        <v>403.24042624032882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77.406684714112728</v>
      </c>
      <c r="AA87" s="21">
        <f>EXP(-LN(2)/25)*AA86+(1-EXP(-LN(2)/25))/(LN(2)/25)*Calculateur!V87*Calculateur!X87*VLOOKUP('Données projet'!$B$9,Paramètres!$A$1:$I$89,3,0)*0.475*44/12</f>
        <v>11.692918578982406</v>
      </c>
      <c r="AB87" s="21">
        <f>EXP(-LN(2)/2)*AB86+(1-EXP(-LN(2)/2))/(LN(2)/2)*V87*Y87*VLOOKUP('Données projet'!$B$9,Paramètres!$A$1:$I$89,3,0)*0.475*44/12</f>
        <v>4.1566925207429538E-5</v>
      </c>
      <c r="AC87" s="22">
        <f t="shared" si="57"/>
        <v>89.099644860020334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18.895500000000027</v>
      </c>
      <c r="D88" s="11">
        <f t="shared" si="86"/>
        <v>6.1850374966205157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48.401037274179998</v>
      </c>
      <c r="H88" s="67">
        <f t="shared" si="56"/>
        <v>300.34860280661411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276.1743602384617</v>
      </c>
      <c r="T88" s="59">
        <f t="shared" si="88"/>
        <v>403.24042624032882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75.888786840284709</v>
      </c>
      <c r="AA88" s="21">
        <f>EXP(-LN(2)/25)*AA87+(1-EXP(-LN(2)/25))/(LN(2)/25)*Calculateur!V88*Calculateur!X88*VLOOKUP('Données projet'!$B$9,Paramètres!$A$1:$I$89,3,0)*0.475*44/12</f>
        <v>11.373175105536268</v>
      </c>
      <c r="AB88" s="21">
        <f>EXP(-LN(2)/2)*AB87+(1-EXP(-LN(2)/2))/(LN(2)/2)*V88*Y88*VLOOKUP('Données projet'!$B$9,Paramètres!$A$1:$I$89,3,0)*0.475*44/12</f>
        <v>2.9392254687247467E-5</v>
      </c>
      <c r="AC88" s="22">
        <f t="shared" si="57"/>
        <v>87.26199133807566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19.117800000000027</v>
      </c>
      <c r="D89" s="11">
        <f t="shared" si="86"/>
        <v>6.2492889487124561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48.954031304532862</v>
      </c>
      <c r="H89" s="67">
        <f t="shared" si="56"/>
        <v>300.84767991900759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276.1743602384617</v>
      </c>
      <c r="T89" s="59">
        <f t="shared" si="88"/>
        <v>403.24042624032882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74.400654017936176</v>
      </c>
      <c r="AA89" s="21">
        <f>EXP(-LN(2)/25)*AA88+(1-EXP(-LN(2)/25))/(LN(2)/25)*Calculateur!V89*Calculateur!X89*VLOOKUP('Données projet'!$B$9,Paramètres!$A$1:$I$89,3,0)*0.475*44/12</f>
        <v>11.062175034186094</v>
      </c>
      <c r="AB89" s="21">
        <f>EXP(-LN(2)/2)*AB88+(1-EXP(-LN(2)/2))/(LN(2)/2)*V89*Y89*VLOOKUP('Données projet'!$B$9,Paramètres!$A$1:$I$89,3,0)*0.475*44/12</f>
        <v>2.0783462603714772E-5</v>
      </c>
      <c r="AC89" s="22">
        <f t="shared" si="57"/>
        <v>85.462849835584876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19.340100000000028</v>
      </c>
      <c r="D90" s="11">
        <f t="shared" si="86"/>
        <v>6.3134534939656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49.506857619933669</v>
      </c>
      <c r="H90" s="67">
        <f t="shared" si="56"/>
        <v>301.34660566865682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276.1743602384617</v>
      </c>
      <c r="T90" s="59">
        <f t="shared" si="88"/>
        <v>403.24042624032882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72.941702572562505</v>
      </c>
      <c r="AA90" s="21">
        <f>EXP(-LN(2)/25)*AA89+(1-EXP(-LN(2)/25))/(LN(2)/25)*Calculateur!V90*Calculateur!X90*VLOOKUP('Données projet'!$B$9,Paramètres!$A$1:$I$89,3,0)*0.475*44/12</f>
        <v>10.759679276141773</v>
      </c>
      <c r="AB90" s="21">
        <f>EXP(-LN(2)/2)*AB89+(1-EXP(-LN(2)/2))/(LN(2)/2)*V90*Y90*VLOOKUP('Données projet'!$B$9,Paramètres!$A$1:$I$89,3,0)*0.475*44/12</f>
        <v>1.4696127343623735E-5</v>
      </c>
      <c r="AC90" s="22">
        <f t="shared" si="57"/>
        <v>83.70139654483161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19.562400000000029</v>
      </c>
      <c r="D91" s="11">
        <f t="shared" si="86"/>
        <v>6.3775322468881175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50.059518371187657</v>
      </c>
      <c r="H91" s="67">
        <f t="shared" si="56"/>
        <v>301.84538199666355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276.1743602384617</v>
      </c>
      <c r="T91" s="59">
        <f t="shared" si="88"/>
        <v>403.24042624032882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71.511360275160101</v>
      </c>
      <c r="AA91" s="21">
        <f>EXP(-LN(2)/25)*AA90+(1-EXP(-LN(2)/25))/(LN(2)/25)*Calculateur!V91*Calculateur!X91*VLOOKUP('Données projet'!$B$9,Paramètres!$A$1:$I$89,3,0)*0.475*44/12</f>
        <v>10.465455280508735</v>
      </c>
      <c r="AB91" s="21">
        <f>EXP(-LN(2)/2)*AB90+(1-EXP(-LN(2)/2))/(LN(2)/2)*V91*Y91*VLOOKUP('Données projet'!$B$9,Paramètres!$A$1:$I$89,3,0)*0.475*44/12</f>
        <v>1.0391731301857388E-5</v>
      </c>
      <c r="AC91" s="22">
        <f t="shared" si="57"/>
        <v>81.976825947400144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19.784700000000029</v>
      </c>
      <c r="D92" s="11">
        <f t="shared" si="86"/>
        <v>6.4415262952002657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50.612015657404079</v>
      </c>
      <c r="H92" s="67">
        <f t="shared" si="56"/>
        <v>302.34401079747386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276.1743602384617</v>
      </c>
      <c r="T92" s="59">
        <f t="shared" si="88"/>
        <v>403.24042624032882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70.109066117787094</v>
      </c>
      <c r="AA92" s="21">
        <f>EXP(-LN(2)/25)*AA91+(1-EXP(-LN(2)/25))/(LN(2)/25)*Calculateur!V92*Calculateur!X92*VLOOKUP('Données projet'!$B$9,Paramètres!$A$1:$I$89,3,0)*0.475*44/12</f>
        <v>10.179276855508849</v>
      </c>
      <c r="AB92" s="21">
        <f>EXP(-LN(2)/2)*AB91+(1-EXP(-LN(2)/2))/(LN(2)/2)*V92*Y92*VLOOKUP('Données projet'!$B$9,Paramètres!$A$1:$I$89,3,0)*0.475*44/12</f>
        <v>7.3480636718118693E-6</v>
      </c>
      <c r="AC92" s="22">
        <f t="shared" si="57"/>
        <v>80.288350321359616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20.00700000000003</v>
      </c>
      <c r="D93" s="11">
        <f t="shared" si="86"/>
        <v>6.5054367007718463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51.164351527805373</v>
      </c>
      <c r="H93" s="67">
        <f t="shared" si="56"/>
        <v>302.84249392051106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276.1743602384617</v>
      </c>
      <c r="T93" s="59">
        <f t="shared" si="88"/>
        <v>403.24042624032882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68.734270093525197</v>
      </c>
      <c r="AA93" s="21">
        <f>EXP(-LN(2)/25)*AA92+(1-EXP(-LN(2)/25))/(LN(2)/25)*Calculateur!V93*Calculateur!X93*VLOOKUP('Données projet'!$B$9,Paramètres!$A$1:$I$89,3,0)*0.475*44/12</f>
        <v>9.9009239945900553</v>
      </c>
      <c r="AB93" s="21">
        <f>EXP(-LN(2)/2)*AB92+(1-EXP(-LN(2)/2))/(LN(2)/2)*V93*Y93*VLOOKUP('Données projet'!$B$9,Paramètres!$A$1:$I$89,3,0)*0.475*44/12</f>
        <v>5.1958656509286948E-6</v>
      </c>
      <c r="AC93" s="22">
        <f t="shared" si="57"/>
        <v>78.63519928398091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20.22930000000003</v>
      </c>
      <c r="D94" s="11">
        <f t="shared" si="86"/>
        <v>6.5692645005168213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51.716527983453581</v>
      </c>
      <c r="H94" s="67">
        <f t="shared" si="56"/>
        <v>303.34083317173355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276.1743602384617</v>
      </c>
      <c r="T94" s="59">
        <f t="shared" si="88"/>
        <v>403.24042624032882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67.386432980756297</v>
      </c>
      <c r="AA94" s="21">
        <f>EXP(-LN(2)/25)*AA93+(1-EXP(-LN(2)/25))/(LN(2)/25)*Calculateur!V94*Calculateur!X94*VLOOKUP('Données projet'!$B$9,Paramètres!$A$1:$I$89,3,0)*0.475*44/12</f>
        <v>9.6301827072910271</v>
      </c>
      <c r="AB94" s="21">
        <f>EXP(-LN(2)/2)*AB93+(1-EXP(-LN(2)/2))/(LN(2)/2)*V94*Y94*VLOOKUP('Données projet'!$B$9,Paramètres!$A$1:$I$89,3,0)*0.475*44/12</f>
        <v>3.6740318359059351E-6</v>
      </c>
      <c r="AC94" s="22">
        <f t="shared" si="57"/>
        <v>77.016619362079155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20.451600000000031</v>
      </c>
      <c r="D95" s="11">
        <f t="shared" si="86"/>
        <v>6.633010707247462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52.268546978898662</v>
      </c>
      <c r="H95" s="67">
        <f t="shared" si="56"/>
        <v>303.83903031512273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276.1743602384617</v>
      </c>
      <c r="T95" s="59">
        <f t="shared" si="88"/>
        <v>403.24042624032882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66.065026131669327</v>
      </c>
      <c r="AA95" s="21">
        <f>EXP(-LN(2)/25)*AA94+(1-EXP(-LN(2)/25))/(LN(2)/25)*Calculateur!V95*Calculateur!X95*VLOOKUP('Données projet'!$B$9,Paramètres!$A$1:$I$89,3,0)*0.475*44/12</f>
        <v>9.3668448547308554</v>
      </c>
      <c r="AB95" s="21">
        <f>EXP(-LN(2)/2)*AB94+(1-EXP(-LN(2)/2))/(LN(2)/2)*V95*Y95*VLOOKUP('Données projet'!$B$9,Paramètres!$A$1:$I$89,3,0)*0.475*44/12</f>
        <v>2.5979328254643478E-6</v>
      </c>
      <c r="AC95" s="22">
        <f t="shared" si="57"/>
        <v>75.431873584333005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20.673900000000032</v>
      </c>
      <c r="D96" s="11">
        <f t="shared" si="86"/>
        <v>6.6966763104903357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52.820410423753344</v>
      </c>
      <c r="H96" s="67">
        <f t="shared" si="56"/>
        <v>304.33708707410409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276.1743602384617</v>
      </c>
      <c r="T96" s="59">
        <f t="shared" si="88"/>
        <v>403.24042624032882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64.769531264914363</v>
      </c>
      <c r="AA96" s="21">
        <f>EXP(-LN(2)/25)*AA95+(1-EXP(-LN(2)/25))/(LN(2)/25)*Calculateur!V96*Calculateur!X96*VLOOKUP('Données projet'!$B$9,Paramètres!$A$1:$I$89,3,0)*0.475*44/12</f>
        <v>9.1107079895972767</v>
      </c>
      <c r="AB96" s="21">
        <f>EXP(-LN(2)/2)*AB95+(1-EXP(-LN(2)/2))/(LN(2)/2)*V96*Y96*VLOOKUP('Données projet'!$B$9,Paramètres!$A$1:$I$89,3,0)*0.475*44/12</f>
        <v>1.8370159179529679E-6</v>
      </c>
      <c r="AC96" s="22">
        <f t="shared" si="57"/>
        <v>73.880241091527552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20.896200000000032</v>
      </c>
      <c r="D97" s="11">
        <f t="shared" si="86"/>
        <v>6.7602622772661505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53.372120184197904</v>
      </c>
      <c r="H97" s="67">
        <f t="shared" si="56"/>
        <v>304.83500513290528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276.1743602384617</v>
      </c>
      <c r="T97" s="59">
        <f t="shared" si="88"/>
        <v>403.24042624032882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63.499440262322615</v>
      </c>
      <c r="AA97" s="21">
        <f>EXP(-LN(2)/25)*AA96+(1-EXP(-LN(2)/25))/(LN(2)/25)*Calculateur!V97*Calculateur!X97*VLOOKUP('Données projet'!$B$9,Paramètres!$A$1:$I$89,3,0)*0.475*44/12</f>
        <v>8.861575200510428</v>
      </c>
      <c r="AB97" s="21">
        <f>EXP(-LN(2)/2)*AB96+(1-EXP(-LN(2)/2))/(LN(2)/2)*V97*Y97*VLOOKUP('Données projet'!$B$9,Paramètres!$A$1:$I$89,3,0)*0.475*44/12</f>
        <v>1.2989664127321741E-6</v>
      </c>
      <c r="AC97" s="22">
        <f t="shared" si="57"/>
        <v>72.361016761799448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21.118500000000033</v>
      </c>
      <c r="D98" s="11">
        <f t="shared" si="86"/>
        <v>6.8237695528355076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53.923678084419464</v>
      </c>
      <c r="H98" s="67">
        <f t="shared" si="56"/>
        <v>305.33278613785524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276.1743602384617</v>
      </c>
      <c r="T98" s="59">
        <f t="shared" si="88"/>
        <v>403.24042624032882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62.254254969612674</v>
      </c>
      <c r="AA98" s="21">
        <f>EXP(-LN(2)/25)*AA97+(1-EXP(-LN(2)/25))/(LN(2)/25)*Calculateur!V98*Calculateur!X98*VLOOKUP('Données projet'!$B$9,Paramètres!$A$1:$I$89,3,0)*0.475*44/12</f>
        <v>8.6192549606424844</v>
      </c>
      <c r="AB98" s="21">
        <f>EXP(-LN(2)/2)*AB97+(1-EXP(-LN(2)/2))/(LN(2)/2)*V98*Y98*VLOOKUP('Données projet'!$B$9,Paramètres!$A$1:$I$89,3,0)*0.475*44/12</f>
        <v>9.1850795897648408E-7</v>
      </c>
      <c r="AC98" s="22">
        <f t="shared" si="57"/>
        <v>70.873510848763118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21.340800000000034</v>
      </c>
      <c r="D99" s="11">
        <f t="shared" si="86"/>
        <v>6.887199061412332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54.475085907988777</v>
      </c>
      <c r="H99" s="67">
        <f t="shared" si="56"/>
        <v>305.83043169862657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276.1743602384617</v>
      </c>
      <c r="T99" s="59">
        <f t="shared" si="88"/>
        <v>403.24042624032882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61.033487001004744</v>
      </c>
      <c r="AA99" s="21">
        <f>EXP(-LN(2)/25)*AA98+(1-EXP(-LN(2)/25))/(LN(2)/25)*Calculateur!V99*Calculateur!X99*VLOOKUP('Données projet'!$B$9,Paramètres!$A$1:$I$89,3,0)*0.475*44/12</f>
        <v>8.3835609804767977</v>
      </c>
      <c r="AB99" s="21">
        <f>EXP(-LN(2)/2)*AB98+(1-EXP(-LN(2)/2))/(LN(2)/2)*V99*Y99*VLOOKUP('Données projet'!$B$9,Paramètres!$A$1:$I$89,3,0)*0.475*44/12</f>
        <v>6.4948320636608716E-7</v>
      </c>
      <c r="AC99" s="22">
        <f t="shared" si="57"/>
        <v>69.417048630964757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21.563100000000034</v>
      </c>
      <c r="D100" s="11">
        <f t="shared" si="86"/>
        <v>6.9505517068467322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55.026345399177977</v>
      </c>
      <c r="H100" s="67">
        <f t="shared" si="56"/>
        <v>306.32794338942483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276.1743602384617</v>
      </c>
      <c r="T100" s="59">
        <f t="shared" si="88"/>
        <v>403.24042624032882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59.836657547666277</v>
      </c>
      <c r="AA100" s="21">
        <f>EXP(-LN(2)/25)*AA99+(1-EXP(-LN(2)/25))/(LN(2)/25)*Calculateur!V100*Calculateur!X100*VLOOKUP('Données projet'!$B$9,Paramètres!$A$1:$I$89,3,0)*0.475*44/12</f>
        <v>8.1543120645933485</v>
      </c>
      <c r="AB100" s="21">
        <f>EXP(-LN(2)/2)*AB99+(1-EXP(-LN(2)/2))/(LN(2)/2)*V100*Y100*VLOOKUP('Données projet'!$B$9,Paramètres!$A$1:$I$89,3,0)*0.475*44/12</f>
        <v>4.5925397948824209E-7</v>
      </c>
      <c r="AC100" s="22">
        <f t="shared" si="57"/>
        <v>67.990970071513601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21.785400000000035</v>
      </c>
      <c r="D101" s="11">
        <f t="shared" si="86"/>
        <v>7.013828373278912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55.577458264222535</v>
      </c>
      <c r="H101" s="67">
        <f t="shared" si="56"/>
        <v>306.8253227501275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276.1743602384617</v>
      </c>
      <c r="T101" s="59">
        <f t="shared" si="88"/>
        <v>403.24042624032882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58.663297189913891</v>
      </c>
      <c r="AA101" s="21">
        <f>EXP(-LN(2)/25)*AA100+(1-EXP(-LN(2)/25))/(LN(2)/25)*Calculateur!V101*Calculateur!X101*VLOOKUP('Données projet'!$B$9,Paramètres!$A$1:$I$89,3,0)*0.475*44/12</f>
        <v>7.9313319723704092</v>
      </c>
      <c r="AB101" s="21">
        <f>EXP(-LN(2)/2)*AB100+(1-EXP(-LN(2)/2))/(LN(2)/2)*V101*Y101*VLOOKUP('Données projet'!$B$9,Paramètres!$A$1:$I$89,3,0)*0.475*44/12</f>
        <v>3.2474160318304363E-7</v>
      </c>
      <c r="AC101" s="22">
        <f t="shared" si="57"/>
        <v>66.594629487025912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22.007700000000035</v>
      </c>
      <c r="D102" s="11">
        <f t="shared" si="86"/>
        <v>7.0770299257655918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56.128426172530162</v>
      </c>
      <c r="H102" s="67">
        <f t="shared" si="56"/>
        <v>307.32257128737513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276.1743602384617</v>
      </c>
      <c r="T102" s="59">
        <f t="shared" si="88"/>
        <v>403.24042624032882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57.512945713097878</v>
      </c>
      <c r="AA102" s="21">
        <f>EXP(-LN(2)/25)*AA101+(1-EXP(-LN(2)/25))/(LN(2)/25)*Calculateur!V102*Calculateur!X102*VLOOKUP('Données projet'!$B$9,Paramètres!$A$1:$I$89,3,0)*0.475*44/12</f>
        <v>7.7144492824953197</v>
      </c>
      <c r="AB102" s="21">
        <f>EXP(-LN(2)/2)*AB101+(1-EXP(-LN(2)/2))/(LN(2)/2)*V102*Y102*VLOOKUP('Données projet'!$B$9,Paramètres!$A$1:$I$89,3,0)*0.475*44/12</f>
        <v>2.296269897441211E-7</v>
      </c>
      <c r="AC102" s="22">
        <f t="shared" si="57"/>
        <v>65.227395225220192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22.230000000000036</v>
      </c>
      <c r="D103" s="11">
        <f t="shared" si="86"/>
        <v>7.1401572108804494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56.679250757839533</v>
      </c>
      <c r="H103" s="67">
        <f t="shared" si="56"/>
        <v>307.81969047561688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276.1743602384617</v>
      </c>
      <c r="T103" s="59">
        <f t="shared" si="88"/>
        <v>403.24042624032882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56.385151927097105</v>
      </c>
      <c r="AA103" s="21">
        <f>EXP(-LN(2)/25)*AA102+(1-EXP(-LN(2)/25))/(LN(2)/25)*Calculateur!V103*Calculateur!X103*VLOOKUP('Données projet'!$B$9,Paramètres!$A$1:$I$89,3,0)*0.475*44/12</f>
        <v>7.5034972611802289</v>
      </c>
      <c r="AB103" s="21">
        <f>EXP(-LN(2)/2)*AB102+(1-EXP(-LN(2)/2))/(LN(2)/2)*V103*Y103*VLOOKUP('Données projet'!$B$9,Paramètres!$A$1:$I$89,3,0)*0.475*44/12</f>
        <v>1.6237080159152184E-7</v>
      </c>
      <c r="AC103" s="22">
        <f t="shared" si="57"/>
        <v>63.888649350648137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22.452300000000037</v>
      </c>
      <c r="D104" s="11">
        <f t="shared" si="86"/>
        <v>7.2032110572898045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57.229933619331284</v>
      </c>
      <c r="H104" s="67">
        <f t="shared" si="56"/>
        <v>308.31668175811319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276.1743602384617</v>
      </c>
      <c r="T104" s="59">
        <f t="shared" si="88"/>
        <v>403.24042624032882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55.279473489353521</v>
      </c>
      <c r="AA104" s="21">
        <f>EXP(-LN(2)/25)*AA103+(1-EXP(-LN(2)/25))/(LN(2)/25)*Calculateur!V104*Calculateur!X104*VLOOKUP('Données projet'!$B$9,Paramètres!$A$1:$I$89,3,0)*0.475*44/12</f>
        <v>7.2983137339814839</v>
      </c>
      <c r="AB104" s="21">
        <f>EXP(-LN(2)/2)*AB103+(1-EXP(-LN(2)/2))/(LN(2)/2)*V104*Y104*VLOOKUP('Données projet'!$B$9,Paramètres!$A$1:$I$89,3,0)*0.475*44/12</f>
        <v>1.1481349487206056E-7</v>
      </c>
      <c r="AC104" s="22">
        <f t="shared" si="57"/>
        <v>62.577787338148504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22.674600000000037</v>
      </c>
      <c r="D105" s="11">
        <f t="shared" si="86"/>
        <v>7.2661922763048956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57.780476322693737</v>
      </c>
      <c r="H105" s="67">
        <f t="shared" si="56"/>
        <v>308.81354654789777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276.1743602384617</v>
      </c>
      <c r="T105" s="59">
        <f t="shared" si="88"/>
        <v>403.24042624032882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54.195476731376836</v>
      </c>
      <c r="AA105" s="21">
        <f>EXP(-LN(2)/25)*AA104+(1-EXP(-LN(2)/25))/(LN(2)/25)*Calculateur!V105*Calculateur!X105*VLOOKUP('Données projet'!$B$9,Paramètres!$A$1:$I$89,3,0)*0.475*44/12</f>
        <v>7.098740961124121</v>
      </c>
      <c r="AB105" s="21">
        <f>EXP(-LN(2)/2)*AB104+(1-EXP(-LN(2)/2))/(LN(2)/2)*V105*Y105*VLOOKUP('Données projet'!$B$9,Paramètres!$A$1:$I$89,3,0)*0.475*44/12</f>
        <v>8.1185400795760935E-8</v>
      </c>
      <c r="AC105" s="22">
        <f t="shared" si="57"/>
        <v>61.294217773686356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22.896900000000038</v>
      </c>
      <c r="D106" s="11">
        <f t="shared" si="86"/>
        <v>7.329101662411837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58.330880401145727</v>
      </c>
      <c r="H106" s="67">
        <f t="shared" si="56"/>
        <v>309.3102862287007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276.1743602384617</v>
      </c>
      <c r="T106" s="59">
        <f t="shared" si="88"/>
        <v>403.24042624032882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53.132736488651332</v>
      </c>
      <c r="AA106" s="21">
        <f>EXP(-LN(2)/25)*AA105+(1-EXP(-LN(2)/25))/(LN(2)/25)*Calculateur!V106*Calculateur!X106*VLOOKUP('Données projet'!$B$9,Paramètres!$A$1:$I$89,3,0)*0.475*44/12</f>
        <v>6.9046255162356189</v>
      </c>
      <c r="AB106" s="21">
        <f>EXP(-LN(2)/2)*AB105+(1-EXP(-LN(2)/2))/(LN(2)/2)*V106*Y106*VLOOKUP('Données projet'!$B$9,Paramètres!$A$1:$I$89,3,0)*0.475*44/12</f>
        <v>5.7406747436030295E-8</v>
      </c>
      <c r="AC106" s="22">
        <f t="shared" si="57"/>
        <v>60.037362062293695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23.119200000000038</v>
      </c>
      <c r="D107" s="11">
        <f t="shared" si="86"/>
        <v>7.3919399937804462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58.881147356418474</v>
      </c>
      <c r="H107" s="67">
        <f t="shared" si="56"/>
        <v>309.80690215583434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276.1743602384617</v>
      </c>
      <c r="T107" s="59">
        <f t="shared" si="88"/>
        <v>403.24042624032882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52.090835933878139</v>
      </c>
      <c r="AA107" s="21">
        <f>EXP(-LN(2)/25)*AA106+(1-EXP(-LN(2)/25))/(LN(2)/25)*Calculateur!V107*Calculateur!X107*VLOOKUP('Données projet'!$B$9,Paramètres!$A$1:$I$89,3,0)*0.475*44/12</f>
        <v>6.715818168395681</v>
      </c>
      <c r="AB107" s="21">
        <f>EXP(-LN(2)/2)*AB106+(1-EXP(-LN(2)/2))/(LN(2)/2)*V107*Y107*VLOOKUP('Données projet'!$B$9,Paramètres!$A$1:$I$89,3,0)*0.475*44/12</f>
        <v>4.0592700397880474E-8</v>
      </c>
      <c r="AC107" s="22">
        <f t="shared" si="57"/>
        <v>58.80665414286652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23.341500000000039</v>
      </c>
      <c r="D108" s="11">
        <f t="shared" si="86"/>
        <v>7.4547080327529267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59.431278659698705</v>
      </c>
      <c r="H108" s="67">
        <f t="shared" si="56"/>
        <v>310.30339565704475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276.1743602384617</v>
      </c>
      <c r="T108" s="59">
        <f t="shared" si="88"/>
        <v>403.24042624032882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51.069366413487458</v>
      </c>
      <c r="AA108" s="21">
        <f>EXP(-LN(2)/25)*AA107+(1-EXP(-LN(2)/25))/(LN(2)/25)*Calculateur!V108*Calculateur!X108*VLOOKUP('Données projet'!$B$9,Paramètres!$A$1:$I$89,3,0)*0.475*44/12</f>
        <v>6.5321737674113729</v>
      </c>
      <c r="AB108" s="21">
        <f>EXP(-LN(2)/2)*AB107+(1-EXP(-LN(2)/2))/(LN(2)/2)*V108*Y108*VLOOKUP('Données projet'!$B$9,Paramètres!$A$1:$I$89,3,0)*0.475*44/12</f>
        <v>2.8703373718015151E-8</v>
      </c>
      <c r="AC108" s="22">
        <f t="shared" si="57"/>
        <v>57.601540209602206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23.56380000000004</v>
      </c>
      <c r="D109" s="11">
        <f t="shared" si="86"/>
        <v>7.5174065263133887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59.981275752534685</v>
      </c>
      <c r="H109" s="67">
        <f t="shared" si="56"/>
        <v>310.79976803332926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276.1743602384617</v>
      </c>
      <c r="T109" s="59">
        <f t="shared" si="88"/>
        <v>403.24042624032882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50.067927287356753</v>
      </c>
      <c r="AA109" s="21">
        <f>EXP(-LN(2)/25)*AA108+(1-EXP(-LN(2)/25))/(LN(2)/25)*Calculateur!V109*Calculateur!X109*VLOOKUP('Données projet'!$B$9,Paramètres!$A$1:$I$89,3,0)*0.475*44/12</f>
        <v>6.3535511322294198</v>
      </c>
      <c r="AB109" s="21">
        <f>EXP(-LN(2)/2)*AB108+(1-EXP(-LN(2)/2))/(LN(2)/2)*V109*Y109*VLOOKUP('Données projet'!$B$9,Paramètres!$A$1:$I$89,3,0)*0.475*44/12</f>
        <v>2.029635019894024E-8</v>
      </c>
      <c r="AC109" s="22">
        <f t="shared" si="57"/>
        <v>56.42147843988252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23.78610000000004</v>
      </c>
      <c r="D110" s="11">
        <f t="shared" si="86"/>
        <v>7.58003620653915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60.531140047707218</v>
      </c>
      <c r="H110" s="67">
        <f t="shared" si="56"/>
        <v>311.29602055972242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276.1743602384617</v>
      </c>
      <c r="T110" s="59">
        <f t="shared" si="88"/>
        <v>403.24042624032882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49.086125771671917</v>
      </c>
      <c r="AA110" s="21">
        <f>EXP(-LN(2)/25)*AA109+(1-EXP(-LN(2)/25))/(LN(2)/25)*Calculateur!V110*Calculateur!X110*VLOOKUP('Données projet'!$B$9,Paramètres!$A$1:$I$89,3,0)*0.475*44/12</f>
        <v>6.1798129423998738</v>
      </c>
      <c r="AB110" s="21">
        <f>EXP(-LN(2)/2)*AB109+(1-EXP(-LN(2)/2))/(LN(2)/2)*V110*Y110*VLOOKUP('Données projet'!$B$9,Paramètres!$A$1:$I$89,3,0)*0.475*44/12</f>
        <v>1.4351686859007579E-8</v>
      </c>
      <c r="AC110" s="22">
        <f t="shared" si="57"/>
        <v>55.265938728423478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24.008400000000041</v>
      </c>
      <c r="D111" s="11">
        <f t="shared" si="86"/>
        <v>7.6425977910347065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61.080872930067066</v>
      </c>
      <c r="H111" s="67">
        <f t="shared" si="56"/>
        <v>311.7921544860522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276.1743602384617</v>
      </c>
      <c r="T111" s="59">
        <f t="shared" si="88"/>
        <v>403.24042624032882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48.123576784869861</v>
      </c>
      <c r="AA111" s="21">
        <f>EXP(-LN(2)/25)*AA110+(1-EXP(-LN(2)/25))/(LN(2)/25)*Calculateur!V111*Calculateur!X111*VLOOKUP('Données projet'!$B$9,Paramètres!$A$1:$I$89,3,0)*0.475*44/12</f>
        <v>6.0108256325077107</v>
      </c>
      <c r="AB111" s="21">
        <f>EXP(-LN(2)/2)*AB110+(1-EXP(-LN(2)/2))/(LN(2)/2)*V111*Y111*VLOOKUP('Données projet'!$B$9,Paramètres!$A$1:$I$89,3,0)*0.475*44/12</f>
        <v>1.0148175099470122E-8</v>
      </c>
      <c r="AC111" s="22">
        <f t="shared" si="57"/>
        <v>54.13440242752575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24.230700000000041</v>
      </c>
      <c r="D112" s="11">
        <f t="shared" si="86"/>
        <v>7.7050919833491429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61.630475757340541</v>
      </c>
      <c r="H112" s="67">
        <f t="shared" si="56"/>
        <v>312.28817103766653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276.1743602384617</v>
      </c>
      <c r="T112" s="59">
        <f t="shared" si="88"/>
        <v>403.24042624032882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47.179902796602086</v>
      </c>
      <c r="AA112" s="21">
        <f>EXP(-LN(2)/25)*AA111+(1-EXP(-LN(2)/25))/(LN(2)/25)*Calculateur!V112*Calculateur!X112*VLOOKUP('Données projet'!$B$9,Paramètres!$A$1:$I$89,3,0)*0.475*44/12</f>
        <v>5.8464592894912055</v>
      </c>
      <c r="AB112" s="21">
        <f>EXP(-LN(2)/2)*AB111+(1-EXP(-LN(2)/2))/(LN(2)/2)*V112*Y112*VLOOKUP('Données projet'!$B$9,Paramètres!$A$1:$I$89,3,0)*0.475*44/12</f>
        <v>7.1758434295037902E-9</v>
      </c>
      <c r="AC112" s="22">
        <f t="shared" si="57"/>
        <v>53.026362093269135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24.453000000000042</v>
      </c>
      <c r="D113" s="11">
        <f t="shared" si="86"/>
        <v>7.7675194733777913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62.179949860904593</v>
      </c>
      <c r="H113" s="67">
        <f t="shared" si="56"/>
        <v>312.78407141613309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276.1743602384617</v>
      </c>
      <c r="T113" s="59">
        <f t="shared" si="88"/>
        <v>403.24042624032882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46.254733679659942</v>
      </c>
      <c r="AA113" s="21">
        <f>EXP(-LN(2)/25)*AA112+(1-EXP(-LN(2)/25))/(LN(2)/25)*Calculateur!V113*Calculateur!X113*VLOOKUP('Données projet'!$B$9,Paramètres!$A$1:$I$89,3,0)*0.475*44/12</f>
        <v>5.6865875527681364</v>
      </c>
      <c r="AB113" s="21">
        <f>EXP(-LN(2)/2)*AB112+(1-EXP(-LN(2)/2))/(LN(2)/2)*V113*Y113*VLOOKUP('Données projet'!$B$9,Paramètres!$A$1:$I$89,3,0)*0.475*44/12</f>
        <v>5.0740875497350617E-9</v>
      </c>
      <c r="AC113" s="22">
        <f t="shared" si="57"/>
        <v>51.941321237502166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24.675300000000043</v>
      </c>
      <c r="D114" s="11">
        <f t="shared" si="86"/>
        <v>7.8298809377488805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62.729296546533021</v>
      </c>
      <c r="H114" s="67">
        <f t="shared" si="56"/>
        <v>313.27985679991275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276.1743602384617</v>
      </c>
      <c r="T114" s="59">
        <f t="shared" si="88"/>
        <v>403.24042624032882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45.347706564803595</v>
      </c>
      <c r="AA114" s="21">
        <f>EXP(-LN(2)/25)*AA113+(1-EXP(-LN(2)/25))/(LN(2)/25)*Calculateur!V114*Calculateur!X114*VLOOKUP('Données projet'!$B$9,Paramètres!$A$1:$I$89,3,0)*0.475*44/12</f>
        <v>5.5310875170930496</v>
      </c>
      <c r="AB114" s="21">
        <f>EXP(-LN(2)/2)*AB113+(1-EXP(-LN(2)/2))/(LN(2)/2)*V114*Y114*VLOOKUP('Données projet'!$B$9,Paramètres!$A$1:$I$89,3,0)*0.475*44/12</f>
        <v>3.5879217147518955E-9</v>
      </c>
      <c r="AC114" s="22">
        <f t="shared" si="57"/>
        <v>50.878794085484564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24.897600000000043</v>
      </c>
      <c r="D115" s="11">
        <f t="shared" si="86"/>
        <v>7.892177040195838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63.278517095114864</v>
      </c>
      <c r="H115" s="67">
        <f t="shared" si="56"/>
        <v>313.77552834500784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276.1743602384617</v>
      </c>
      <c r="T115" s="59">
        <f t="shared" si="88"/>
        <v>403.24042624032882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44.458465698437664</v>
      </c>
      <c r="AA115" s="21">
        <f>EXP(-LN(2)/25)*AA114+(1-EXP(-LN(2)/25))/(LN(2)/25)*Calculateur!V115*Calculateur!X115*VLOOKUP('Données projet'!$B$9,Paramètres!$A$1:$I$89,3,0)*0.475*44/12</f>
        <v>5.3798396380708891</v>
      </c>
      <c r="AB115" s="21">
        <f>EXP(-LN(2)/2)*AB114+(1-EXP(-LN(2)/2))/(LN(2)/2)*V115*Y115*VLOOKUP('Données projet'!$B$9,Paramètres!$A$1:$I$89,3,0)*0.475*44/12</f>
        <v>2.5370437748675313E-9</v>
      </c>
      <c r="AC115" s="22">
        <f t="shared" si="57"/>
        <v>49.838305339045597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25.119900000000044</v>
      </c>
      <c r="D116" s="11">
        <f t="shared" si="86"/>
        <v>7.9544084319159118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63.827612763346572</v>
      </c>
      <c r="H116" s="67">
        <f t="shared" si="56"/>
        <v>314.27108718558696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276.1743602384617</v>
      </c>
      <c r="T116" s="59">
        <f t="shared" si="88"/>
        <v>403.24042624032882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43.586662303077794</v>
      </c>
      <c r="AA116" s="21">
        <f>EXP(-LN(2)/25)*AA115+(1-EXP(-LN(2)/25))/(LN(2)/25)*Calculateur!V116*Calculateur!X116*VLOOKUP('Données projet'!$B$9,Paramètres!$A$1:$I$89,3,0)*0.475*44/12</f>
        <v>5.2327276402543701</v>
      </c>
      <c r="AB116" s="21">
        <f>EXP(-LN(2)/2)*AB115+(1-EXP(-LN(2)/2))/(LN(2)/2)*V116*Y116*VLOOKUP('Données projet'!$B$9,Paramètres!$A$1:$I$89,3,0)*0.475*44/12</f>
        <v>1.7939608573759482E-9</v>
      </c>
      <c r="AC116" s="22">
        <f t="shared" si="57"/>
        <v>48.819389945126126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25.342200000000044</v>
      </c>
      <c r="D117" s="11">
        <f t="shared" si="86"/>
        <v>8.0165757519157701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64.376584784398958</v>
      </c>
      <c r="H117" s="67">
        <f t="shared" si="56"/>
        <v>314.76653443458673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276.1743602384617</v>
      </c>
      <c r="T117" s="59">
        <f t="shared" si="88"/>
        <v>403.24042624032882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42.731954440553366</v>
      </c>
      <c r="AA117" s="21">
        <f>EXP(-LN(2)/25)*AA116+(1-EXP(-LN(2)/25))/(LN(2)/25)*Calculateur!V117*Calculateur!X117*VLOOKUP('Données projet'!$B$9,Paramètres!$A$1:$I$89,3,0)*0.475*44/12</f>
        <v>5.0896384277544273</v>
      </c>
      <c r="AB117" s="21">
        <f>EXP(-LN(2)/2)*AB116+(1-EXP(-LN(2)/2))/(LN(2)/2)*V117*Y117*VLOOKUP('Données projet'!$B$9,Paramètres!$A$1:$I$89,3,0)*0.475*44/12</f>
        <v>1.2685218874337659E-9</v>
      </c>
      <c r="AC117" s="22">
        <f t="shared" si="57"/>
        <v>47.821592869576321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25.564500000000045</v>
      </c>
      <c r="D118" s="11">
        <f t="shared" si="86"/>
        <v>8.0786796273445702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64.925434368559792</v>
      </c>
      <c r="H118" s="67">
        <f t="shared" si="56"/>
        <v>315.26187118429186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276.1743602384617</v>
      </c>
      <c r="T118" s="59">
        <f t="shared" si="88"/>
        <v>403.24042624032882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41.894006877892728</v>
      </c>
      <c r="AA118" s="21">
        <f>EXP(-LN(2)/25)*AA117+(1-EXP(-LN(2)/25))/(LN(2)/25)*Calculateur!V118*Calculateur!X118*VLOOKUP('Données projet'!$B$9,Paramètres!$A$1:$I$89,3,0)*0.475*44/12</f>
        <v>4.9504619972950303</v>
      </c>
      <c r="AB118" s="21">
        <f>EXP(-LN(2)/2)*AB117+(1-EXP(-LN(2)/2))/(LN(2)/2)*V118*Y118*VLOOKUP('Données projet'!$B$9,Paramètres!$A$1:$I$89,3,0)*0.475*44/12</f>
        <v>8.9698042868797418E-10</v>
      </c>
      <c r="AC118" s="22">
        <f t="shared" si="57"/>
        <v>46.84446887608474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25.786800000000046</v>
      </c>
      <c r="D119" s="11">
        <f t="shared" si="86"/>
        <v>8.1407206738151441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65.474162703853878</v>
      </c>
      <c r="H119" s="67">
        <f t="shared" si="56"/>
        <v>315.75709850689481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276.1743602384617</v>
      </c>
      <c r="T119" s="59">
        <f t="shared" si="88"/>
        <v>403.24042624032882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41.072490955838319</v>
      </c>
      <c r="AA119" s="21">
        <f>EXP(-LN(2)/25)*AA118+(1-EXP(-LN(2)/25))/(LN(2)/25)*Calculateur!V119*Calculateur!X119*VLOOKUP('Données projet'!$B$9,Paramètres!$A$1:$I$89,3,0)*0.475*44/12</f>
        <v>4.8150913536455153</v>
      </c>
      <c r="AB119" s="21">
        <f>EXP(-LN(2)/2)*AB118+(1-EXP(-LN(2)/2))/(LN(2)/2)*V119*Y119*VLOOKUP('Données projet'!$B$9,Paramètres!$A$1:$I$89,3,0)*0.475*44/12</f>
        <v>6.3426094371688303E-10</v>
      </c>
      <c r="AC119" s="22">
        <f t="shared" si="57"/>
        <v>45.887582310118091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26.009100000000046</v>
      </c>
      <c r="D120" s="11">
        <f t="shared" si="86"/>
        <v>8.2026994957138122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66.022770956640798</v>
      </c>
      <c r="H120" s="67">
        <f t="shared" si="56"/>
        <v>316.25221745503501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276.1743602384617</v>
      </c>
      <c r="T120" s="59">
        <f t="shared" si="88"/>
        <v>403.24042624032882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40.267084459940158</v>
      </c>
      <c r="AA120" s="21">
        <f>EXP(-LN(2)/25)*AA119+(1-EXP(-LN(2)/25))/(LN(2)/25)*Calculateur!V120*Calculateur!X120*VLOOKUP('Données projet'!$B$9,Paramètres!$A$1:$I$89,3,0)*0.475*44/12</f>
        <v>4.6834224273654295</v>
      </c>
      <c r="AB120" s="21">
        <f>EXP(-LN(2)/2)*AB119+(1-EXP(-LN(2)/2))/(LN(2)/2)*V120*Y120*VLOOKUP('Données projet'!$B$9,Paramètres!$A$1:$I$89,3,0)*0.475*44/12</f>
        <v>4.4849021434398719E-10</v>
      </c>
      <c r="AC120" s="22">
        <f t="shared" si="57"/>
        <v>44.950506887754074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26.231400000000047</v>
      </c>
      <c r="D121" s="11">
        <f t="shared" si="86"/>
        <v>8.264616686499247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66.571260272191623</v>
      </c>
      <c r="H121" s="67">
        <f t="shared" si="56"/>
        <v>316.7472290623196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276.1743602384617</v>
      </c>
      <c r="T121" s="59">
        <f t="shared" si="88"/>
        <v>403.24042624032882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39.477471494177102</v>
      </c>
      <c r="AA121" s="21">
        <f>EXP(-LN(2)/25)*AA120+(1-EXP(-LN(2)/25))/(LN(2)/25)*Calculateur!V121*Calculateur!X121*VLOOKUP('Données projet'!$B$9,Paramètres!$A$1:$I$89,3,0)*0.475*44/12</f>
        <v>4.5553539947986401</v>
      </c>
      <c r="AB121" s="21">
        <f>EXP(-LN(2)/2)*AB120+(1-EXP(-LN(2)/2))/(LN(2)/2)*V121*Y121*VLOOKUP('Données projet'!$B$9,Paramètres!$A$1:$I$89,3,0)*0.475*44/12</f>
        <v>3.1713047185844157E-10</v>
      </c>
      <c r="AC121" s="22">
        <f t="shared" si="57"/>
        <v>44.032825489292875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26.453700000000048</v>
      </c>
      <c r="D122" s="11">
        <f t="shared" si="86"/>
        <v>8.3264728289909602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67.119631775245793</v>
      </c>
      <c r="H122" s="67">
        <f t="shared" si="56"/>
        <v>317.24213434382602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276.1743602384617</v>
      </c>
      <c r="T122" s="59">
        <f t="shared" si="88"/>
        <v>403.24042624032882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38.703342357056307</v>
      </c>
      <c r="AA122" s="21">
        <f>EXP(-LN(2)/25)*AA121+(1-EXP(-LN(2)/25))/(LN(2)/25)*Calculateur!V122*Calculateur!X122*VLOOKUP('Données projet'!$B$9,Paramètres!$A$1:$I$89,3,0)*0.475*44/12</f>
        <v>4.4307876002552158</v>
      </c>
      <c r="AB122" s="21">
        <f>EXP(-LN(2)/2)*AB121+(1-EXP(-LN(2)/2))/(LN(2)/2)*V122*Y122*VLOOKUP('Données projet'!$B$9,Paramètres!$A$1:$I$89,3,0)*0.475*44/12</f>
        <v>2.2424510717199362E-10</v>
      </c>
      <c r="AC122" s="22">
        <f t="shared" si="57"/>
        <v>43.13412995753577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26.676000000000048</v>
      </c>
      <c r="D123" s="11">
        <f t="shared" si="86"/>
        <v>8.3882684956477984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67.667886570548475</v>
      </c>
      <c r="H123" s="67">
        <f t="shared" si="56"/>
        <v>317.7369342965867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276.1743602384617</v>
      </c>
      <c r="T123" s="59">
        <f t="shared" si="88"/>
        <v>403.24042624032882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37.944393420142305</v>
      </c>
      <c r="AA123" s="21">
        <f>EXP(-LN(2)/25)*AA122+(1-EXP(-LN(2)/25))/(LN(2)/25)*Calculateur!V123*Calculateur!X123*VLOOKUP('Données projet'!$B$9,Paramètres!$A$1:$I$89,3,0)*0.475*44/12</f>
        <v>4.309627480321244</v>
      </c>
      <c r="AB123" s="21">
        <f>EXP(-LN(2)/2)*AB122+(1-EXP(-LN(2)/2))/(LN(2)/2)*V123*Y123*VLOOKUP('Données projet'!$B$9,Paramètres!$A$1:$I$89,3,0)*0.475*44/12</f>
        <v>1.5856523592922081E-10</v>
      </c>
      <c r="AC123" s="22">
        <f t="shared" si="57"/>
        <v>42.254020900622116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26.898300000000049</v>
      </c>
      <c r="D124" s="11">
        <f t="shared" si="86"/>
        <v>8.4500042488369012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68.21602574336957</v>
      </c>
      <c r="H124" s="67">
        <f t="shared" si="56"/>
        <v>318.23162990005773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276.1743602384617</v>
      </c>
      <c r="T124" s="59">
        <f t="shared" si="88"/>
        <v>403.24042624032882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37.200327008968038</v>
      </c>
      <c r="AA124" s="21">
        <f>EXP(-LN(2)/25)*AA123+(1-EXP(-LN(2)/25))/(LN(2)/25)*Calculateur!V124*Calculateur!X124*VLOOKUP('Données projet'!$B$9,Paramètres!$A$1:$I$89,3,0)*0.475*44/12</f>
        <v>4.1917804902384006</v>
      </c>
      <c r="AB124" s="21">
        <f>EXP(-LN(2)/2)*AB123+(1-EXP(-LN(2)/2))/(LN(2)/2)*V124*Y124*VLOOKUP('Données projet'!$B$9,Paramètres!$A$1:$I$89,3,0)*0.475*44/12</f>
        <v>1.1212255358599682E-10</v>
      </c>
      <c r="AC124" s="22">
        <f t="shared" si="57"/>
        <v>41.392107499318563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27.120600000000049</v>
      </c>
      <c r="D125" s="11">
        <f t="shared" si="86"/>
        <v>8.5116806410934771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68.764050360005058</v>
      </c>
      <c r="H125" s="67">
        <f t="shared" si="56"/>
        <v>318.72622211657125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276.1743602384617</v>
      </c>
      <c r="T125" s="59">
        <f t="shared" si="88"/>
        <v>403.24042624032882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36.470851286281203</v>
      </c>
      <c r="AA125" s="21">
        <f>EXP(-LN(2)/25)*AA124+(1-EXP(-LN(2)/25))/(LN(2)/25)*Calculateur!V125*Calculateur!X125*VLOOKUP('Données projet'!$B$9,Paramètres!$A$1:$I$89,3,0)*0.475*44/12</f>
        <v>4.077156032296676</v>
      </c>
      <c r="AB125" s="21">
        <f>EXP(-LN(2)/2)*AB124+(1-EXP(-LN(2)/2))/(LN(2)/2)*V125*Y125*VLOOKUP('Données projet'!$B$9,Paramètres!$A$1:$I$89,3,0)*0.475*44/12</f>
        <v>7.9282617964610417E-11</v>
      </c>
      <c r="AC125" s="22">
        <f t="shared" si="57"/>
        <v>40.548007318657163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27.34290000000005</v>
      </c>
      <c r="D126" s="11">
        <f t="shared" si="86"/>
        <v>8.5732982153718709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69.3119614682616</v>
      </c>
      <c r="H126" s="67">
        <f t="shared" si="56"/>
        <v>319.22071189177279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276.1743602384617</v>
      </c>
      <c r="T126" s="59">
        <f t="shared" si="88"/>
        <v>403.24042624032882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35.755680137580001</v>
      </c>
      <c r="AA126" s="21">
        <f>EXP(-LN(2)/25)*AA125+(1-EXP(-LN(2)/25))/(LN(2)/25)*Calculateur!V126*Calculateur!X126*VLOOKUP('Données projet'!$B$9,Paramètres!$A$1:$I$89,3,0)*0.475*44/12</f>
        <v>3.9656659861852059</v>
      </c>
      <c r="AB126" s="21">
        <f>EXP(-LN(2)/2)*AB125+(1-EXP(-LN(2)/2))/(LN(2)/2)*V126*Y126*VLOOKUP('Données projet'!$B$9,Paramètres!$A$1:$I$89,3,0)*0.475*44/12</f>
        <v>5.6061276792998425E-11</v>
      </c>
      <c r="AC126" s="22">
        <f t="shared" si="57"/>
        <v>39.72134612382127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27.565200000000051</v>
      </c>
      <c r="D127" s="11">
        <f t="shared" si="86"/>
        <v>8.6348575052881902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69.859760097924678</v>
      </c>
      <c r="H127" s="67">
        <f t="shared" si="56"/>
        <v>319.71510015504373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276.1743602384617</v>
      </c>
      <c r="T127" s="59">
        <f t="shared" si="88"/>
        <v>403.24042624032882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35.054533058893497</v>
      </c>
      <c r="AA127" s="21">
        <f>EXP(-LN(2)/25)*AA126+(1-EXP(-LN(2)/25))/(LN(2)/25)*Calculateur!V127*Calculateur!X127*VLOOKUP('Données projet'!$B$9,Paramètres!$A$1:$I$89,3,0)*0.475*44/12</f>
        <v>3.8572246412476607</v>
      </c>
      <c r="AB127" s="21">
        <f>EXP(-LN(2)/2)*AB126+(1-EXP(-LN(2)/2))/(LN(2)/2)*V127*Y127*VLOOKUP('Données projet'!$B$9,Paramètres!$A$1:$I$89,3,0)*0.475*44/12</f>
        <v>3.9641308982305215E-11</v>
      </c>
      <c r="AC127" s="22">
        <f t="shared" si="57"/>
        <v>38.9117577001808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27.787500000000051</v>
      </c>
      <c r="D128" s="11">
        <f t="shared" si="86"/>
        <v>8.6963590353549058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70.407447261211317</v>
      </c>
      <c r="H128" s="67">
        <f t="shared" si="56"/>
        <v>320.20938781990992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276.1743602384617</v>
      </c>
      <c r="T128" s="59">
        <f t="shared" si="88"/>
        <v>403.24042624032882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34.367135046762549</v>
      </c>
      <c r="AA128" s="21">
        <f>EXP(-LN(2)/25)*AA127+(1-EXP(-LN(2)/25))/(LN(2)/25)*Calculateur!V128*Calculateur!X128*VLOOKUP('Données projet'!$B$9,Paramètres!$A$1:$I$89,3,0)*0.475*44/12</f>
        <v>3.7517486305901153</v>
      </c>
      <c r="AB128" s="21">
        <f>EXP(-LN(2)/2)*AB127+(1-EXP(-LN(2)/2))/(LN(2)/2)*V128*Y128*VLOOKUP('Données projet'!$B$9,Paramètres!$A$1:$I$89,3,0)*0.475*44/12</f>
        <v>2.8030638396499216E-11</v>
      </c>
      <c r="AC128" s="22">
        <f t="shared" si="57"/>
        <v>38.118883677380694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28.009800000000052</v>
      </c>
      <c r="D129" s="11">
        <f t="shared" si="86"/>
        <v>8.7578033212077102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70.955023953207956</v>
      </c>
      <c r="H129" s="67">
        <f t="shared" si="56"/>
        <v>320.70357578443685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276.1743602384617</v>
      </c>
      <c r="T129" s="59">
        <f t="shared" si="88"/>
        <v>403.24042624032882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33.693216490378099</v>
      </c>
      <c r="AA129" s="21">
        <f>EXP(-LN(2)/25)*AA128+(1-EXP(-LN(2)/25))/(LN(2)/25)*Calculateur!V129*Calculateur!X129*VLOOKUP('Données projet'!$B$9,Paramètres!$A$1:$I$89,3,0)*0.475*44/12</f>
        <v>3.6491568669907428</v>
      </c>
      <c r="AB129" s="21">
        <f>EXP(-LN(2)/2)*AB128+(1-EXP(-LN(2)/2))/(LN(2)/2)*V129*Y129*VLOOKUP('Données projet'!$B$9,Paramètres!$A$1:$I$89,3,0)*0.475*44/12</f>
        <v>1.9820654491152611E-11</v>
      </c>
      <c r="AC129" s="22">
        <f t="shared" si="57"/>
        <v>37.342373357388666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28.232100000000052</v>
      </c>
      <c r="D130" s="11">
        <f t="shared" si="86"/>
        <v>8.819190869824995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71.502491152293956</v>
      </c>
      <c r="H130" s="67">
        <f t="shared" si="56"/>
        <v>321.19766493161194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276.1743602384617</v>
      </c>
      <c r="T130" s="59">
        <f t="shared" si="88"/>
        <v>403.24042624032882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33.032513065834614</v>
      </c>
      <c r="AA130" s="21">
        <f>EXP(-LN(2)/25)*AA129+(1-EXP(-LN(2)/25))/(LN(2)/25)*Calculateur!V130*Calculateur!X130*VLOOKUP('Données projet'!$B$9,Paramètres!$A$1:$I$89,3,0)*0.475*44/12</f>
        <v>3.5493704805620614</v>
      </c>
      <c r="AB130" s="21">
        <f>EXP(-LN(2)/2)*AB129+(1-EXP(-LN(2)/2))/(LN(2)/2)*V130*Y130*VLOOKUP('Données projet'!$B$9,Paramètres!$A$1:$I$89,3,0)*0.475*44/12</f>
        <v>1.4015319198249611E-11</v>
      </c>
      <c r="AC130" s="22">
        <f t="shared" si="57"/>
        <v>36.581883546410687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28.454400000000053</v>
      </c>
      <c r="D131" s="11">
        <f t="shared" si="86"/>
        <v>8.8805221797401774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72.04984982055133</v>
      </c>
      <c r="H131" s="67">
        <f t="shared" si="56"/>
        <v>321.69165612971426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276.1743602384617</v>
      </c>
      <c r="T131" s="59">
        <f t="shared" si="88"/>
        <v>403.24042624032882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32.384765632457132</v>
      </c>
      <c r="AA131" s="21">
        <f>EXP(-LN(2)/25)*AA130+(1-EXP(-LN(2)/25))/(LN(2)/25)*Calculateur!V131*Calculateur!X131*VLOOKUP('Données projet'!$B$9,Paramètres!$A$1:$I$89,3,0)*0.475*44/12</f>
        <v>3.4523127581178104</v>
      </c>
      <c r="AB131" s="21">
        <f>EXP(-LN(2)/2)*AB130+(1-EXP(-LN(2)/2))/(LN(2)/2)*V131*Y131*VLOOKUP('Données projet'!$B$9,Paramètres!$A$1:$I$89,3,0)*0.475*44/12</f>
        <v>9.910327245576307E-12</v>
      </c>
      <c r="AC131" s="22">
        <f t="shared" si="57"/>
        <v>35.837078390584857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28.676700000000054</v>
      </c>
      <c r="D132" s="11">
        <f t="shared" si="86"/>
        <v>8.9417977412472336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72.597100904161437</v>
      </c>
      <c r="H132" s="67">
        <f t="shared" ref="H132:H195" si="110">(B132+E132+F132)*44/12+(C132+D132)*0.475*44/12</f>
        <v>322.18555023267237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276.1743602384617</v>
      </c>
      <c r="T132" s="59">
        <f t="shared" si="88"/>
        <v>403.24042624032882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31.749720131161261</v>
      </c>
      <c r="AA132" s="21">
        <f>EXP(-LN(2)/25)*AA131+(1-EXP(-LN(2)/25))/(LN(2)/25)*Calculateur!V132*Calculateur!X132*VLOOKUP('Données projet'!$B$9,Paramètres!$A$1:$I$89,3,0)*0.475*44/12</f>
        <v>3.3579090841978414</v>
      </c>
      <c r="AB132" s="21">
        <f>EXP(-LN(2)/2)*AB131+(1-EXP(-LN(2)/2))/(LN(2)/2)*V132*Y132*VLOOKUP('Données projet'!$B$9,Paramètres!$A$1:$I$89,3,0)*0.475*44/12</f>
        <v>7.0076595991248064E-12</v>
      </c>
      <c r="AC132" s="22">
        <f t="shared" ref="AC132:AC153" si="111">SUM(Z132:AB132)</f>
        <v>35.10762921536611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28.899000000000054</v>
      </c>
      <c r="D133" s="11">
        <f t="shared" ref="D133:D196" si="140">IFERROR(EXP(-1.0587+0.8836*LN(C133)+0.284),0)</f>
        <v>9.0030180365996699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73.144245333788959</v>
      </c>
      <c r="H133" s="67">
        <f t="shared" si="110"/>
        <v>322.67934808041122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276.1743602384617</v>
      </c>
      <c r="T133" s="59">
        <f t="shared" ref="T133:T196" si="142">$T$3</f>
        <v>403.24042624032882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31.127127484806294</v>
      </c>
      <c r="AA133" s="21">
        <f>EXP(-LN(2)/25)*AA132+(1-EXP(-LN(2)/25))/(LN(2)/25)*Calculateur!V133*Calculateur!X133*VLOOKUP('Données projet'!$B$9,Paramètres!$A$1:$I$89,3,0)*0.475*44/12</f>
        <v>3.2660868837056873</v>
      </c>
      <c r="AB133" s="21">
        <f>EXP(-LN(2)/2)*AB132+(1-EXP(-LN(2)/2))/(LN(2)/2)*V133*Y133*VLOOKUP('Données projet'!$B$9,Paramètres!$A$1:$I$89,3,0)*0.475*44/12</f>
        <v>4.9551636227881543E-12</v>
      </c>
      <c r="AC133" s="22">
        <f t="shared" si="111"/>
        <v>34.393214368516936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29.121300000000055</v>
      </c>
      <c r="D134" s="11">
        <f t="shared" si="140"/>
        <v>9.0641835402031958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73.691284024953646</v>
      </c>
      <c r="H134" s="67">
        <f t="shared" si="110"/>
        <v>323.17305049918735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276.1743602384617</v>
      </c>
      <c r="T134" s="59">
        <f t="shared" si="142"/>
        <v>403.24042624032882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30.516743500502329</v>
      </c>
      <c r="AA134" s="21">
        <f>EXP(-LN(2)/25)*AA133+(1-EXP(-LN(2)/25))/(LN(2)/25)*Calculateur!V134*Calculateur!X134*VLOOKUP('Données projet'!$B$9,Paramètres!$A$1:$I$89,3,0)*0.475*44/12</f>
        <v>3.1767755661147108</v>
      </c>
      <c r="AB134" s="21">
        <f>EXP(-LN(2)/2)*AB133+(1-EXP(-LN(2)/2))/(LN(2)/2)*V134*Y134*VLOOKUP('Données projet'!$B$9,Paramètres!$A$1:$I$89,3,0)*0.475*44/12</f>
        <v>3.5038297995624036E-12</v>
      </c>
      <c r="AC134" s="22">
        <f t="shared" si="111"/>
        <v>33.693519066620546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29.343600000000055</v>
      </c>
      <c r="D135" s="11">
        <f t="shared" si="140"/>
        <v>9.1252947188023299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74.238217878390586</v>
      </c>
      <c r="H135" s="67">
        <f t="shared" si="110"/>
        <v>323.6666583019142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276.1743602384617</v>
      </c>
      <c r="T135" s="59">
        <f t="shared" si="142"/>
        <v>403.24042624032882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29.918328773833096</v>
      </c>
      <c r="AA135" s="21">
        <f>EXP(-LN(2)/25)*AA134+(1-EXP(-LN(2)/25))/(LN(2)/25)*Calculateur!V135*Calculateur!X135*VLOOKUP('Données projet'!$B$9,Paramètres!$A$1:$I$89,3,0)*0.475*44/12</f>
        <v>3.0899064711999378</v>
      </c>
      <c r="AB135" s="21">
        <f>EXP(-LN(2)/2)*AB134+(1-EXP(-LN(2)/2))/(LN(2)/2)*V135*Y135*VLOOKUP('Données projet'!$B$9,Paramètres!$A$1:$I$89,3,0)*0.475*44/12</f>
        <v>2.4775818113940772E-12</v>
      </c>
      <c r="AC135" s="22">
        <f t="shared" si="111"/>
        <v>33.008235245035515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29.565900000000056</v>
      </c>
      <c r="D136" s="11">
        <f t="shared" si="140"/>
        <v>9.1863520316612082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74.785047780398941</v>
      </c>
      <c r="H136" s="67">
        <f t="shared" si="110"/>
        <v>324.1601722884767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276.1743602384617</v>
      </c>
      <c r="T136" s="59">
        <f t="shared" si="142"/>
        <v>403.24042624032882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29.331648594956903</v>
      </c>
      <c r="AA136" s="21">
        <f>EXP(-LN(2)/25)*AA135+(1-EXP(-LN(2)/25))/(LN(2)/25)*Calculateur!V136*Calculateur!X136*VLOOKUP('Données projet'!$B$9,Paramètres!$A$1:$I$89,3,0)*0.475*44/12</f>
        <v>3.0054128162538563</v>
      </c>
      <c r="AB136" s="21">
        <f>EXP(-LN(2)/2)*AB135+(1-EXP(-LN(2)/2))/(LN(2)/2)*V136*Y136*VLOOKUP('Données projet'!$B$9,Paramètres!$A$1:$I$89,3,0)*0.475*44/12</f>
        <v>1.7519148997812018E-12</v>
      </c>
      <c r="AC136" s="22">
        <f t="shared" si="111"/>
        <v>32.337061411212517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29.788200000000057</v>
      </c>
      <c r="D137" s="11">
        <f t="shared" si="140"/>
        <v>9.2473559307387951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75.33177460318025</v>
      </c>
      <c r="H137" s="67">
        <f t="shared" si="110"/>
        <v>324.65359324603685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276.1743602384617</v>
      </c>
      <c r="T137" s="59">
        <f t="shared" si="142"/>
        <v>403.24042624032882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28.756472856548896</v>
      </c>
      <c r="AA137" s="21">
        <f>EXP(-LN(2)/25)*AA136+(1-EXP(-LN(2)/25))/(LN(2)/25)*Calculateur!V137*Calculateur!X137*VLOOKUP('Données projet'!$B$9,Paramètres!$A$1:$I$89,3,0)*0.475*44/12</f>
        <v>2.9232296447456037</v>
      </c>
      <c r="AB137" s="21">
        <f>EXP(-LN(2)/2)*AB136+(1-EXP(-LN(2)/2))/(LN(2)/2)*V137*Y137*VLOOKUP('Données projet'!$B$9,Paramètres!$A$1:$I$89,3,0)*0.475*44/12</f>
        <v>1.2387909056970386E-12</v>
      </c>
      <c r="AC137" s="22">
        <f t="shared" si="111"/>
        <v>31.67970250129574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30.010500000000057</v>
      </c>
      <c r="D138" s="11">
        <f t="shared" si="140"/>
        <v>9.308306860858691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75.878399205166005</v>
      </c>
      <c r="H138" s="67">
        <f t="shared" si="110"/>
        <v>325.146921949329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276.1743602384617</v>
      </c>
      <c r="T138" s="59">
        <f t="shared" si="142"/>
        <v>403.24042624032882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28.19257596354851</v>
      </c>
      <c r="AA138" s="21">
        <f>EXP(-LN(2)/25)*AA137+(1-EXP(-LN(2)/25))/(LN(2)/25)*Calculateur!V138*Calculateur!X138*VLOOKUP('Données projet'!$B$9,Paramètres!$A$1:$I$89,3,0)*0.475*44/12</f>
        <v>2.8432937763840691</v>
      </c>
      <c r="AB138" s="21">
        <f>EXP(-LN(2)/2)*AB137+(1-EXP(-LN(2)/2))/(LN(2)/2)*V138*Y138*VLOOKUP('Données projet'!$B$9,Paramètres!$A$1:$I$89,3,0)*0.475*44/12</f>
        <v>8.759574498906009E-13</v>
      </c>
      <c r="AC138" s="22">
        <f t="shared" si="111"/>
        <v>31.035869739933457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30.232800000000058</v>
      </c>
      <c r="D139" s="11">
        <f t="shared" si="140"/>
        <v>9.3692052598738123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76.424922431335531</v>
      </c>
      <c r="H139" s="67">
        <f t="shared" si="110"/>
        <v>325.64015916094701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276.1743602384617</v>
      </c>
      <c r="T139" s="59">
        <f t="shared" si="142"/>
        <v>403.24042624032882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27.639736744676721</v>
      </c>
      <c r="AA139" s="21">
        <f>EXP(-LN(2)/25)*AA138+(1-EXP(-LN(2)/25))/(LN(2)/25)*Calculateur!V139*Calculateur!X139*VLOOKUP('Données projet'!$B$9,Paramètres!$A$1:$I$89,3,0)*0.475*44/12</f>
        <v>2.7655437585465257</v>
      </c>
      <c r="AB139" s="21">
        <f>EXP(-LN(2)/2)*AB138+(1-EXP(-LN(2)/2))/(LN(2)/2)*V139*Y139*VLOOKUP('Données projet'!$B$9,Paramètres!$A$1:$I$89,3,0)*0.475*44/12</f>
        <v>6.1939545284851929E-13</v>
      </c>
      <c r="AC139" s="22">
        <f t="shared" si="111"/>
        <v>30.405280503223864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30.455100000000058</v>
      </c>
      <c r="D140" s="11">
        <f t="shared" si="140"/>
        <v>9.4300515588260314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76.971345113524038</v>
      </c>
      <c r="H140" s="67">
        <f t="shared" si="110"/>
        <v>326.13330563162214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276.1743602384617</v>
      </c>
      <c r="T140" s="59">
        <f t="shared" si="142"/>
        <v>403.24042624032882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27.097738365688379</v>
      </c>
      <c r="AA140" s="21">
        <f>EXP(-LN(2)/25)*AA139+(1-EXP(-LN(2)/25))/(LN(2)/25)*Calculateur!V140*Calculateur!X140*VLOOKUP('Données projet'!$B$9,Paramètres!$A$1:$I$89,3,0)*0.475*44/12</f>
        <v>2.6899198190354454</v>
      </c>
      <c r="AB140" s="21">
        <f>EXP(-LN(2)/2)*AB139+(1-EXP(-LN(2)/2))/(LN(2)/2)*V140*Y140*VLOOKUP('Données projet'!$B$9,Paramètres!$A$1:$I$89,3,0)*0.475*44/12</f>
        <v>4.3797872494530045E-13</v>
      </c>
      <c r="AC140" s="22">
        <f t="shared" si="111"/>
        <v>29.787658184724261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30.677400000000059</v>
      </c>
      <c r="D141" s="11">
        <f t="shared" si="140"/>
        <v>9.4908461821010732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77.517668070721484</v>
      </c>
      <c r="H141" s="67">
        <f t="shared" si="110"/>
        <v>326.62636210049283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276.1743602384617</v>
      </c>
      <c r="T141" s="59">
        <f t="shared" si="142"/>
        <v>403.24042624032882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26.566368244325631</v>
      </c>
      <c r="AA141" s="21">
        <f>EXP(-LN(2)/25)*AA140+(1-EXP(-LN(2)/25))/(LN(2)/25)*Calculateur!V141*Calculateur!X141*VLOOKUP('Données projet'!$B$9,Paramètres!$A$1:$I$89,3,0)*0.475*44/12</f>
        <v>2.6163638201271859</v>
      </c>
      <c r="AB141" s="21">
        <f>EXP(-LN(2)/2)*AB140+(1-EXP(-LN(2)/2))/(LN(2)/2)*V141*Y141*VLOOKUP('Données projet'!$B$9,Paramètres!$A$1:$I$89,3,0)*0.475*44/12</f>
        <v>3.0969772642425964E-13</v>
      </c>
      <c r="AC141" s="22">
        <f t="shared" si="111"/>
        <v>29.182732064453127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30.89970000000006</v>
      </c>
      <c r="D142" s="11">
        <f t="shared" si="140"/>
        <v>9.5515895475787627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78.063892109362655</v>
      </c>
      <c r="H142" s="67">
        <f t="shared" si="110"/>
        <v>327.11932929536647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276.1743602384617</v>
      </c>
      <c r="T142" s="59">
        <f t="shared" si="142"/>
        <v>403.24042624032882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26.045417966939034</v>
      </c>
      <c r="AA142" s="21">
        <f>EXP(-LN(2)/25)*AA141+(1-EXP(-LN(2)/25))/(LN(2)/25)*Calculateur!V142*Calculateur!X142*VLOOKUP('Données projet'!$B$9,Paramètres!$A$1:$I$89,3,0)*0.475*44/12</f>
        <v>2.5448192138772145</v>
      </c>
      <c r="AB142" s="21">
        <f>EXP(-LN(2)/2)*AB141+(1-EXP(-LN(2)/2))/(LN(2)/2)*V142*Y142*VLOOKUP('Données projet'!$B$9,Paramètres!$A$1:$I$89,3,0)*0.475*44/12</f>
        <v>2.1898936247265022E-13</v>
      </c>
      <c r="AC142" s="22">
        <f t="shared" si="111"/>
        <v>28.590237180816469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31.12200000000006</v>
      </c>
      <c r="D143" s="11">
        <f t="shared" si="140"/>
        <v>9.6122820667788158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78.610018023608362</v>
      </c>
      <c r="H143" s="67">
        <f t="shared" si="110"/>
        <v>327.61220793297321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276.1743602384617</v>
      </c>
      <c r="T143" s="59">
        <f t="shared" si="142"/>
        <v>403.24042624032882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25.534683206743694</v>
      </c>
      <c r="AA143" s="21">
        <f>EXP(-LN(2)/25)*AA142+(1-EXP(-LN(2)/25))/(LN(2)/25)*Calculateur!V143*Calculateur!X143*VLOOKUP('Données projet'!$B$9,Paramètres!$A$1:$I$89,3,0)*0.475*44/12</f>
        <v>2.4752309986475161</v>
      </c>
      <c r="AB143" s="21">
        <f>EXP(-LN(2)/2)*AB142+(1-EXP(-LN(2)/2))/(LN(2)/2)*V143*Y143*VLOOKUP('Données projet'!$B$9,Paramètres!$A$1:$I$89,3,0)*0.475*44/12</f>
        <v>1.5484886321212982E-13</v>
      </c>
      <c r="AC143" s="22">
        <f t="shared" si="111"/>
        <v>28.009914205391365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31.344300000000061</v>
      </c>
      <c r="D144" s="11">
        <f t="shared" si="140"/>
        <v>9.6729241450023906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79.156046595618761</v>
      </c>
      <c r="H144" s="67">
        <f t="shared" si="110"/>
        <v>328.10499871921263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276.1743602384617</v>
      </c>
      <c r="T144" s="59">
        <f t="shared" si="142"/>
        <v>403.24042624032882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25.033963643678341</v>
      </c>
      <c r="AA144" s="21">
        <f>EXP(-LN(2)/25)*AA143+(1-EXP(-LN(2)/25))/(LN(2)/25)*Calculateur!V144*Calculateur!X144*VLOOKUP('Données projet'!$B$9,Paramètres!$A$1:$I$89,3,0)*0.475*44/12</f>
        <v>2.4075456768227586</v>
      </c>
      <c r="AB144" s="21">
        <f>EXP(-LN(2)/2)*AB143+(1-EXP(-LN(2)/2))/(LN(2)/2)*V144*Y144*VLOOKUP('Données projet'!$B$9,Paramètres!$A$1:$I$89,3,0)*0.475*44/12</f>
        <v>1.0949468123632511E-13</v>
      </c>
      <c r="AC144" s="22">
        <f t="shared" si="111"/>
        <v>27.441509320501208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31.566600000000061</v>
      </c>
      <c r="D145" s="11">
        <f t="shared" si="140"/>
        <v>9.7335161814694438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79.701978595818346</v>
      </c>
      <c r="H145" s="67">
        <f t="shared" si="110"/>
        <v>328.59770234939276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276.1743602384617</v>
      </c>
      <c r="T145" s="59">
        <f t="shared" si="142"/>
        <v>403.24042624032882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24.543062885835923</v>
      </c>
      <c r="AA145" s="21">
        <f>EXP(-LN(2)/25)*AA144+(1-EXP(-LN(2)/25))/(LN(2)/25)*Calculateur!V145*Calculateur!X145*VLOOKUP('Données projet'!$B$9,Paramètres!$A$1:$I$89,3,0)*0.475*44/12</f>
        <v>2.3417112136827156</v>
      </c>
      <c r="AB145" s="21">
        <f>EXP(-LN(2)/2)*AB144+(1-EXP(-LN(2)/2))/(LN(2)/2)*V145*Y145*VLOOKUP('Données projet'!$B$9,Paramètres!$A$1:$I$89,3,0)*0.475*44/12</f>
        <v>7.7424431606064911E-14</v>
      </c>
      <c r="AC145" s="22">
        <f t="shared" si="111"/>
        <v>26.884774099518715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31.788900000000062</v>
      </c>
      <c r="D146" s="11">
        <f t="shared" si="140"/>
        <v>9.7940585694521829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80.247814783153459</v>
      </c>
      <c r="H146" s="67">
        <f t="shared" si="110"/>
        <v>329.0903195084627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276.1743602384617</v>
      </c>
      <c r="T146" s="59">
        <f t="shared" si="142"/>
        <v>403.24042624032882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24.061788392434895</v>
      </c>
      <c r="AA146" s="21">
        <f>EXP(-LN(2)/25)*AA145+(1-EXP(-LN(2)/25))/(LN(2)/25)*Calculateur!V146*Calculateur!X146*VLOOKUP('Données projet'!$B$9,Paramètres!$A$1:$I$89,3,0)*0.475*44/12</f>
        <v>2.2776769973993209</v>
      </c>
      <c r="AB146" s="21">
        <f>EXP(-LN(2)/2)*AB145+(1-EXP(-LN(2)/2))/(LN(2)/2)*V146*Y146*VLOOKUP('Données projet'!$B$9,Paramètres!$A$1:$I$89,3,0)*0.475*44/12</f>
        <v>5.4747340618162556E-14</v>
      </c>
      <c r="AC146" s="22">
        <f t="shared" si="111"/>
        <v>26.33946538983427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32.011200000000059</v>
      </c>
      <c r="D147" s="11">
        <f t="shared" si="140"/>
        <v>9.8545516964045916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80.793555905342316</v>
      </c>
      <c r="H147" s="67">
        <f t="shared" si="110"/>
        <v>329.58285087123812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276.1743602384617</v>
      </c>
      <c r="T147" s="59">
        <f t="shared" si="142"/>
        <v>403.24042624032882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23.589951398301007</v>
      </c>
      <c r="AA147" s="21">
        <f>EXP(-LN(2)/25)*AA146+(1-EXP(-LN(2)/25))/(LN(2)/25)*Calculateur!V147*Calculateur!X147*VLOOKUP('Données projet'!$B$9,Paramètres!$A$1:$I$89,3,0)*0.475*44/12</f>
        <v>2.2153938001276088</v>
      </c>
      <c r="AB147" s="21">
        <f>EXP(-LN(2)/2)*AB146+(1-EXP(-LN(2)/2))/(LN(2)/2)*V147*Y147*VLOOKUP('Données projet'!$B$9,Paramètres!$A$1:$I$89,3,0)*0.475*44/12</f>
        <v>3.8712215803032456E-14</v>
      </c>
      <c r="AC147" s="22">
        <f t="shared" si="111"/>
        <v>25.805345198428654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32.233500000000056</v>
      </c>
      <c r="D148" s="11">
        <f t="shared" si="140"/>
        <v>9.9149959440883464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81.339202699117962</v>
      </c>
      <c r="H148" s="67">
        <f t="shared" si="110"/>
        <v>330.07529710262065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276.1743602384617</v>
      </c>
      <c r="T148" s="59">
        <f t="shared" si="142"/>
        <v>403.24042624032882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23.127366839829936</v>
      </c>
      <c r="AA148" s="21">
        <f>EXP(-LN(2)/25)*AA147+(1-EXP(-LN(2)/25))/(LN(2)/25)*Calculateur!V148*Calculateur!X148*VLOOKUP('Données projet'!$B$9,Paramètres!$A$1:$I$89,3,0)*0.475*44/12</f>
        <v>2.1548137401606229</v>
      </c>
      <c r="AB148" s="21">
        <f>EXP(-LN(2)/2)*AB147+(1-EXP(-LN(2)/2))/(LN(2)/2)*V148*Y148*VLOOKUP('Données projet'!$B$9,Paramètres!$A$1:$I$89,3,0)*0.475*44/12</f>
        <v>2.7373670309081278E-14</v>
      </c>
      <c r="AC148" s="22">
        <f t="shared" si="111"/>
        <v>25.282180579990587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32.455800000000053</v>
      </c>
      <c r="D149" s="11">
        <f t="shared" si="140"/>
        <v>9.9753916886950673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81.884755890464277</v>
      </c>
      <c r="H149" s="67">
        <f t="shared" si="110"/>
        <v>330.56765885781067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276.1743602384617</v>
      </c>
      <c r="T149" s="59">
        <f t="shared" si="142"/>
        <v>403.24042624032882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22.673853282401762</v>
      </c>
      <c r="AA149" s="21">
        <f>EXP(-LN(2)/25)*AA148+(1-EXP(-LN(2)/25))/(LN(2)/25)*Calculateur!V149*Calculateur!X149*VLOOKUP('Données projet'!$B$9,Paramètres!$A$1:$I$89,3,0)*0.475*44/12</f>
        <v>2.0958902451192007</v>
      </c>
      <c r="AB149" s="21">
        <f>EXP(-LN(2)/2)*AB148+(1-EXP(-LN(2)/2))/(LN(2)/2)*V149*Y149*VLOOKUP('Données projet'!$B$9,Paramètres!$A$1:$I$89,3,0)*0.475*44/12</f>
        <v>1.9356107901516228E-14</v>
      </c>
      <c r="AC149" s="22">
        <f t="shared" si="111"/>
        <v>24.76974352752098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32.67810000000005</v>
      </c>
      <c r="D150" s="11">
        <f t="shared" si="140"/>
        <v>10.035739300965199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82.430216194845215</v>
      </c>
      <c r="H150" s="67">
        <f t="shared" si="110"/>
        <v>331.05993678251446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276.1743602384617</v>
      </c>
      <c r="T150" s="59">
        <f t="shared" si="142"/>
        <v>403.24042624032882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22.229232849218796</v>
      </c>
      <c r="AA150" s="21">
        <f>EXP(-LN(2)/25)*AA149+(1-EXP(-LN(2)/25))/(LN(2)/25)*Calculateur!V150*Calculateur!X150*VLOOKUP('Données projet'!$B$9,Paramètres!$A$1:$I$89,3,0)*0.475*44/12</f>
        <v>2.0385780161483384</v>
      </c>
      <c r="AB150" s="21">
        <f>EXP(-LN(2)/2)*AB149+(1-EXP(-LN(2)/2))/(LN(2)/2)*V150*Y150*VLOOKUP('Données projet'!$B$9,Paramètres!$A$1:$I$89,3,0)*0.475*44/12</f>
        <v>1.3686835154540639E-14</v>
      </c>
      <c r="AC150" s="22">
        <f t="shared" si="111"/>
        <v>24.267810865367149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32.900400000000047</v>
      </c>
      <c r="D151" s="11">
        <f t="shared" si="140"/>
        <v>10.096039146303516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82.975584317427931</v>
      </c>
      <c r="H151" s="67">
        <f t="shared" si="110"/>
        <v>331.55213151314535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276.1743602384617</v>
      </c>
      <c r="T151" s="59">
        <f t="shared" si="142"/>
        <v>403.24042624032882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21.793331151538865</v>
      </c>
      <c r="AA151" s="21">
        <f>EXP(-LN(2)/25)*AA150+(1-EXP(-LN(2)/25))/(LN(2)/25)*Calculateur!V151*Calculateur!X151*VLOOKUP('Données projet'!$B$9,Paramètres!$A$1:$I$89,3,0)*0.475*44/12</f>
        <v>1.9828329930926034</v>
      </c>
      <c r="AB151" s="21">
        <f>EXP(-LN(2)/2)*AB150+(1-EXP(-LN(2)/2))/(LN(2)/2)*V151*Y151*VLOOKUP('Données projet'!$B$9,Paramètres!$A$1:$I$89,3,0)*0.475*44/12</f>
        <v>9.6780539507581139E-15</v>
      </c>
      <c r="AC151" s="22">
        <f t="shared" si="111"/>
        <v>23.77616414463148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33.122700000000044</v>
      </c>
      <c r="D152" s="11">
        <f t="shared" si="140"/>
        <v>10.156291584891457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83.52086095329939</v>
      </c>
      <c r="H152" s="67">
        <f t="shared" si="110"/>
        <v>332.04424367701938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276.1743602384617</v>
      </c>
      <c r="T152" s="59">
        <f t="shared" si="142"/>
        <v>403.24042624032882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21.365977220276655</v>
      </c>
      <c r="AA152" s="21">
        <f>EXP(-LN(2)/25)*AA151+(1-EXP(-LN(2)/25))/(LN(2)/25)*Calculateur!V152*Calculateur!X152*VLOOKUP('Données projet'!$B$9,Paramètres!$A$1:$I$89,3,0)*0.475*44/12</f>
        <v>1.9286123206238308</v>
      </c>
      <c r="AB152" s="21">
        <f>EXP(-LN(2)/2)*AB151+(1-EXP(-LN(2)/2))/(LN(2)/2)*V152*Y152*VLOOKUP('Données projet'!$B$9,Paramètres!$A$1:$I$89,3,0)*0.475*44/12</f>
        <v>6.8434175772703195E-15</v>
      </c>
      <c r="AC152" s="22">
        <f t="shared" si="111"/>
        <v>23.294589540900493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33.345000000000041</v>
      </c>
      <c r="D153" s="11">
        <f t="shared" si="140"/>
        <v>10.216496971796296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84.066046787677152</v>
      </c>
      <c r="H153" s="67">
        <f t="shared" si="110"/>
        <v>332.5362738925453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276.1743602384617</v>
      </c>
      <c r="T153" s="59">
        <f t="shared" si="142"/>
        <v>403.24042624032882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20.947003438946336</v>
      </c>
      <c r="AA153" s="21">
        <f>EXP(-LN(2)/25)*AA152+(1-EXP(-LN(2)/25))/(LN(2)/25)*Calculateur!V153*Calculateur!X153*VLOOKUP('Données projet'!$B$9,Paramètres!$A$1:$I$89,3,0)*0.475*44/12</f>
        <v>1.8758743152950581</v>
      </c>
      <c r="AB153" s="21">
        <f>EXP(-LN(2)/2)*AB152+(1-EXP(-LN(2)/2))/(LN(2)/2)*V153*Y153*VLOOKUP('Données projet'!$B$9,Paramètres!$A$1:$I$89,3,0)*0.475*44/12</f>
        <v>4.8390269753790569E-15</v>
      </c>
      <c r="AC153" s="22">
        <f t="shared" si="111"/>
        <v>22.822877754241397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33.567300000000039</v>
      </c>
      <c r="D154" s="11">
        <f t="shared" si="140"/>
        <v>10.276655657077404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84.611142496114368</v>
      </c>
      <c r="H154" s="67">
        <f t="shared" si="110"/>
        <v>333.02822276940992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276.1743602384617</v>
      </c>
      <c r="T154" s="59">
        <f t="shared" si="142"/>
        <v>403.24042624032882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20.536245477919131</v>
      </c>
      <c r="AA154" s="21">
        <f>EXP(-LN(2)/25)*AA153+(1-EXP(-LN(2)/25))/(LN(2)/25)*Calculateur!V154*Calculateur!X154*VLOOKUP('Données projet'!$B$9,Paramètres!$A$1:$I$89,3,0)*0.475*44/12</f>
        <v>1.8245784334953719</v>
      </c>
      <c r="AB154" s="21">
        <f>EXP(-LN(2)/2)*AB153+(1-EXP(-LN(2)/2))/(LN(2)/2)*V154*Y154*VLOOKUP('Données projet'!$B$9,Paramètres!$A$1:$I$89,3,0)*0.475*44/12</f>
        <v>3.4217087886351598E-15</v>
      </c>
      <c r="AC154" s="22">
        <f t="shared" ref="AC154:AC203" si="163">SUM(Z154:AB154)</f>
        <v>22.360823911414506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33.789600000000036</v>
      </c>
      <c r="D155" s="11">
        <f t="shared" si="140"/>
        <v>10.336767985889509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85.156148744699138</v>
      </c>
      <c r="H155" s="67">
        <f t="shared" si="110"/>
        <v>333.52009090875765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276.1743602384617</v>
      </c>
      <c r="T155" s="59">
        <f t="shared" si="142"/>
        <v>403.24042624032882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20.13354222997005</v>
      </c>
      <c r="AA155" s="21">
        <f>EXP(-LN(2)/25)*AA154+(1-EXP(-LN(2)/25))/(LN(2)/25)*Calculateur!V155*Calculateur!X155*VLOOKUP('Données projet'!$B$9,Paramètres!$A$1:$I$89,3,0)*0.475*44/12</f>
        <v>1.7746852402810311</v>
      </c>
      <c r="AB155" s="21">
        <f>EXP(-LN(2)/2)*AB154+(1-EXP(-LN(2)/2))/(LN(2)/2)*V155*Y155*VLOOKUP('Données projet'!$B$9,Paramètres!$A$1:$I$89,3,0)*0.475*44/12</f>
        <v>2.4195134876895285E-15</v>
      </c>
      <c r="AC155" s="22">
        <f t="shared" si="163"/>
        <v>21.908227470251084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34.011900000000033</v>
      </c>
      <c r="D156" s="11">
        <f t="shared" si="140"/>
        <v>10.396834298583283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85.701066190248483</v>
      </c>
      <c r="H156" s="67">
        <f t="shared" si="110"/>
        <v>334.01187890336598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276.1743602384617</v>
      </c>
      <c r="T156" s="59">
        <f t="shared" si="142"/>
        <v>403.24042624032882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19.738735747088523</v>
      </c>
      <c r="AA156" s="21">
        <f>EXP(-LN(2)/25)*AA155+(1-EXP(-LN(2)/25))/(LN(2)/25)*Calculateur!V156*Calculateur!X156*VLOOKUP('Données projet'!$B$9,Paramètres!$A$1:$I$89,3,0)*0.475*44/12</f>
        <v>1.7261563790589056</v>
      </c>
      <c r="AB156" s="21">
        <f>EXP(-LN(2)/2)*AB155+(1-EXP(-LN(2)/2))/(LN(2)/2)*V156*Y156*VLOOKUP('Données projet'!$B$9,Paramètres!$A$1:$I$89,3,0)*0.475*44/12</f>
        <v>1.7108543943175799E-15</v>
      </c>
      <c r="AC156" s="22">
        <f t="shared" si="163"/>
        <v>21.464892126147429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34.23420000000003</v>
      </c>
      <c r="D157" s="11">
        <f t="shared" si="140"/>
        <v>10.456854930803102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86.245895480497282</v>
      </c>
      <c r="H157" s="67">
        <f t="shared" si="110"/>
        <v>334.50358733781547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276.1743602384617</v>
      </c>
      <c r="T157" s="59">
        <f t="shared" si="142"/>
        <v>403.24042624032882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19.351671178528125</v>
      </c>
      <c r="AA157" s="21">
        <f>EXP(-LN(2)/25)*AA156+(1-EXP(-LN(2)/25))/(LN(2)/25)*Calculateur!V157*Calculateur!X157*VLOOKUP('Données projet'!$B$9,Paramètres!$A$1:$I$89,3,0)*0.475*44/12</f>
        <v>1.6789545420989211</v>
      </c>
      <c r="AB157" s="21">
        <f>EXP(-LN(2)/2)*AB156+(1-EXP(-LN(2)/2))/(LN(2)/2)*V157*Y157*VLOOKUP('Données projet'!$B$9,Paramètres!$A$1:$I$89,3,0)*0.475*44/12</f>
        <v>1.2097567438447642E-15</v>
      </c>
      <c r="AC157" s="22">
        <f t="shared" si="163"/>
        <v>21.030625720627047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34.456500000000027</v>
      </c>
      <c r="D158" s="11">
        <f t="shared" si="140"/>
        <v>10.516830213582292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86.790637254281663</v>
      </c>
      <c r="H158" s="67">
        <f t="shared" si="110"/>
        <v>334.99521678865591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276.1743602384617</v>
      </c>
      <c r="T158" s="59">
        <f t="shared" si="142"/>
        <v>403.24042624032882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18.972196710071124</v>
      </c>
      <c r="AA158" s="21">
        <f>EXP(-LN(2)/25)*AA157+(1-EXP(-LN(2)/25))/(LN(2)/25)*Calculateur!V158*Calculateur!X158*VLOOKUP('Données projet'!$B$9,Paramètres!$A$1:$I$89,3,0)*0.475*44/12</f>
        <v>1.6330434418528441</v>
      </c>
      <c r="AB158" s="21">
        <f>EXP(-LN(2)/2)*AB157+(1-EXP(-LN(2)/2))/(LN(2)/2)*V158*Y158*VLOOKUP('Données projet'!$B$9,Paramètres!$A$1:$I$89,3,0)*0.475*44/12</f>
        <v>8.5542719715878994E-16</v>
      </c>
      <c r="AC158" s="22">
        <f t="shared" si="163"/>
        <v>20.605240151923969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34.678800000000024</v>
      </c>
      <c r="D159" s="11">
        <f t="shared" si="140"/>
        <v>10.576760473435787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87.335292141718227</v>
      </c>
      <c r="H159" s="67">
        <f t="shared" si="110"/>
        <v>335.48676782456738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276.1743602384617</v>
      </c>
      <c r="T159" s="59">
        <f t="shared" si="142"/>
        <v>403.24042624032882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18.600163504483991</v>
      </c>
      <c r="AA159" s="21">
        <f>EXP(-LN(2)/25)*AA158+(1-EXP(-LN(2)/25))/(LN(2)/25)*Calculateur!V159*Calculateur!X159*VLOOKUP('Données projet'!$B$9,Paramètres!$A$1:$I$89,3,0)*0.475*44/12</f>
        <v>1.5883877830573558</v>
      </c>
      <c r="AB159" s="21">
        <f>EXP(-LN(2)/2)*AB158+(1-EXP(-LN(2)/2))/(LN(2)/2)*V159*Y159*VLOOKUP('Données projet'!$B$9,Paramètres!$A$1:$I$89,3,0)*0.475*44/12</f>
        <v>6.0487837192238212E-16</v>
      </c>
      <c r="AC159" s="22">
        <f t="shared" si="163"/>
        <v>20.188551287541348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34.901100000000021</v>
      </c>
      <c r="D160" s="11">
        <f t="shared" si="140"/>
        <v>10.63664603245036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87.879860764377938</v>
      </c>
      <c r="H160" s="67">
        <f t="shared" si="110"/>
        <v>335.97824100651775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276.1743602384617</v>
      </c>
      <c r="T160" s="59">
        <f t="shared" si="142"/>
        <v>403.24042624032882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18.235425643140573</v>
      </c>
      <c r="AA160" s="21">
        <f>EXP(-LN(2)/25)*AA159+(1-EXP(-LN(2)/25))/(LN(2)/25)*Calculateur!V160*Calculateur!X160*VLOOKUP('Données projet'!$B$9,Paramètres!$A$1:$I$89,3,0)*0.475*44/12</f>
        <v>1.5449532355999693</v>
      </c>
      <c r="AB160" s="21">
        <f>EXP(-LN(2)/2)*AB159+(1-EXP(-LN(2)/2))/(LN(2)/2)*V160*Y160*VLOOKUP('Données projet'!$B$9,Paramètres!$A$1:$I$89,3,0)*0.475*44/12</f>
        <v>4.2771359857939497E-16</v>
      </c>
      <c r="AC160" s="22">
        <f t="shared" si="163"/>
        <v>19.780378878740542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35.123400000000018</v>
      </c>
      <c r="D161" s="11">
        <f t="shared" si="140"/>
        <v>10.696487208372497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88.424343735455736</v>
      </c>
      <c r="H161" s="67">
        <f t="shared" si="110"/>
        <v>336.4696368879155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276.1743602384617</v>
      </c>
      <c r="T161" s="59">
        <f t="shared" si="142"/>
        <v>403.24042624032882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17.877840068789972</v>
      </c>
      <c r="AA161" s="21">
        <f>EXP(-LN(2)/25)*AA160+(1-EXP(-LN(2)/25))/(LN(2)/25)*Calculateur!V161*Calculateur!X161*VLOOKUP('Données projet'!$B$9,Paramètres!$A$1:$I$89,3,0)*0.475*44/12</f>
        <v>1.5027064081269286</v>
      </c>
      <c r="AB161" s="21">
        <f>EXP(-LN(2)/2)*AB160+(1-EXP(-LN(2)/2))/(LN(2)/2)*V161*Y161*VLOOKUP('Données projet'!$B$9,Paramètres!$A$1:$I$89,3,0)*0.475*44/12</f>
        <v>3.0243918596119106E-16</v>
      </c>
      <c r="AC161" s="22">
        <f t="shared" si="163"/>
        <v>19.380546476916901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35.345700000000015</v>
      </c>
      <c r="D162" s="11">
        <f t="shared" si="140"/>
        <v>10.756284314693971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88.968741659935759</v>
      </c>
      <c r="H162" s="67">
        <f t="shared" si="110"/>
        <v>336.96095601475872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276.1743602384617</v>
      </c>
      <c r="T162" s="59">
        <f t="shared" si="142"/>
        <v>403.24042624032882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17.52726652944672</v>
      </c>
      <c r="AA162" s="21">
        <f>EXP(-LN(2)/25)*AA161+(1-EXP(-LN(2)/25))/(LN(2)/25)*Calculateur!V162*Calculateur!X162*VLOOKUP('Données projet'!$B$9,Paramètres!$A$1:$I$89,3,0)*0.475*44/12</f>
        <v>1.4616148223728023</v>
      </c>
      <c r="AB162" s="21">
        <f>EXP(-LN(2)/2)*AB161+(1-EXP(-LN(2)/2))/(LN(2)/2)*V162*Y162*VLOOKUP('Données projet'!$B$9,Paramètres!$A$1:$I$89,3,0)*0.475*44/12</f>
        <v>2.1385679928969749E-16</v>
      </c>
      <c r="AC162" s="22">
        <f t="shared" si="163"/>
        <v>18.988881351819522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35.568000000000012</v>
      </c>
      <c r="D163" s="11">
        <f t="shared" si="140"/>
        <v>10.816037660735208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89.513055134752165</v>
      </c>
      <c r="H163" s="67">
        <f t="shared" si="110"/>
        <v>337.45219892578052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276.1743602384617</v>
      </c>
      <c r="T163" s="59">
        <f t="shared" si="142"/>
        <v>403.24042624032882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17.183567523381246</v>
      </c>
      <c r="AA163" s="21">
        <f>EXP(-LN(2)/25)*AA162+(1-EXP(-LN(2)/25))/(LN(2)/25)*Calculateur!V163*Calculateur!X163*VLOOKUP('Données projet'!$B$9,Paramètres!$A$1:$I$89,3,0)*0.475*44/12</f>
        <v>1.421646888192035</v>
      </c>
      <c r="AB163" s="21">
        <f>EXP(-LN(2)/2)*AB162+(1-EXP(-LN(2)/2))/(LN(2)/2)*V163*Y163*VLOOKUP('Données projet'!$B$9,Paramètres!$A$1:$I$89,3,0)*0.475*44/12</f>
        <v>1.5121959298059553E-16</v>
      </c>
      <c r="AC163" s="22">
        <f t="shared" si="163"/>
        <v>18.605214411573282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35.790300000000009</v>
      </c>
      <c r="D164" s="11">
        <f t="shared" si="140"/>
        <v>10.875747551726517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90.057284748945946</v>
      </c>
      <c r="H164" s="67">
        <f t="shared" si="110"/>
        <v>337.94336615259039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276.1743602384617</v>
      </c>
      <c r="T164" s="59">
        <f t="shared" si="142"/>
        <v>403.24042624032882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16.846608245189021</v>
      </c>
      <c r="AA164" s="21">
        <f>EXP(-LN(2)/25)*AA163+(1-EXP(-LN(2)/25))/(LN(2)/25)*Calculateur!V164*Calculateur!X164*VLOOKUP('Données projet'!$B$9,Paramètres!$A$1:$I$89,3,0)*0.475*44/12</f>
        <v>1.3827718792732631</v>
      </c>
      <c r="AB164" s="21">
        <f>EXP(-LN(2)/2)*AB163+(1-EXP(-LN(2)/2))/(LN(2)/2)*V164*Y164*VLOOKUP('Données projet'!$B$9,Paramètres!$A$1:$I$89,3,0)*0.475*44/12</f>
        <v>1.0692839964484874E-16</v>
      </c>
      <c r="AC164" s="22">
        <f t="shared" si="163"/>
        <v>18.229380124462285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36.012600000000006</v>
      </c>
      <c r="D165" s="11">
        <f t="shared" si="140"/>
        <v>10.935414288887205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90.601431083817431</v>
      </c>
      <c r="H165" s="67">
        <f t="shared" si="110"/>
        <v>338.43445821981192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276.1743602384617</v>
      </c>
      <c r="T165" s="59">
        <f t="shared" si="142"/>
        <v>403.24042624032882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16.516256532917282</v>
      </c>
      <c r="AA165" s="21">
        <f>EXP(-LN(2)/25)*AA164+(1-EXP(-LN(2)/25))/(LN(2)/25)*Calculateur!V165*Calculateur!X165*VLOOKUP('Données projet'!$B$9,Paramètres!$A$1:$I$89,3,0)*0.475*44/12</f>
        <v>1.3449599095177229</v>
      </c>
      <c r="AB165" s="21">
        <f>EXP(-LN(2)/2)*AB164+(1-EXP(-LN(2)/2))/(LN(2)/2)*V165*Y165*VLOOKUP('Données projet'!$B$9,Paramètres!$A$1:$I$89,3,0)*0.475*44/12</f>
        <v>7.5609796490297765E-17</v>
      </c>
      <c r="AC165" s="22">
        <f t="shared" si="163"/>
        <v>17.861216442435005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36.234900000000003</v>
      </c>
      <c r="D166" s="11">
        <f t="shared" si="140"/>
        <v>10.995038169502758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91.145494713075507</v>
      </c>
      <c r="H166" s="67">
        <f t="shared" si="110"/>
        <v>338.92547564521732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276.1743602384617</v>
      </c>
      <c r="T166" s="59">
        <f t="shared" si="142"/>
        <v>403.24042624032882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16.192382816228541</v>
      </c>
      <c r="AA166" s="21">
        <f>EXP(-LN(2)/25)*AA165+(1-EXP(-LN(2)/25))/(LN(2)/25)*Calculateur!V166*Calculateur!X166*VLOOKUP('Données projet'!$B$9,Paramètres!$A$1:$I$89,3,0)*0.475*44/12</f>
        <v>1.3081819100635932</v>
      </c>
      <c r="AB166" s="21">
        <f>EXP(-LN(2)/2)*AB165+(1-EXP(-LN(2)/2))/(LN(2)/2)*V166*Y166*VLOOKUP('Données projet'!$B$9,Paramètres!$A$1:$I$89,3,0)*0.475*44/12</f>
        <v>5.3464199822424371E-17</v>
      </c>
      <c r="AC166" s="22">
        <f t="shared" si="163"/>
        <v>17.500564726292133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167" s="11">
        <f t="shared" si="140"/>
        <v>11.054619486999963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91.689476202982391</v>
      </c>
      <c r="H167" s="67">
        <f t="shared" si="110"/>
        <v>339.41641893985832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276.1743602384617</v>
      </c>
      <c r="T167" s="59">
        <f t="shared" si="142"/>
        <v>403.24042624032882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15.874860065580606</v>
      </c>
      <c r="AA167" s="21">
        <f>EXP(-LN(2)/25)*AA166+(1-EXP(-LN(2)/25))/(LN(2)/25)*Calculateur!V167*Calculateur!X167*VLOOKUP('Données projet'!$B$9,Paramètres!$A$1:$I$89,3,0)*0.475*44/12</f>
        <v>1.2724096069386075</v>
      </c>
      <c r="AB167" s="21">
        <f>EXP(-LN(2)/2)*AB166+(1-EXP(-LN(2)/2))/(LN(2)/2)*V167*Y167*VLOOKUP('Données projet'!$B$9,Paramètres!$A$1:$I$89,3,0)*0.475*44/12</f>
        <v>3.7804898245148882E-17</v>
      </c>
      <c r="AC167" s="22">
        <f t="shared" si="163"/>
        <v>17.147269672519215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36.679499999999997</v>
      </c>
      <c r="D168" s="11">
        <f t="shared" si="140"/>
        <v>11.11415853102028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92.233376112495293</v>
      </c>
      <c r="H168" s="67">
        <f t="shared" si="110"/>
        <v>339.90728860819365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276.1743602384617</v>
      </c>
      <c r="T168" s="59">
        <f t="shared" si="142"/>
        <v>403.24042624032882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15.563563742403122</v>
      </c>
      <c r="AA168" s="21">
        <f>EXP(-LN(2)/25)*AA167+(1-EXP(-LN(2)/25))/(LN(2)/25)*Calculateur!V168*Calculateur!X168*VLOOKUP('Données projet'!$B$9,Paramètres!$A$1:$I$89,3,0)*0.475*44/12</f>
        <v>1.2376154993237583</v>
      </c>
      <c r="AB168" s="21">
        <f>EXP(-LN(2)/2)*AB167+(1-EXP(-LN(2)/2))/(LN(2)/2)*V168*Y168*VLOOKUP('Données projet'!$B$9,Paramètres!$A$1:$I$89,3,0)*0.475*44/12</f>
        <v>2.6732099911212186E-17</v>
      </c>
      <c r="AC168" s="22">
        <f t="shared" si="163"/>
        <v>16.801179241726881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36.901799999999994</v>
      </c>
      <c r="D169" s="11">
        <f t="shared" si="140"/>
        <v>11.173655587491252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92.777194993404166</v>
      </c>
      <c r="H169" s="67">
        <f t="shared" si="110"/>
        <v>340.39808514821397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276.1743602384617</v>
      </c>
      <c r="T169" s="59">
        <f t="shared" si="142"/>
        <v>403.24042624032882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15.25837175025114</v>
      </c>
      <c r="AA169" s="21">
        <f>EXP(-LN(2)/25)*AA168+(1-EXP(-LN(2)/25))/(LN(2)/25)*Calculateur!V169*Calculateur!X169*VLOOKUP('Données projet'!$B$9,Paramètres!$A$1:$I$89,3,0)*0.475*44/12</f>
        <v>1.2037728384113795</v>
      </c>
      <c r="AB169" s="21">
        <f>EXP(-LN(2)/2)*AB168+(1-EXP(-LN(2)/2))/(LN(2)/2)*V169*Y169*VLOOKUP('Données projet'!$B$9,Paramètres!$A$1:$I$89,3,0)*0.475*44/12</f>
        <v>1.8902449122574441E-17</v>
      </c>
      <c r="AC169" s="22">
        <f t="shared" si="163"/>
        <v>16.462144588662518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37.124099999999991</v>
      </c>
      <c r="D170" s="11">
        <f t="shared" si="140"/>
        <v>11.233110938696237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93.320933390466394</v>
      </c>
      <c r="H170" s="67">
        <f t="shared" si="110"/>
        <v>340.88880905156259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276.1743602384617</v>
      </c>
      <c r="T170" s="59">
        <f t="shared" si="142"/>
        <v>403.24042624032882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14.959164386916523</v>
      </c>
      <c r="AA170" s="21">
        <f>EXP(-LN(2)/25)*AA169+(1-EXP(-LN(2)/25))/(LN(2)/25)*Calculateur!V170*Calculateur!X170*VLOOKUP('Données projet'!$B$9,Paramètres!$A$1:$I$89,3,0)*0.475*44/12</f>
        <v>1.170855606841358</v>
      </c>
      <c r="AB170" s="21">
        <f>EXP(-LN(2)/2)*AB169+(1-EXP(-LN(2)/2))/(LN(2)/2)*V170*Y170*VLOOKUP('Données projet'!$B$9,Paramètres!$A$1:$I$89,3,0)*0.475*44/12</f>
        <v>1.3366049955606093E-17</v>
      </c>
      <c r="AC170" s="22">
        <f t="shared" si="163"/>
        <v>16.13001999375788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37.346399999999988</v>
      </c>
      <c r="D171" s="11">
        <f t="shared" si="140"/>
        <v>11.292524863342392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93.864591841537916</v>
      </c>
      <c r="H171" s="67">
        <f t="shared" si="110"/>
        <v>341.37946080365464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276.1743602384617</v>
      </c>
      <c r="T171" s="59">
        <f t="shared" si="142"/>
        <v>403.24042624032882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14.665824297478427</v>
      </c>
      <c r="AA171" s="21">
        <f>EXP(-LN(2)/25)*AA170+(1-EXP(-LN(2)/25))/(LN(2)/25)*Calculateur!V171*Calculateur!X171*VLOOKUP('Données projet'!$B$9,Paramètres!$A$1:$I$89,3,0)*0.475*44/12</f>
        <v>1.1388384986996607</v>
      </c>
      <c r="AB171" s="21">
        <f>EXP(-LN(2)/2)*AB170+(1-EXP(-LN(2)/2))/(LN(2)/2)*V171*Y171*VLOOKUP('Données projet'!$B$9,Paramètres!$A$1:$I$89,3,0)*0.475*44/12</f>
        <v>9.4512245612872206E-18</v>
      </c>
      <c r="AC171" s="22">
        <f t="shared" si="163"/>
        <v>15.804662796178087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37.568699999999986</v>
      </c>
      <c r="D172" s="11">
        <f t="shared" si="140"/>
        <v>11.351897636626971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94.408170877701153</v>
      </c>
      <c r="H172" s="67">
        <f t="shared" si="110"/>
        <v>341.87004088379194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276.1743602384617</v>
      </c>
      <c r="T172" s="59">
        <f t="shared" si="142"/>
        <v>403.24042624032882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14.378236428274423</v>
      </c>
      <c r="AA172" s="21">
        <f>EXP(-LN(2)/25)*AA171+(1-EXP(-LN(2)/25))/(LN(2)/25)*Calculateur!V172*Calculateur!X172*VLOOKUP('Données projet'!$B$9,Paramètres!$A$1:$I$89,3,0)*0.475*44/12</f>
        <v>1.1076969000638046</v>
      </c>
      <c r="AB172" s="21">
        <f>EXP(-LN(2)/2)*AB171+(1-EXP(-LN(2)/2))/(LN(2)/2)*V172*Y172*VLOOKUP('Données projet'!$B$9,Paramètres!$A$1:$I$89,3,0)*0.475*44/12</f>
        <v>6.6830249778030464E-18</v>
      </c>
      <c r="AC172" s="22">
        <f t="shared" si="163"/>
        <v>15.485933328338227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37.790999999999983</v>
      </c>
      <c r="D173" s="11">
        <f t="shared" si="140"/>
        <v>11.411229530302052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94.951671023389892</v>
      </c>
      <c r="H173" s="67">
        <f t="shared" si="110"/>
        <v>342.36054976527606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276.1743602384617</v>
      </c>
      <c r="T173" s="59">
        <f t="shared" si="142"/>
        <v>403.24042624032882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14.096287981774232</v>
      </c>
      <c r="AA173" s="21">
        <f>EXP(-LN(2)/25)*AA172+(1-EXP(-LN(2)/25))/(LN(2)/25)*Calculateur!V173*Calculateur!X173*VLOOKUP('Données projet'!$B$9,Paramètres!$A$1:$I$89,3,0)*0.475*44/12</f>
        <v>1.0774068700803117</v>
      </c>
      <c r="AB173" s="21">
        <f>EXP(-LN(2)/2)*AB172+(1-EXP(-LN(2)/2))/(LN(2)/2)*V173*Y173*VLOOKUP('Données projet'!$B$9,Paramètres!$A$1:$I$89,3,0)*0.475*44/12</f>
        <v>4.7256122806436103E-18</v>
      </c>
      <c r="AC173" s="22">
        <f t="shared" si="163"/>
        <v>15.173694851854544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38.01329999999998</v>
      </c>
      <c r="D174" s="11">
        <f t="shared" si="140"/>
        <v>11.470520812737652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95.49509279651123</v>
      </c>
      <c r="H174" s="67">
        <f t="shared" si="110"/>
        <v>342.85098791551809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276.1743602384617</v>
      </c>
      <c r="T174" s="59">
        <f t="shared" si="142"/>
        <v>403.24042624032882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13.819868372338338</v>
      </c>
      <c r="AA174" s="21">
        <f>EXP(-LN(2)/25)*AA173+(1-EXP(-LN(2)/25))/(LN(2)/25)*Calculateur!V174*Calculateur!X174*VLOOKUP('Données projet'!$B$9,Paramètres!$A$1:$I$89,3,0)*0.475*44/12</f>
        <v>1.0479451225596006</v>
      </c>
      <c r="AB174" s="21">
        <f>EXP(-LN(2)/2)*AB173+(1-EXP(-LN(2)/2))/(LN(2)/2)*V174*Y174*VLOOKUP('Données projet'!$B$9,Paramètres!$A$1:$I$89,3,0)*0.475*44/12</f>
        <v>3.3415124889015232E-18</v>
      </c>
      <c r="AC174" s="22">
        <f t="shared" si="163"/>
        <v>14.867813494897938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38.235599999999977</v>
      </c>
      <c r="D175" s="11">
        <f t="shared" si="140"/>
        <v>11.529771748983341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96.038436708564305</v>
      </c>
      <c r="H175" s="67">
        <f t="shared" si="110"/>
        <v>343.34135579614593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276.1743602384617</v>
      </c>
      <c r="T175" s="59">
        <f t="shared" si="142"/>
        <v>403.24042624032882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13.548869182844166</v>
      </c>
      <c r="AA175" s="21">
        <f>EXP(-LN(2)/25)*AA174+(1-EXP(-LN(2)/25))/(LN(2)/25)*Calculateur!V175*Calculateur!X175*VLOOKUP('Données projet'!$B$9,Paramètres!$A$1:$I$89,3,0)*0.475*44/12</f>
        <v>1.0192890080741694</v>
      </c>
      <c r="AB175" s="21">
        <f>EXP(-LN(2)/2)*AB174+(1-EXP(-LN(2)/2))/(LN(2)/2)*V175*Y175*VLOOKUP('Données projet'!$B$9,Paramètres!$A$1:$I$89,3,0)*0.475*44/12</f>
        <v>2.3628061403218052E-18</v>
      </c>
      <c r="AC175" s="22">
        <f t="shared" si="163"/>
        <v>14.568158190918336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38.457899999999974</v>
      </c>
      <c r="D176" s="11">
        <f t="shared" si="140"/>
        <v>11.588982600828418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96.581703264756541</v>
      </c>
      <c r="H176" s="67">
        <f t="shared" si="110"/>
        <v>343.83165386310947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276.1743602384617</v>
      </c>
      <c r="T176" s="59">
        <f t="shared" si="142"/>
        <v>403.24042624032882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13.283184122162792</v>
      </c>
      <c r="AA176" s="21">
        <f>EXP(-LN(2)/25)*AA175+(1-EXP(-LN(2)/25))/(LN(2)/25)*Calculateur!V176*Calculateur!X176*VLOOKUP('Données projet'!$B$9,Paramètres!$A$1:$I$89,3,0)*0.475*44/12</f>
        <v>0.99141649654630193</v>
      </c>
      <c r="AB176" s="21">
        <f>EXP(-LN(2)/2)*AB175+(1-EXP(-LN(2)/2))/(LN(2)/2)*V176*Y176*VLOOKUP('Données projet'!$B$9,Paramètres!$A$1:$I$89,3,0)*0.475*44/12</f>
        <v>1.6707562444507616E-18</v>
      </c>
      <c r="AC176" s="22">
        <f t="shared" si="163"/>
        <v>14.274600618709094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38.680199999999971</v>
      </c>
      <c r="D177" s="11">
        <f t="shared" si="140"/>
        <v>11.64815362686058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97.124892964116853</v>
      </c>
      <c r="H177" s="67">
        <f t="shared" si="110"/>
        <v>344.32188256678216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276.1743602384617</v>
      </c>
      <c r="T177" s="59">
        <f t="shared" si="142"/>
        <v>403.24042624032882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13.022708983469494</v>
      </c>
      <c r="AA177" s="21">
        <f>EXP(-LN(2)/25)*AA176+(1-EXP(-LN(2)/25))/(LN(2)/25)*Calculateur!V177*Calculateur!X177*VLOOKUP('Données projet'!$B$9,Paramètres!$A$1:$I$89,3,0)*0.475*44/12</f>
        <v>0.96430616031191563</v>
      </c>
      <c r="AB177" s="21">
        <f>EXP(-LN(2)/2)*AB176+(1-EXP(-LN(2)/2))/(LN(2)/2)*V177*Y177*VLOOKUP('Données projet'!$B$9,Paramètres!$A$1:$I$89,3,0)*0.475*44/12</f>
        <v>1.1814030701609026E-18</v>
      </c>
      <c r="AC177" s="22">
        <f t="shared" si="163"/>
        <v>13.987015143781409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38.902499999999968</v>
      </c>
      <c r="D178" s="11">
        <f t="shared" si="140"/>
        <v>11.707285082523278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97.668006299606262</v>
      </c>
      <c r="H178" s="67">
        <f t="shared" si="110"/>
        <v>344.81204235206133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276.1743602384617</v>
      </c>
      <c r="T178" s="59">
        <f t="shared" si="142"/>
        <v>403.24042624032882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12.767341603371824</v>
      </c>
      <c r="AA178" s="21">
        <f>EXP(-LN(2)/25)*AA177+(1-EXP(-LN(2)/25))/(LN(2)/25)*Calculateur!V178*Calculateur!X178*VLOOKUP('Données projet'!$B$9,Paramètres!$A$1:$I$89,3,0)*0.475*44/12</f>
        <v>0.93793715764752927</v>
      </c>
      <c r="AB178" s="21">
        <f>EXP(-LN(2)/2)*AB177+(1-EXP(-LN(2)/2))/(LN(2)/2)*V178*Y178*VLOOKUP('Données projet'!$B$9,Paramètres!$A$1:$I$89,3,0)*0.475*44/12</f>
        <v>8.353781222253808E-19</v>
      </c>
      <c r="AC178" s="22">
        <f t="shared" si="163"/>
        <v>13.705278761019352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39.124799999999965</v>
      </c>
      <c r="D179" s="11">
        <f t="shared" si="140"/>
        <v>11.766377220171675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98.211043758225983</v>
      </c>
      <c r="H179" s="67">
        <f t="shared" si="110"/>
        <v>345.30213365846561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276.1743602384617</v>
      </c>
      <c r="T179" s="59">
        <f t="shared" si="142"/>
        <v>403.24042624032882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12.516981821839147</v>
      </c>
      <c r="AA179" s="21">
        <f>EXP(-LN(2)/25)*AA178+(1-EXP(-LN(2)/25))/(LN(2)/25)*Calculateur!V179*Calculateur!X179*VLOOKUP('Données projet'!$B$9,Paramètres!$A$1:$I$89,3,0)*0.475*44/12</f>
        <v>0.91228921674768615</v>
      </c>
      <c r="AB179" s="21">
        <f>EXP(-LN(2)/2)*AB178+(1-EXP(-LN(2)/2))/(LN(2)/2)*V179*Y179*VLOOKUP('Données projet'!$B$9,Paramètres!$A$1:$I$89,3,0)*0.475*44/12</f>
        <v>5.9070153508045129E-19</v>
      </c>
      <c r="AC179" s="22">
        <f t="shared" si="163"/>
        <v>13.429271038586833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39.347099999999962</v>
      </c>
      <c r="D180" s="11">
        <f t="shared" si="140"/>
        <v>11.825430289127327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98.754005821122846</v>
      </c>
      <c r="H180" s="67">
        <f t="shared" si="110"/>
        <v>345.79215692023007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276.1743602384617</v>
      </c>
      <c r="T180" s="59">
        <f t="shared" si="142"/>
        <v>403.24042624032882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12.271531442917938</v>
      </c>
      <c r="AA180" s="21">
        <f>EXP(-LN(2)/25)*AA179+(1-EXP(-LN(2)/25))/(LN(2)/25)*Calculateur!V180*Calculateur!X180*VLOOKUP('Données projet'!$B$9,Paramètres!$A$1:$I$89,3,0)*0.475*44/12</f>
        <v>0.88734262014051579</v>
      </c>
      <c r="AB180" s="21">
        <f>EXP(-LN(2)/2)*AB179+(1-EXP(-LN(2)/2))/(LN(2)/2)*V180*Y180*VLOOKUP('Données projet'!$B$9,Paramètres!$A$1:$I$89,3,0)*0.475*44/12</f>
        <v>4.176890611126904E-19</v>
      </c>
      <c r="AC180" s="22">
        <f t="shared" si="163"/>
        <v>13.158874063058454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39.569399999999959</v>
      </c>
      <c r="D181" s="11">
        <f t="shared" si="140"/>
        <v>11.88444453573155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99.296892963692372</v>
      </c>
      <c r="H181" s="67">
        <f t="shared" si="110"/>
        <v>346.28211256639906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276.1743602384617</v>
      </c>
      <c r="T181" s="59">
        <f t="shared" si="142"/>
        <v>403.24042624032882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12.030894196217426</v>
      </c>
      <c r="AA181" s="21">
        <f>EXP(-LN(2)/25)*AA180+(1-EXP(-LN(2)/25))/(LN(2)/25)*Calculateur!V181*Calculateur!X181*VLOOKUP('Données projet'!$B$9,Paramètres!$A$1:$I$89,3,0)*0.475*44/12</f>
        <v>0.86307818952945303</v>
      </c>
      <c r="AB181" s="21">
        <f>EXP(-LN(2)/2)*AB180+(1-EXP(-LN(2)/2))/(LN(2)/2)*V181*Y181*VLOOKUP('Données projet'!$B$9,Paramètres!$A$1:$I$89,3,0)*0.475*44/12</f>
        <v>2.9535076754022564E-19</v>
      </c>
      <c r="AC181" s="22">
        <f t="shared" si="163"/>
        <v>12.89397238574688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39.791699999999956</v>
      </c>
      <c r="D182" s="11">
        <f t="shared" si="140"/>
        <v>11.943420203397626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99.839705655679566</v>
      </c>
      <c r="H182" s="67">
        <f t="shared" si="110"/>
        <v>346.77200102091746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276.1743602384617</v>
      </c>
      <c r="T182" s="59">
        <f t="shared" si="142"/>
        <v>403.24042624032882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11.794975699150482</v>
      </c>
      <c r="AA182" s="21">
        <f>EXP(-LN(2)/25)*AA181+(1-EXP(-LN(2)/25))/(LN(2)/25)*Calculateur!V182*Calculateur!X182*VLOOKUP('Données projet'!$B$9,Paramètres!$A$1:$I$89,3,0)*0.475*44/12</f>
        <v>0.83947727104946079</v>
      </c>
      <c r="AB182" s="21">
        <f>EXP(-LN(2)/2)*AB181+(1-EXP(-LN(2)/2))/(LN(2)/2)*V182*Y182*VLOOKUP('Données projet'!$B$9,Paramètres!$A$1:$I$89,3,0)*0.475*44/12</f>
        <v>2.088445305563452E-19</v>
      </c>
      <c r="AC182" s="22">
        <f t="shared" si="163"/>
        <v>12.634452970199943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40.013999999999953</v>
      </c>
      <c r="D183" s="11">
        <f t="shared" si="140"/>
        <v>12.002357532661721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100.38244436127691</v>
      </c>
      <c r="H183" s="67">
        <f t="shared" si="110"/>
        <v>347.26182270271909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276.1743602384617</v>
      </c>
      <c r="T183" s="59">
        <f t="shared" si="142"/>
        <v>403.24042624032882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11.563683419914947</v>
      </c>
      <c r="AA183" s="21">
        <f>EXP(-LN(2)/25)*AA182+(1-EXP(-LN(2)/25))/(LN(2)/25)*Calculateur!V183*Calculateur!X183*VLOOKUP('Données projet'!$B$9,Paramètres!$A$1:$I$89,3,0)*0.475*44/12</f>
        <v>0.81652172092642228</v>
      </c>
      <c r="AB183" s="21">
        <f>EXP(-LN(2)/2)*AB182+(1-EXP(-LN(2)/2))/(LN(2)/2)*V183*Y183*VLOOKUP('Données projet'!$B$9,Paramètres!$A$1:$I$89,3,0)*0.475*44/12</f>
        <v>1.4767538377011282E-19</v>
      </c>
      <c r="AC183" s="22">
        <f t="shared" si="163"/>
        <v>12.380205140841369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40.23629999999995</v>
      </c>
      <c r="D184" s="11">
        <f t="shared" si="140"/>
        <v>12.061256761232711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100.92510953922094</v>
      </c>
      <c r="H184" s="67">
        <f t="shared" si="110"/>
        <v>347.75157802581356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276.1743602384617</v>
      </c>
      <c r="T184" s="59">
        <f t="shared" si="142"/>
        <v>403.24042624032882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11.33692664120086</v>
      </c>
      <c r="AA184" s="21">
        <f>EXP(-LN(2)/25)*AA183+(1-EXP(-LN(2)/25))/(LN(2)/25)*Calculateur!V184*Calculateur!X184*VLOOKUP('Données projet'!$B$9,Paramètres!$A$1:$I$89,3,0)*0.475*44/12</f>
        <v>0.79419389152867814</v>
      </c>
      <c r="AB184" s="21">
        <f>EXP(-LN(2)/2)*AB183+(1-EXP(-LN(2)/2))/(LN(2)/2)*V184*Y184*VLOOKUP('Données projet'!$B$9,Paramètres!$A$1:$I$89,3,0)*0.475*44/12</f>
        <v>1.044222652781726E-19</v>
      </c>
      <c r="AC184" s="22">
        <f t="shared" si="163"/>
        <v>12.131120532729538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40.458599999999947</v>
      </c>
      <c r="D185" s="11">
        <f t="shared" si="140"/>
        <v>12.120118124040841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101.46770164288574</v>
      </c>
      <c r="H185" s="67">
        <f t="shared" si="110"/>
        <v>348.24126739937105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276.1743602384617</v>
      </c>
      <c r="T185" s="59">
        <f t="shared" si="142"/>
        <v>403.24042624032882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11.114616424609379</v>
      </c>
      <c r="AA185" s="21">
        <f>EXP(-LN(2)/25)*AA184+(1-EXP(-LN(2)/25))/(LN(2)/25)*Calculateur!V185*Calculateur!X185*VLOOKUP('Données projet'!$B$9,Paramètres!$A$1:$I$89,3,0)*0.475*44/12</f>
        <v>0.77247661779998489</v>
      </c>
      <c r="AB185" s="21">
        <f>EXP(-LN(2)/2)*AB184+(1-EXP(-LN(2)/2))/(LN(2)/2)*V185*Y185*VLOOKUP('Données projet'!$B$9,Paramètres!$A$1:$I$89,3,0)*0.475*44/12</f>
        <v>7.3837691885056411E-20</v>
      </c>
      <c r="AC185" s="22">
        <f t="shared" si="163"/>
        <v>11.887093042409363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40.680899999999944</v>
      </c>
      <c r="D186" s="11">
        <f t="shared" si="140"/>
        <v>12.178941853285266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102.01022112037498</v>
      </c>
      <c r="H186" s="67">
        <f t="shared" si="110"/>
        <v>348.7308912278051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276.1743602384617</v>
      </c>
      <c r="T186" s="59">
        <f t="shared" si="142"/>
        <v>403.24042624032882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10.896665575769413</v>
      </c>
      <c r="AA186" s="21">
        <f>EXP(-LN(2)/25)*AA185+(1-EXP(-LN(2)/25))/(LN(2)/25)*Calculateur!V186*Calculateur!X186*VLOOKUP('Données projet'!$B$9,Paramètres!$A$1:$I$89,3,0)*0.475*44/12</f>
        <v>0.75135320406346451</v>
      </c>
      <c r="AB186" s="21">
        <f>EXP(-LN(2)/2)*AB185+(1-EXP(-LN(2)/2))/(LN(2)/2)*V186*Y186*VLOOKUP('Données projet'!$B$9,Paramètres!$A$1:$I$89,3,0)*0.475*44/12</f>
        <v>5.22111326390863E-20</v>
      </c>
      <c r="AC186" s="22">
        <f t="shared" si="163"/>
        <v>11.648018779832878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40.903199999999941</v>
      </c>
      <c r="D187" s="11">
        <f t="shared" si="140"/>
        <v>12.237728178480584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102.55266841461155</v>
      </c>
      <c r="H187" s="67">
        <f t="shared" si="110"/>
        <v>349.22044991085357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276.1743602384617</v>
      </c>
      <c r="T187" s="59">
        <f t="shared" si="142"/>
        <v>403.24042624032882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10.682988610138308</v>
      </c>
      <c r="AA187" s="21">
        <f>EXP(-LN(2)/25)*AA186+(1-EXP(-LN(2)/25))/(LN(2)/25)*Calculateur!V187*Calculateur!X187*VLOOKUP('Données projet'!$B$9,Paramètres!$A$1:$I$89,3,0)*0.475*44/12</f>
        <v>0.73080741118640136</v>
      </c>
      <c r="AB187" s="21">
        <f>EXP(-LN(2)/2)*AB186+(1-EXP(-LN(2)/2))/(LN(2)/2)*V187*Y187*VLOOKUP('Données projet'!$B$9,Paramètres!$A$1:$I$89,3,0)*0.475*44/12</f>
        <v>3.6918845942528205E-20</v>
      </c>
      <c r="AC187" s="22">
        <f t="shared" si="163"/>
        <v>11.413796021324709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41.125499999999938</v>
      </c>
      <c r="D188" s="11">
        <f t="shared" si="140"/>
        <v>12.296477326502277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103.09504396342533</v>
      </c>
      <c r="H188" s="67">
        <f t="shared" si="110"/>
        <v>349.70994384365804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276.1743602384617</v>
      </c>
      <c r="T188" s="59">
        <f t="shared" si="142"/>
        <v>403.24042624032882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10.473501719473148</v>
      </c>
      <c r="AA188" s="21">
        <f>EXP(-LN(2)/25)*AA187+(1-EXP(-LN(2)/25))/(LN(2)/25)*Calculateur!V188*Calculateur!X188*VLOOKUP('Données projet'!$B$9,Paramètres!$A$1:$I$89,3,0)*0.475*44/12</f>
        <v>0.71082344409601772</v>
      </c>
      <c r="AB188" s="21">
        <f>EXP(-LN(2)/2)*AB187+(1-EXP(-LN(2)/2))/(LN(2)/2)*V188*Y188*VLOOKUP('Données projet'!$B$9,Paramètres!$A$1:$I$89,3,0)*0.475*44/12</f>
        <v>2.610556631954315E-20</v>
      </c>
      <c r="AC188" s="22">
        <f t="shared" si="163"/>
        <v>11.184325163569167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41.347799999999935</v>
      </c>
      <c r="D189" s="11">
        <f t="shared" si="140"/>
        <v>12.355189521631138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103.63734819963891</v>
      </c>
      <c r="H189" s="67">
        <f t="shared" si="110"/>
        <v>350.19937341684079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276.1743602384617</v>
      </c>
      <c r="T189" s="59">
        <f t="shared" si="142"/>
        <v>403.24042624032882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10.268122738959546</v>
      </c>
      <c r="AA189" s="21">
        <f>EXP(-LN(2)/25)*AA188+(1-EXP(-LN(2)/25))/(LN(2)/25)*Calculateur!V189*Calculateur!X189*VLOOKUP('Données projet'!$B$9,Paramètres!$A$1:$I$89,3,0)*0.475*44/12</f>
        <v>0.69138593963663175</v>
      </c>
      <c r="AB189" s="21">
        <f>EXP(-LN(2)/2)*AB188+(1-EXP(-LN(2)/2))/(LN(2)/2)*V189*Y189*VLOOKUP('Données projet'!$B$9,Paramètres!$A$1:$I$89,3,0)*0.475*44/12</f>
        <v>1.8459422971264103E-20</v>
      </c>
      <c r="AC189" s="22">
        <f t="shared" si="163"/>
        <v>10.959508678596178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41.570099999999933</v>
      </c>
      <c r="D190" s="11">
        <f t="shared" si="140"/>
        <v>12.413864985596737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104.17958155115146</v>
      </c>
      <c r="H190" s="67">
        <f t="shared" si="110"/>
        <v>350.68873901658088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276.1743602384617</v>
      </c>
      <c r="T190" s="59">
        <f t="shared" si="142"/>
        <v>403.24042624032882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10.066771114985006</v>
      </c>
      <c r="AA190" s="21">
        <f>EXP(-LN(2)/25)*AA189+(1-EXP(-LN(2)/25))/(LN(2)/25)*Calculateur!V190*Calculateur!X190*VLOOKUP('Données projet'!$B$9,Paramètres!$A$1:$I$89,3,0)*0.475*44/12</f>
        <v>0.67247995475886169</v>
      </c>
      <c r="AB190" s="21">
        <f>EXP(-LN(2)/2)*AB189+(1-EXP(-LN(2)/2))/(LN(2)/2)*V190*Y190*VLOOKUP('Données projet'!$B$9,Paramètres!$A$1:$I$89,3,0)*0.475*44/12</f>
        <v>1.3052783159771575E-20</v>
      </c>
      <c r="AC190" s="22">
        <f t="shared" si="163"/>
        <v>10.739251069743867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41.79239999999993</v>
      </c>
      <c r="D191" s="11">
        <f t="shared" si="140"/>
        <v>12.472503937619949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104.72174444102082</v>
      </c>
      <c r="H191" s="67">
        <f t="shared" si="110"/>
        <v>351.17804102468796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276.1743602384617</v>
      </c>
      <c r="T191" s="59">
        <f t="shared" si="142"/>
        <v>403.24042624032882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9.8693678735442436</v>
      </c>
      <c r="AA191" s="21">
        <f>EXP(-LN(2)/25)*AA190+(1-EXP(-LN(2)/25))/(LN(2)/25)*Calculateur!V191*Calculateur!X191*VLOOKUP('Données projet'!$B$9,Paramètres!$A$1:$I$89,3,0)*0.475*44/12</f>
        <v>0.65409095503179682</v>
      </c>
      <c r="AB191" s="21">
        <f>EXP(-LN(2)/2)*AB190+(1-EXP(-LN(2)/2))/(LN(2)/2)*V191*Y191*VLOOKUP('Données projet'!$B$9,Paramètres!$A$1:$I$89,3,0)*0.475*44/12</f>
        <v>9.2297114856320514E-21</v>
      </c>
      <c r="AC191" s="22">
        <f t="shared" si="163"/>
        <v>10.52345882857604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42.014699999999927</v>
      </c>
      <c r="D192" s="11">
        <f t="shared" si="140"/>
        <v>12.531106594454513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105.26383728754365</v>
      </c>
      <c r="H192" s="67">
        <f t="shared" si="110"/>
        <v>351.66727981867484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276.1743602384617</v>
      </c>
      <c r="T192" s="59">
        <f t="shared" si="142"/>
        <v>403.24042624032882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9.6758355892640466</v>
      </c>
      <c r="AA192" s="21">
        <f>EXP(-LN(2)/25)*AA191+(1-EXP(-LN(2)/25))/(LN(2)/25)*Calculateur!V192*Calculateur!X192*VLOOKUP('Données projet'!$B$9,Paramètres!$A$1:$I$89,3,0)*0.475*44/12</f>
        <v>0.63620480346930397</v>
      </c>
      <c r="AB192" s="21">
        <f>EXP(-LN(2)/2)*AB191+(1-EXP(-LN(2)/2))/(LN(2)/2)*V192*Y192*VLOOKUP('Données projet'!$B$9,Paramètres!$A$1:$I$89,3,0)*0.475*44/12</f>
        <v>6.5263915798857875E-21</v>
      </c>
      <c r="AC192" s="22">
        <f t="shared" si="163"/>
        <v>10.312040392733351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42.236999999999924</v>
      </c>
      <c r="D193" s="11">
        <f t="shared" si="140"/>
        <v>12.58967317042768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105.80586050433398</v>
      </c>
      <c r="H193" s="67">
        <f t="shared" si="110"/>
        <v>352.15645577182806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276.1743602384617</v>
      </c>
      <c r="T193" s="59">
        <f t="shared" si="142"/>
        <v>403.24042624032882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9.486098355035546</v>
      </c>
      <c r="AA193" s="21">
        <f>EXP(-LN(2)/25)*AA192+(1-EXP(-LN(2)/25))/(LN(2)/25)*Calculateur!V193*Calculateur!X193*VLOOKUP('Données projet'!$B$9,Paramètres!$A$1:$I$89,3,0)*0.475*44/12</f>
        <v>0.61880774966187935</v>
      </c>
      <c r="AB193" s="21">
        <f>EXP(-LN(2)/2)*AB192+(1-EXP(-LN(2)/2))/(LN(2)/2)*V193*Y193*VLOOKUP('Données projet'!$B$9,Paramètres!$A$1:$I$89,3,0)*0.475*44/12</f>
        <v>4.6148557428160257E-21</v>
      </c>
      <c r="AC193" s="22">
        <f t="shared" si="163"/>
        <v>10.104906104697426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42.459299999999921</v>
      </c>
      <c r="D194" s="11">
        <f t="shared" si="140"/>
        <v>12.648203877480039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106.34781450039992</v>
      </c>
      <c r="H194" s="67">
        <f t="shared" si="110"/>
        <v>352.64556925327759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276.1743602384617</v>
      </c>
      <c r="T194" s="59">
        <f t="shared" si="142"/>
        <v>403.24042624032882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9.3000817522419812</v>
      </c>
      <c r="AA194" s="21">
        <f>EXP(-LN(2)/25)*AA193+(1-EXP(-LN(2)/25))/(LN(2)/25)*Calculateur!V194*Calculateur!X194*VLOOKUP('Données projet'!$B$9,Paramètres!$A$1:$I$89,3,0)*0.475*44/12</f>
        <v>0.60188641920568997</v>
      </c>
      <c r="AB194" s="21">
        <f>EXP(-LN(2)/2)*AB193+(1-EXP(-LN(2)/2))/(LN(2)/2)*V194*Y194*VLOOKUP('Données projet'!$B$9,Paramètres!$A$1:$I$89,3,0)*0.475*44/12</f>
        <v>3.2631957899428938E-21</v>
      </c>
      <c r="AC194" s="22">
        <f t="shared" si="163"/>
        <v>9.9019681714476704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42.681599999999918</v>
      </c>
      <c r="D195" s="11">
        <f t="shared" si="140"/>
        <v>12.706698925204414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106.8896996802189</v>
      </c>
      <c r="H195" s="67">
        <f t="shared" si="110"/>
        <v>353.13462062806423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276.1743602384617</v>
      </c>
      <c r="T195" s="59">
        <f t="shared" si="142"/>
        <v>403.24042624032882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9.1177128215702723</v>
      </c>
      <c r="AA195" s="21">
        <f>EXP(-LN(2)/25)*AA194+(1-EXP(-LN(2)/25))/(LN(2)/25)*Calculateur!V195*Calculateur!X195*VLOOKUP('Données projet'!$B$9,Paramètres!$A$1:$I$89,3,0)*0.475*44/12</f>
        <v>0.58542780342067924</v>
      </c>
      <c r="AB195" s="21">
        <f>EXP(-LN(2)/2)*AB194+(1-EXP(-LN(2)/2))/(LN(2)/2)*V195*Y195*VLOOKUP('Données projet'!$B$9,Paramètres!$A$1:$I$89,3,0)*0.475*44/12</f>
        <v>2.3074278714080128E-21</v>
      </c>
      <c r="AC195" s="22">
        <f t="shared" si="163"/>
        <v>9.7031406249909509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42.903899999999915</v>
      </c>
      <c r="D196" s="11">
        <f t="shared" si="140"/>
        <v>12.76515852088397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107.43151644381101</v>
      </c>
      <c r="H196" s="67">
        <f t="shared" ref="H196:H203" si="192">(B196+E196+F196)*44/12+(C196+D196)*0.475*44/12</f>
        <v>353.62361025720611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276.1743602384617</v>
      </c>
      <c r="T196" s="59">
        <f t="shared" si="142"/>
        <v>403.24042624032882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8.9389200343949717</v>
      </c>
      <c r="AA196" s="21">
        <f>EXP(-LN(2)/25)*AA195+(1-EXP(-LN(2)/25))/(LN(2)/25)*Calculateur!V196*Calculateur!X196*VLOOKUP('Données projet'!$B$9,Paramètres!$A$1:$I$89,3,0)*0.475*44/12</f>
        <v>0.56941924934983057</v>
      </c>
      <c r="AB196" s="21">
        <f>EXP(-LN(2)/2)*AB195+(1-EXP(-LN(2)/2))/(LN(2)/2)*V196*Y196*VLOOKUP('Données projet'!$B$9,Paramètres!$A$1:$I$89,3,0)*0.475*44/12</f>
        <v>1.6315978949714469E-21</v>
      </c>
      <c r="AC196" s="22">
        <f t="shared" si="163"/>
        <v>9.5083392837448031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43.126199999999912</v>
      </c>
      <c r="D197" s="11">
        <f t="shared" ref="D197:D203" si="202">IFERROR(EXP(-1.0587+0.8836*LN(C197)+0.284),0)</f>
        <v>12.823582869529536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107.97326518681122</v>
      </c>
      <c r="H197" s="67">
        <f t="shared" si="192"/>
        <v>354.11253849776381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276.1743602384617</v>
      </c>
      <c r="T197" s="59">
        <f t="shared" ref="T197:T203" si="204">$T$3</f>
        <v>403.24042624032882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8.7636332647233477</v>
      </c>
      <c r="AA197" s="21">
        <f>EXP(-LN(2)/25)*AA196+(1-EXP(-LN(2)/25))/(LN(2)/25)*Calculateur!V197*Calculateur!X197*VLOOKUP('Données projet'!$B$9,Paramètres!$A$1:$I$89,3,0)*0.475*44/12</f>
        <v>0.55384845003190253</v>
      </c>
      <c r="AB197" s="21">
        <f>EXP(-LN(2)/2)*AB196+(1-EXP(-LN(2)/2))/(LN(2)/2)*V197*Y197*VLOOKUP('Données projet'!$B$9,Paramètres!$A$1:$I$89,3,0)*0.475*44/12</f>
        <v>1.1537139357040064E-21</v>
      </c>
      <c r="AC197" s="22">
        <f t="shared" si="163"/>
        <v>9.3174817147552496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43.348499999999909</v>
      </c>
      <c r="D198" s="11">
        <f t="shared" si="202"/>
        <v>12.88197217391601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108.51494630053951</v>
      </c>
      <c r="H198" s="67">
        <f t="shared" si="192"/>
        <v>354.60140570290355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276.1743602384617</v>
      </c>
      <c r="T198" s="59">
        <f t="shared" si="204"/>
        <v>403.24042624032882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8.5917837616906105</v>
      </c>
      <c r="AA198" s="21">
        <f>EXP(-LN(2)/25)*AA197+(1-EXP(-LN(2)/25))/(LN(2)/25)*Calculateur!V198*Calculateur!X198*VLOOKUP('Données projet'!$B$9,Paramètres!$A$1:$I$89,3,0)*0.475*44/12</f>
        <v>0.53870343504015605</v>
      </c>
      <c r="AB198" s="21">
        <f>EXP(-LN(2)/2)*AB197+(1-EXP(-LN(2)/2))/(LN(2)/2)*V198*Y198*VLOOKUP('Données projet'!$B$9,Paramètres!$A$1:$I$89,3,0)*0.475*44/12</f>
        <v>8.1579894748572344E-22</v>
      </c>
      <c r="AC198" s="22">
        <f t="shared" si="163"/>
        <v>9.1304871967307673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43.570799999999906</v>
      </c>
      <c r="D199" s="11">
        <f t="shared" si="202"/>
        <v>12.940326634618181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109.05656017207001</v>
      </c>
      <c r="H199" s="67">
        <f t="shared" si="192"/>
        <v>355.09021222195986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276.1743602384617</v>
      </c>
      <c r="T199" s="59">
        <f t="shared" si="204"/>
        <v>403.24042624032882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8.423304122594498</v>
      </c>
      <c r="AA199" s="21">
        <f>EXP(-LN(2)/25)*AA198+(1-EXP(-LN(2)/25))/(LN(2)/25)*Calculateur!V199*Calculateur!X199*VLOOKUP('Données projet'!$B$9,Paramètres!$A$1:$I$89,3,0)*0.475*44/12</f>
        <v>0.52397256127980052</v>
      </c>
      <c r="AB199" s="21">
        <f>EXP(-LN(2)/2)*AB198+(1-EXP(-LN(2)/2))/(LN(2)/2)*V199*Y199*VLOOKUP('Données projet'!$B$9,Paramètres!$A$1:$I$89,3,0)*0.475*44/12</f>
        <v>5.7685696785200321E-22</v>
      </c>
      <c r="AC199" s="22">
        <f t="shared" si="163"/>
        <v>8.9472766838742981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43.793099999999903</v>
      </c>
      <c r="D200" s="11">
        <f t="shared" si="202"/>
        <v>12.998646450045621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109.59810718429839</v>
      </c>
      <c r="H200" s="67">
        <f t="shared" si="192"/>
        <v>355.57895840049599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276.1743602384617</v>
      </c>
      <c r="T200" s="59">
        <f t="shared" si="204"/>
        <v>403.24042624032882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8.2581282664586286</v>
      </c>
      <c r="AA200" s="21">
        <f>EXP(-LN(2)/25)*AA199+(1-EXP(-LN(2)/25))/(LN(2)/25)*Calculateur!V200*Calculateur!X200*VLOOKUP('Données projet'!$B$9,Paramètres!$A$1:$I$89,3,0)*0.475*44/12</f>
        <v>0.50964450403708494</v>
      </c>
      <c r="AB200" s="21">
        <f>EXP(-LN(2)/2)*AB199+(1-EXP(-LN(2)/2))/(LN(2)/2)*V200*Y200*VLOOKUP('Données projet'!$B$9,Paramètres!$A$1:$I$89,3,0)*0.475*44/12</f>
        <v>4.0789947374286172E-22</v>
      </c>
      <c r="AC200" s="22">
        <f t="shared" si="163"/>
        <v>8.7677727704957142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44.0153999999999</v>
      </c>
      <c r="D201" s="11">
        <f t="shared" si="202"/>
        <v>13.056931816476981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110.13958771600802</v>
      </c>
      <c r="H201" s="67">
        <f t="shared" si="192"/>
        <v>356.06764458036389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276.1743602384617</v>
      </c>
      <c r="T201" s="59">
        <f t="shared" si="204"/>
        <v>403.24042624032882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8.0961914081142581</v>
      </c>
      <c r="AA201" s="21">
        <f>EXP(-LN(2)/25)*AA200+(1-EXP(-LN(2)/25))/(LN(2)/25)*Calculateur!V201*Calculateur!X201*VLOOKUP('Données projet'!$B$9,Paramètres!$A$1:$I$89,3,0)*0.475*44/12</f>
        <v>0.49570824827315119</v>
      </c>
      <c r="AB201" s="21">
        <f>EXP(-LN(2)/2)*AB200+(1-EXP(-LN(2)/2))/(LN(2)/2)*V201*Y201*VLOOKUP('Données projet'!$B$9,Paramètres!$A$1:$I$89,3,0)*0.475*44/12</f>
        <v>2.8842848392600161E-22</v>
      </c>
      <c r="AC201" s="22">
        <f t="shared" si="163"/>
        <v>8.5918996563874099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44.237699999999897</v>
      </c>
      <c r="D202" s="11">
        <f t="shared" si="202"/>
        <v>13.115182928093496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110.68100214193463</v>
      </c>
      <c r="H202" s="67">
        <f t="shared" si="192"/>
        <v>356.55627109976268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276.1743602384617</v>
      </c>
      <c r="T202" s="59">
        <f t="shared" si="204"/>
        <v>403.24042624032882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7.9374300327902905</v>
      </c>
      <c r="AA202" s="21">
        <f>EXP(-LN(2)/25)*AA201+(1-EXP(-LN(2)/25))/(LN(2)/25)*Calculateur!V202*Calculateur!X202*VLOOKUP('Données projet'!$B$9,Paramètres!$A$1:$I$89,3,0)*0.475*44/12</f>
        <v>0.48215308015595804</v>
      </c>
      <c r="AB202" s="21">
        <f>EXP(-LN(2)/2)*AB201+(1-EXP(-LN(2)/2))/(LN(2)/2)*V202*Y202*VLOOKUP('Données projet'!$B$9,Paramètres!$A$1:$I$89,3,0)*0.475*44/12</f>
        <v>2.0394973687143086E-22</v>
      </c>
      <c r="AC202" s="22">
        <f t="shared" si="163"/>
        <v>8.4195831129462491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44.459999999999894</v>
      </c>
      <c r="D203" s="11">
        <f t="shared" si="202"/>
        <v>13.173399977011824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111.22235083282965</v>
      </c>
      <c r="H203" s="67">
        <f t="shared" si="192"/>
        <v>357.04483829329541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276.1743602384617</v>
      </c>
      <c r="T203" s="59">
        <f t="shared" si="204"/>
        <v>403.24042624032882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7.7817818712015487</v>
      </c>
      <c r="AA203" s="21">
        <f>EXP(-LN(2)/25)*AA202+(1-EXP(-LN(2)/25))/(LN(2)/25)*Calculateur!V203*Calculateur!X203*VLOOKUP('Données projet'!$B$9,Paramètres!$A$1:$I$89,3,0)*0.475*44/12</f>
        <v>0.46896857882376486</v>
      </c>
      <c r="AB203" s="21">
        <f>EXP(-LN(2)/2)*AB202+(1-EXP(-LN(2)/2))/(LN(2)/2)*V203*Y203*VLOOKUP('Données projet'!$B$9,Paramètres!$A$1:$I$89,3,0)*0.475*44/12</f>
        <v>1.442142419630008E-22</v>
      </c>
      <c r="AC203" s="22">
        <f t="shared" si="163"/>
        <v>8.250750450025313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5" zoomScale="90" zoomScaleNormal="90" workbookViewId="0">
      <selection activeCell="M9" sqref="M9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4</v>
      </c>
      <c r="C6" s="147">
        <f ca="1">IF(OR('Données projet'!B9="",'Données projet'!C9="",'Données projet'!C9=0%),0,Calculateur!S3)</f>
        <v>276.1743602384617</v>
      </c>
      <c r="D6" s="147">
        <f>IF(OR('Données projet'!B9="",'Données projet'!C9="",'Données projet'!C9=0%),0,Calculateur!T3)</f>
        <v>403.24042624032882</v>
      </c>
      <c r="E6" s="147">
        <f ca="1">MIN(C6,D6)</f>
        <v>276.1743602384617</v>
      </c>
      <c r="F6" s="147">
        <f ca="1">E6*B6</f>
        <v>1104.6974409538468</v>
      </c>
      <c r="G6" s="147">
        <f ca="1">F6*(100%-'Données projet'!$C$24)*(100%-'Données projet'!$C$25)*(100%-'Données projet'!$C$26)*(100%-'Données projet'!$C$27)</f>
        <v>676.07483386375429</v>
      </c>
      <c r="H6" s="148">
        <f>IF(OR('Données projet'!B9="",'Données projet'!C9="",'Données projet'!C9=0%),0,AVERAGE(Calculateur!$AC$3:$AC$33)*B6)</f>
        <v>57.522425184511327</v>
      </c>
      <c r="I6" s="149">
        <f>H6*(100%-'Données projet'!$C$24)*(100%-'Données projet'!$C$25)*(100%-'Données projet'!$C$26)*(100%-'Données projet'!$C$27)</f>
        <v>35.203724212920939</v>
      </c>
      <c r="J6" s="150">
        <f>IF(OR('Données projet'!B9="",'Données projet'!C9="",'Données projet'!C9=0%),0,SUM(Calculateur!$V$3:$V$33)*VLOOKUP('Données projet'!$B$9,Paramètres!$A$1:$I$89,9,0)*B6)</f>
        <v>366.29559999999998</v>
      </c>
      <c r="K6" s="151">
        <f>J6*(100%-'Données projet'!$C$24)*(100%-'Données projet'!$C$25)*(100%-'Données projet'!$C$26)*(100%-'Données projet'!$C$27)</f>
        <v>224.17290719999997</v>
      </c>
      <c r="L6" s="152">
        <f ca="1">G6+I6+K6</f>
        <v>935.45146527667521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1104.6974409538468</v>
      </c>
      <c r="G16" s="166">
        <f t="shared" ca="1" si="3"/>
        <v>676.07483386375429</v>
      </c>
      <c r="H16" s="167">
        <f t="shared" si="3"/>
        <v>57.522425184511327</v>
      </c>
      <c r="I16" s="167">
        <f t="shared" si="3"/>
        <v>35.203724212920939</v>
      </c>
      <c r="J16" s="168">
        <f t="shared" si="3"/>
        <v>366.29559999999998</v>
      </c>
      <c r="K16" s="168">
        <f t="shared" si="3"/>
        <v>224.17290719999997</v>
      </c>
      <c r="L16" s="169">
        <f t="shared" ca="1" si="3"/>
        <v>935.45146527667521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8" zoomScaleNormal="8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2024-03-28T09:57:27Z</dcterms:modified>
</cp:coreProperties>
</file>