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3\327\Z00EREJ7\"/>
    </mc:Choice>
  </mc:AlternateContent>
  <xr:revisionPtr revIDLastSave="0" documentId="13_ncr:1_{19ECC271-E8A8-472E-85C3-857D498ECCD5}" xr6:coauthVersionLast="47" xr6:coauthVersionMax="47" xr10:uidLastSave="{00000000-0000-0000-0000-000000000000}"/>
  <bookViews>
    <workbookView xWindow="286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21" i="6"/>
  <c r="E172" i="6"/>
  <c r="E141" i="6"/>
  <c r="E110" i="6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HI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C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HI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W113" i="2"/>
  <c r="FS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HH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FS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HH139" i="2"/>
  <c r="EW139" i="2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X145" i="2"/>
  <c r="FR145" i="2"/>
  <c r="EA145" i="2"/>
  <c r="HG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H149" i="2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I150" i="2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W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X156" i="2" l="1"/>
  <c r="FS156" i="2"/>
  <c r="HH156" i="2"/>
  <c r="ED155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EC157" i="2"/>
  <c r="EB157" i="2"/>
  <c r="CN156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FS160" i="2"/>
  <c r="HI160" i="2"/>
  <c r="DG160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X161" i="2"/>
  <c r="FS161" i="2"/>
  <c r="EB161" i="2"/>
  <c r="EA161" i="2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W162" i="2"/>
  <c r="DI161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X164" i="2"/>
  <c r="FR164" i="2"/>
  <c r="HH164" i="2"/>
  <c r="DI163" i="2"/>
  <c r="D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DG168" i="2"/>
  <c r="EV168" i="2"/>
  <c r="HH168" i="2"/>
  <c r="EW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FS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X173" i="2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ED174" i="2"/>
  <c r="EB175" i="2"/>
  <c r="A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FQ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HH179" i="2"/>
  <c r="ED178" i="2"/>
  <c r="EV179" i="2"/>
  <c r="EB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V185" i="2"/>
  <c r="EB185" i="2"/>
  <c r="EA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HH186" i="2"/>
  <c r="FR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DI192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FQ194" i="2"/>
  <c r="CN193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AA195" i="2"/>
  <c r="DH195" i="2"/>
  <c r="EX195" i="2"/>
  <c r="HI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G199" i="2"/>
  <c r="EB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S202" i="2"/>
  <c r="HG202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51" i="2" a="1"/>
  <c r="GT51" i="2" s="1"/>
  <c r="GT121" i="2" a="1"/>
  <c r="GT121" i="2" s="1"/>
  <c r="GT133" i="2" a="1"/>
  <c r="GT133" i="2" s="1"/>
  <c r="GT11" i="2" a="1"/>
  <c r="GT1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GT198" i="2" a="1"/>
  <c r="GT198" i="2" s="1"/>
  <c r="GT178" i="2" a="1"/>
  <c r="GT178" i="2" s="1"/>
  <c r="GT74" i="2" a="1"/>
  <c r="GT74" i="2" s="1"/>
  <c r="GT174" i="2" a="1"/>
  <c r="GT174" i="2" s="1"/>
  <c r="GT138" i="2" a="1"/>
  <c r="GT138" i="2" s="1"/>
  <c r="GT15" i="2" a="1"/>
  <c r="GT15" i="2" s="1"/>
  <c r="EI34" i="2" a="1"/>
  <c r="EI34" i="2" s="1"/>
  <c r="EI35" i="2" a="1"/>
  <c r="EI35" i="2" s="1"/>
  <c r="DN38" i="2" a="1"/>
  <c r="DN38" i="2" s="1"/>
  <c r="DN6" i="2" a="1"/>
  <c r="DN6" i="2" s="1"/>
  <c r="DO6" i="2" s="1"/>
  <c r="FD82" i="2" a="1"/>
  <c r="FD82" i="2" s="1"/>
  <c r="HJ202" i="2"/>
  <c r="AX200" i="2"/>
  <c r="AH199" i="2" l="1" a="1"/>
  <c r="AH199" i="2" s="1"/>
  <c r="AH166" i="2" a="1"/>
  <c r="AH166" i="2" s="1"/>
  <c r="AH92" i="2" a="1"/>
  <c r="AH92" i="2" s="1"/>
  <c r="AH19" i="2" a="1"/>
  <c r="AH19" i="2" s="1"/>
  <c r="DN30" i="2" a="1"/>
  <c r="DN30" i="2" s="1"/>
  <c r="DN46" i="2" a="1"/>
  <c r="DN46" i="2" s="1"/>
  <c r="DN176" i="2" a="1"/>
  <c r="DN176" i="2" s="1"/>
  <c r="DN150" i="2" a="1"/>
  <c r="DN150" i="2" s="1"/>
  <c r="DN55" i="2" a="1"/>
  <c r="DN55" i="2" s="1"/>
  <c r="DN110" i="2" a="1"/>
  <c r="DN110" i="2" s="1"/>
  <c r="DN187" i="2" a="1"/>
  <c r="DN187" i="2" s="1"/>
  <c r="DN167" i="2" a="1"/>
  <c r="DN167" i="2" s="1"/>
  <c r="DN135" i="2" a="1"/>
  <c r="DN135" i="2" s="1"/>
  <c r="CS129" i="2" a="1"/>
  <c r="CS129" i="2" s="1"/>
  <c r="CS72" i="2" a="1"/>
  <c r="CS72" i="2" s="1"/>
  <c r="CS134" i="2" a="1"/>
  <c r="CS134" i="2" s="1"/>
  <c r="CS52" i="2" a="1"/>
  <c r="CS52" i="2" s="1"/>
  <c r="CS161" i="2" a="1"/>
  <c r="CS161" i="2" s="1"/>
  <c r="CS105" i="2" a="1"/>
  <c r="CS105" i="2" s="1"/>
  <c r="CS24" i="2" a="1"/>
  <c r="CS24" i="2" s="1"/>
  <c r="CS66" i="2" a="1"/>
  <c r="CS66" i="2" s="1"/>
  <c r="CS114" i="2" a="1"/>
  <c r="CS114" i="2" s="1"/>
  <c r="CS56" i="2" a="1"/>
  <c r="CS56" i="2" s="1"/>
  <c r="CS77" i="2" a="1"/>
  <c r="CS77" i="2" s="1"/>
  <c r="CS185" i="2" a="1"/>
  <c r="CS185" i="2" s="1"/>
  <c r="CS137" i="2" a="1"/>
  <c r="CS137" i="2" s="1"/>
  <c r="CS120" i="2" a="1"/>
  <c r="CS120" i="2" s="1"/>
  <c r="CS38" i="2" a="1"/>
  <c r="CS38" i="2" s="1"/>
  <c r="CS116" i="2" a="1"/>
  <c r="CS116" i="2" s="1"/>
  <c r="BX107" i="2" a="1"/>
  <c r="BX107" i="2" s="1"/>
  <c r="AH90" i="2" a="1"/>
  <c r="AH90" i="2" s="1"/>
  <c r="AH151" i="2" a="1"/>
  <c r="AH151" i="2" s="1"/>
  <c r="AH163" i="2" a="1"/>
  <c r="AH163" i="2" s="1"/>
  <c r="AH62" i="2" a="1"/>
  <c r="AH62" i="2" s="1"/>
  <c r="DN192" i="2" a="1"/>
  <c r="DN192" i="2" s="1"/>
  <c r="DN155" i="2" a="1"/>
  <c r="DN155" i="2" s="1"/>
  <c r="DN170" i="2" a="1"/>
  <c r="DN170" i="2" s="1"/>
  <c r="EI153" i="2" a="1"/>
  <c r="EI153" i="2" s="1"/>
  <c r="DN129" i="2" a="1"/>
  <c r="DN129" i="2" s="1"/>
  <c r="DN114" i="2" a="1"/>
  <c r="DN114" i="2" s="1"/>
  <c r="DN41" i="2" a="1"/>
  <c r="DN41" i="2" s="1"/>
  <c r="DN43" i="2" a="1"/>
  <c r="DN43" i="2" s="1"/>
  <c r="EI139" i="2" a="1"/>
  <c r="EI139" i="2" s="1"/>
  <c r="DN31" i="2" a="1"/>
  <c r="DN31" i="2" s="1"/>
  <c r="EI67" i="2" a="1"/>
  <c r="EI67" i="2" s="1"/>
  <c r="EI71" i="2" a="1"/>
  <c r="EI71" i="2" s="1"/>
  <c r="GT107" i="2" a="1"/>
  <c r="GT107" i="2" s="1"/>
  <c r="GT189" i="2" a="1"/>
  <c r="GT189" i="2" s="1"/>
  <c r="DN103" i="2" a="1"/>
  <c r="DN103" i="2" s="1"/>
  <c r="DN66" i="2" a="1"/>
  <c r="DN66" i="2" s="1"/>
  <c r="DN50" i="2" a="1"/>
  <c r="DN50" i="2" s="1"/>
  <c r="DN186" i="2" a="1"/>
  <c r="DN186" i="2" s="1"/>
  <c r="EI178" i="2" a="1"/>
  <c r="EI178" i="2" s="1"/>
  <c r="EI198" i="2" a="1"/>
  <c r="EI198" i="2" s="1"/>
  <c r="GT122" i="2" a="1"/>
  <c r="GT122" i="2" s="1"/>
  <c r="FR203" i="2"/>
  <c r="DN188" i="2" a="1"/>
  <c r="DN188" i="2" s="1"/>
  <c r="DN45" i="2" a="1"/>
  <c r="DN45" i="2" s="1"/>
  <c r="DN190" i="2" a="1"/>
  <c r="DN190" i="2" s="1"/>
  <c r="DN16" i="2" a="1"/>
  <c r="DN16" i="2" s="1"/>
  <c r="DN80" i="2" a="1"/>
  <c r="DN80" i="2" s="1"/>
  <c r="EI16" i="2" a="1"/>
  <c r="EI16" i="2" s="1"/>
  <c r="EI36" i="2" a="1"/>
  <c r="EI36" i="2" s="1"/>
  <c r="GT190" i="2" a="1"/>
  <c r="GT190" i="2" s="1"/>
  <c r="GT21" i="2" a="1"/>
  <c r="GT21" i="2" s="1"/>
  <c r="DN86" i="2" a="1"/>
  <c r="DN86" i="2" s="1"/>
  <c r="DN25" i="2" a="1"/>
  <c r="DN25" i="2" s="1"/>
  <c r="EI162" i="2" a="1"/>
  <c r="EI162" i="2" s="1"/>
  <c r="GT102" i="2" a="1"/>
  <c r="GT102" i="2" s="1"/>
  <c r="GT68" i="2" a="1"/>
  <c r="GT68" i="2" s="1"/>
  <c r="EI166" i="2" a="1"/>
  <c r="EI166" i="2" s="1"/>
  <c r="EI170" i="2" a="1"/>
  <c r="EI170" i="2" s="1"/>
  <c r="EI145" i="2" a="1"/>
  <c r="EI145" i="2" s="1"/>
  <c r="DN133" i="2" a="1"/>
  <c r="DN133" i="2" s="1"/>
  <c r="DN162" i="2" a="1"/>
  <c r="DN162" i="2" s="1"/>
  <c r="EI113" i="2" a="1"/>
  <c r="EI113" i="2" s="1"/>
  <c r="EI87" i="2" a="1"/>
  <c r="EI87" i="2" s="1"/>
  <c r="GT191" i="2" a="1"/>
  <c r="GT191" i="2" s="1"/>
  <c r="GT12" i="2" a="1"/>
  <c r="GT12" i="2" s="1"/>
  <c r="DN123" i="2" a="1"/>
  <c r="DN123" i="2" s="1"/>
  <c r="DN177" i="2" a="1"/>
  <c r="DN177" i="2" s="1"/>
  <c r="DN184" i="2" a="1"/>
  <c r="DN184" i="2" s="1"/>
  <c r="EI150" i="2" a="1"/>
  <c r="EI150" i="2" s="1"/>
  <c r="GT147" i="2" a="1"/>
  <c r="GT147" i="2" s="1"/>
  <c r="GT181" i="2" a="1"/>
  <c r="GT181" i="2" s="1"/>
  <c r="BP203" i="2"/>
  <c r="HH203" i="2"/>
  <c r="EI165" i="2" a="1"/>
  <c r="EI165" i="2" s="1"/>
  <c r="DN113" i="2" a="1"/>
  <c r="DN113" i="2" s="1"/>
  <c r="DN65" i="2" a="1"/>
  <c r="DN65" i="2" s="1"/>
  <c r="DN49" i="2" a="1"/>
  <c r="DN49" i="2" s="1"/>
  <c r="DN168" i="2" a="1"/>
  <c r="DN168" i="2" s="1"/>
  <c r="EI128" i="2" a="1"/>
  <c r="EI128" i="2" s="1"/>
  <c r="EI109" i="2" a="1"/>
  <c r="EI109" i="2" s="1"/>
  <c r="GT38" i="2" a="1"/>
  <c r="GT38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GT152" i="2" a="1"/>
  <c r="GT152" i="2" s="1"/>
  <c r="GT184" i="2" a="1"/>
  <c r="GT184" i="2" s="1"/>
  <c r="EI142" i="2" a="1"/>
  <c r="EI142" i="2" s="1"/>
  <c r="EI57" i="2" a="1"/>
  <c r="EI57" i="2" s="1"/>
  <c r="DN137" i="2" a="1"/>
  <c r="DN137" i="2" s="1"/>
  <c r="DN132" i="2" a="1"/>
  <c r="DN132" i="2" s="1"/>
  <c r="DN70" i="2" a="1"/>
  <c r="DN70" i="2" s="1"/>
  <c r="DN164" i="2" a="1"/>
  <c r="DN164" i="2" s="1"/>
  <c r="EI37" i="2" a="1"/>
  <c r="EI37" i="2" s="1"/>
  <c r="EI20" i="2" a="1"/>
  <c r="EI20" i="2" s="1"/>
  <c r="EI38" i="2" a="1"/>
  <c r="EI38" i="2" s="1"/>
  <c r="GT126" i="2" a="1"/>
  <c r="GT126" i="2" s="1"/>
  <c r="DN63" i="2" a="1"/>
  <c r="DN63" i="2" s="1"/>
  <c r="DN153" i="2" a="1"/>
  <c r="DN153" i="2" s="1"/>
  <c r="DN29" i="2" a="1"/>
  <c r="DN29" i="2" s="1"/>
  <c r="EI106" i="2" a="1"/>
  <c r="EI106" i="2" s="1"/>
  <c r="GT33" i="2" a="1"/>
  <c r="GT33" i="2" s="1"/>
  <c r="GT115" i="2" a="1"/>
  <c r="GT115" i="2" s="1"/>
  <c r="HG203" i="2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41" i="2" l="1"/>
  <c r="CD171" i="2"/>
  <c r="CD17" i="2"/>
  <c r="CD195" i="2"/>
  <c r="CD28" i="2"/>
  <c r="CD192" i="2"/>
  <c r="CD37" i="2"/>
  <c r="CD196" i="2"/>
  <c r="CD87" i="2"/>
  <c r="CD122" i="2"/>
  <c r="CD26" i="2"/>
  <c r="CD19" i="2"/>
  <c r="CD175" i="2"/>
  <c r="CD61" i="2"/>
  <c r="CD132" i="2"/>
  <c r="CD3" i="2"/>
  <c r="C9" i="4" s="1"/>
  <c r="E9" i="4" s="1"/>
  <c r="F9" i="4" s="1"/>
  <c r="G9" i="4" s="1"/>
  <c r="L9" i="4" s="1"/>
  <c r="CD181" i="2"/>
  <c r="CD105" i="2"/>
  <c r="CD189" i="2"/>
  <c r="CD201" i="2"/>
  <c r="CD72" i="2"/>
  <c r="CD60" i="2"/>
  <c r="CD11" i="2"/>
  <c r="CD67" i="2"/>
  <c r="CD172" i="2"/>
  <c r="CD69" i="2"/>
  <c r="CD31" i="2"/>
  <c r="CD44" i="2"/>
  <c r="CD176" i="2"/>
  <c r="CD68" i="2"/>
  <c r="CD22" i="2"/>
  <c r="CD198" i="2"/>
  <c r="CD12" i="2"/>
  <c r="CD85" i="2"/>
  <c r="CD143" i="2"/>
  <c r="CD163" i="2"/>
  <c r="CD94" i="2"/>
  <c r="CD191" i="2"/>
  <c r="CD82" i="2"/>
  <c r="CD167" i="2"/>
  <c r="CD65" i="2"/>
  <c r="CD141" i="2"/>
  <c r="CD13" i="2"/>
  <c r="CD86" i="2"/>
  <c r="CD138" i="2"/>
  <c r="CD187" i="2"/>
  <c r="CD123" i="2"/>
  <c r="CD154" i="2"/>
  <c r="CD200" i="2"/>
  <c r="CD71" i="2"/>
  <c r="CD25" i="2"/>
  <c r="CD197" i="2"/>
  <c r="CD119" i="2"/>
  <c r="CD10" i="2"/>
  <c r="CD115" i="2"/>
  <c r="CD58" i="2"/>
  <c r="CD155" i="2"/>
  <c r="CD164" i="2"/>
  <c r="CD180" i="2"/>
  <c r="CD34" i="2"/>
  <c r="CD98" i="2"/>
  <c r="CD170" i="2"/>
  <c r="CD91" i="2"/>
  <c r="CD126" i="2"/>
  <c r="CD139" i="2"/>
  <c r="CD121" i="2"/>
  <c r="CD148" i="2"/>
  <c r="CD18" i="2"/>
  <c r="CD14" i="2"/>
  <c r="CD144" i="2"/>
  <c r="CD48" i="2"/>
  <c r="CD134" i="2"/>
  <c r="CD129" i="2"/>
  <c r="CD117" i="2"/>
  <c r="CD50" i="2"/>
  <c r="CD29" i="2"/>
  <c r="CD147" i="2"/>
  <c r="CD63" i="2"/>
  <c r="CD186" i="2"/>
  <c r="CD190" i="2"/>
  <c r="CD73" i="2"/>
  <c r="CD102" i="2"/>
  <c r="CD32" i="2"/>
  <c r="CD23" i="2"/>
  <c r="CD7" i="2"/>
  <c r="CD112" i="2"/>
  <c r="CD137" i="2"/>
  <c r="CD42" i="2"/>
  <c r="CD47" i="2"/>
  <c r="CD202" i="2"/>
  <c r="CD194" i="2"/>
  <c r="CD118" i="2"/>
  <c r="CD160" i="2"/>
  <c r="CD125" i="2"/>
  <c r="CD184" i="2"/>
  <c r="CD55" i="2"/>
  <c r="CD27" i="2"/>
  <c r="CD150" i="2"/>
  <c r="CD193" i="2"/>
  <c r="CD177" i="2"/>
  <c r="CD75" i="2"/>
  <c r="CD142" i="2"/>
  <c r="CD110" i="2"/>
  <c r="CD156" i="2"/>
  <c r="CD145" i="2"/>
  <c r="CD62" i="2"/>
  <c r="CD103" i="2"/>
  <c r="CD133" i="2"/>
  <c r="CD38" i="2"/>
  <c r="CD173" i="2"/>
  <c r="CD188" i="2"/>
  <c r="CD89" i="2"/>
  <c r="CD131" i="2"/>
  <c r="CD124" i="2"/>
  <c r="CD108" i="2"/>
  <c r="CD90" i="2"/>
  <c r="CD178" i="2"/>
  <c r="CD151" i="2"/>
  <c r="CD183" i="2"/>
  <c r="CD135" i="2"/>
  <c r="CD66" i="2"/>
  <c r="CD116" i="2"/>
  <c r="CD30" i="2"/>
  <c r="CD99" i="2"/>
  <c r="CD57" i="2"/>
  <c r="CD77" i="2"/>
  <c r="CD152" i="2"/>
  <c r="CD4" i="2"/>
  <c r="CD92" i="2"/>
  <c r="CD88" i="2"/>
  <c r="CD9" i="2"/>
  <c r="CD21" i="2"/>
  <c r="CD169" i="2"/>
  <c r="CD76" i="2"/>
  <c r="CD39" i="2"/>
  <c r="CD36" i="2"/>
  <c r="CD95" i="2"/>
  <c r="CD149" i="2"/>
  <c r="CD109" i="2"/>
  <c r="CD104" i="2"/>
  <c r="CD111" i="2"/>
  <c r="CD46" i="2"/>
  <c r="CD33" i="2"/>
  <c r="CD100" i="2"/>
  <c r="CD162" i="2"/>
  <c r="CD140" i="2"/>
  <c r="CD20" i="2"/>
  <c r="CD157" i="2"/>
  <c r="CD179" i="2"/>
  <c r="CD146" i="2"/>
  <c r="CD35" i="2"/>
  <c r="CD128" i="2"/>
  <c r="CD6" i="2"/>
  <c r="CD59" i="2"/>
  <c r="CD174" i="2"/>
  <c r="CD96" i="2"/>
  <c r="CD159" i="2"/>
  <c r="CD52" i="2"/>
  <c r="CD158" i="2"/>
  <c r="CD136" i="2"/>
  <c r="CD15" i="2"/>
  <c r="CD107" i="2"/>
  <c r="CD168" i="2"/>
  <c r="CD56" i="2"/>
  <c r="CD84" i="2"/>
  <c r="CD16" i="2"/>
  <c r="CD64" i="2"/>
  <c r="CD5" i="2"/>
  <c r="CD8" i="2"/>
  <c r="CD51" i="2"/>
  <c r="CD83" i="2"/>
  <c r="CD166" i="2"/>
  <c r="CD114" i="2"/>
  <c r="CD203" i="2"/>
  <c r="CD80" i="2"/>
  <c r="CD43" i="2"/>
  <c r="CD70" i="2"/>
  <c r="CD130" i="2"/>
  <c r="CD93" i="2"/>
  <c r="CD165" i="2"/>
  <c r="CD81" i="2"/>
  <c r="CD182" i="2"/>
  <c r="CD161" i="2"/>
  <c r="CD101" i="2"/>
  <c r="CD97" i="2"/>
  <c r="CD54" i="2"/>
  <c r="CD53" i="2"/>
  <c r="CD120" i="2"/>
  <c r="CD45" i="2"/>
  <c r="CD113" i="2"/>
  <c r="CD106" i="2"/>
  <c r="CD24" i="2"/>
  <c r="CD153" i="2"/>
  <c r="CD185" i="2"/>
  <c r="CD74" i="2"/>
  <c r="CD127" i="2"/>
  <c r="CD40" i="2"/>
  <c r="CD79" i="2"/>
  <c r="CD49" i="2"/>
  <c r="CD78" i="2"/>
  <c r="CD199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<sst xmlns="http://schemas.openxmlformats.org/spreadsheetml/2006/main" count="1175" uniqueCount="324">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</sst>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603.13079349515147</c:v>
                </c:pt>
                <c:pt idx="92">
                  <c:v>609.81687689141643</c:v>
                </c:pt>
                <c:pt idx="93">
                  <c:v>616.50143912148258</c:v>
                </c:pt>
                <c:pt idx="94">
                  <c:v>623.18449900766041</c:v>
                </c:pt>
                <c:pt idx="95">
                  <c:v>629.86607493557597</c:v>
                </c:pt>
                <c:pt idx="96">
                  <c:v>636.54618486892696</c:v>
                </c:pt>
                <c:pt idx="97">
                  <c:v>643.22484636358752</c:v>
                </c:pt>
                <c:pt idx="98">
                  <c:v>649.90207658109875</c:v>
                </c:pt>
                <c:pt idx="99">
                  <c:v>656.57789230157209</c:v>
                </c:pt>
                <c:pt idx="100">
                  <c:v>663.25230993604498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3.4619010333668858</c:v>
                </c:pt>
                <c:pt idx="2">
                  <c:v>4.3886780916003572</c:v>
                </c:pt>
                <c:pt idx="3">
                  <c:v>5.5645204045762791</c:v>
                </c:pt>
                <c:pt idx="4">
                  <c:v>7.0566053004304825</c:v>
                </c:pt>
                <c:pt idx="5">
                  <c:v>8.950290133405149</c:v>
                </c:pt>
                <c:pt idx="6">
                  <c:v>11.35404762827239</c:v>
                </c:pt>
                <c:pt idx="7">
                  <c:v>14.40574485970388</c:v>
                </c:pt>
                <c:pt idx="8">
                  <c:v>18.280632623374711</c:v>
                </c:pt>
                <c:pt idx="9">
                  <c:v>23.201512302554477</c:v>
                </c:pt>
                <c:pt idx="10">
                  <c:v>29.451675195349836</c:v>
                </c:pt>
                <c:pt idx="11">
                  <c:v>37.391372202456608</c:v>
                </c:pt>
                <c:pt idx="12">
                  <c:v>47.478779422267927</c:v>
                </c:pt>
                <c:pt idx="13">
                  <c:v>60.296689852001442</c:v>
                </c:pt>
                <c:pt idx="14">
                  <c:v>76.586498727800205</c:v>
                </c:pt>
                <c:pt idx="15">
                  <c:v>97.291480049853305</c:v>
                </c:pt>
                <c:pt idx="16">
                  <c:v>112.88677748536077</c:v>
                </c:pt>
                <c:pt idx="17">
                  <c:v>135.47851506869969</c:v>
                </c:pt>
                <c:pt idx="18">
                  <c:v>157.97933796889387</c:v>
                </c:pt>
                <c:pt idx="19">
                  <c:v>180.40404312945898</c:v>
                </c:pt>
                <c:pt idx="20">
                  <c:v>202.76343275622807</c:v>
                </c:pt>
                <c:pt idx="21">
                  <c:v>169.20045693392817</c:v>
                </c:pt>
                <c:pt idx="22">
                  <c:v>193.92007935590104</c:v>
                </c:pt>
                <c:pt idx="23">
                  <c:v>218.56638108283926</c:v>
                </c:pt>
                <c:pt idx="24">
                  <c:v>243.14879513913675</c:v>
                </c:pt>
                <c:pt idx="25">
                  <c:v>267.67468815578269</c:v>
                </c:pt>
                <c:pt idx="26">
                  <c:v>231.79265788705001</c:v>
                </c:pt>
                <c:pt idx="27">
                  <c:v>258.42587225263418</c:v>
                </c:pt>
                <c:pt idx="28">
                  <c:v>284.99703604060181</c:v>
                </c:pt>
                <c:pt idx="29">
                  <c:v>311.51274483481546</c:v>
                </c:pt>
                <c:pt idx="30">
                  <c:v>337.97837927547334</c:v>
                </c:pt>
                <c:pt idx="31">
                  <c:v>364.39840852244907</c:v>
                </c:pt>
                <c:pt idx="32">
                  <c:v>308.05711869016005</c:v>
                </c:pt>
                <c:pt idx="33">
                  <c:v>334.52901405785116</c:v>
                </c:pt>
                <c:pt idx="34">
                  <c:v>360.95476483753049</c:v>
                </c:pt>
                <c:pt idx="35">
                  <c:v>387.33822121677036</c:v>
                </c:pt>
                <c:pt idx="36">
                  <c:v>413.68266629823478</c:v>
                </c:pt>
                <c:pt idx="37">
                  <c:v>439.9909311636232</c:v>
                </c:pt>
                <c:pt idx="38">
                  <c:v>383.08026020639187</c:v>
                </c:pt>
                <c:pt idx="39">
                  <c:v>408.61302782189728</c:v>
                </c:pt>
                <c:pt idx="40">
                  <c:v>434.1113464697076</c:v>
                </c:pt>
                <c:pt idx="41">
                  <c:v>459.57752202854454</c:v>
                </c:pt>
                <c:pt idx="42">
                  <c:v>485.01358418930892</c:v>
                </c:pt>
                <c:pt idx="43">
                  <c:v>510.42133257784525</c:v>
                </c:pt>
                <c:pt idx="44">
                  <c:v>535.80237321728066</c:v>
                </c:pt>
                <c:pt idx="45">
                  <c:v>461.4128382031713</c:v>
                </c:pt>
                <c:pt idx="46">
                  <c:v>485.09506360342613</c:v>
                </c:pt>
                <c:pt idx="47">
                  <c:v>508.75274956727066</c:v>
                </c:pt>
                <c:pt idx="48">
                  <c:v>532.38719656520925</c:v>
                </c:pt>
                <c:pt idx="49">
                  <c:v>555.99958029695654</c:v>
                </c:pt>
                <c:pt idx="50">
                  <c:v>579.59096855907467</c:v>
                </c:pt>
                <c:pt idx="51">
                  <c:v>603.1623352250225</c:v>
                </c:pt>
                <c:pt idx="52">
                  <c:v>626.71457192765104</c:v>
                </c:pt>
                <c:pt idx="53">
                  <c:v>538.93254970348323</c:v>
                </c:pt>
                <c:pt idx="54">
                  <c:v>560.264608969694</c:v>
                </c:pt>
                <c:pt idx="55">
                  <c:v>581.5796752609856</c:v>
                </c:pt>
                <c:pt idx="56">
                  <c:v>602.87845842215052</c:v>
                </c:pt>
                <c:pt idx="57">
                  <c:v>624.16161410157952</c:v>
                </c:pt>
                <c:pt idx="58">
                  <c:v>645.4297496332523</c:v>
                </c:pt>
                <c:pt idx="59">
                  <c:v>666.68342910373576</c:v>
                </c:pt>
                <c:pt idx="60">
                  <c:v>687.92317774000196</c:v>
                </c:pt>
                <c:pt idx="61">
                  <c:v>600.98587535009801</c:v>
                </c:pt>
                <c:pt idx="62">
                  <c:v>620.66276493365456</c:v>
                </c:pt>
                <c:pt idx="63">
                  <c:v>640.32673608720302</c:v>
                </c:pt>
                <c:pt idx="64">
                  <c:v>659.9782410038955</c:v>
                </c:pt>
                <c:pt idx="65">
                  <c:v>679.61770277833318</c:v>
                </c:pt>
                <c:pt idx="66">
                  <c:v>699.24551808280967</c:v>
                </c:pt>
                <c:pt idx="67">
                  <c:v>718.8620595277107</c:v>
                </c:pt>
                <c:pt idx="68">
                  <c:v>738.46767775112096</c:v>
                </c:pt>
                <c:pt idx="69">
                  <c:v>758.06270327519951</c:v>
                </c:pt>
                <c:pt idx="70">
                  <c:v>1.8017017738191463E-12</c:v>
                </c:pt>
                <c:pt idx="71">
                  <c:v>1.8017017738191463E-12</c:v>
                </c:pt>
                <c:pt idx="72">
                  <c:v>1.8017017738191463E-12</c:v>
                </c:pt>
                <c:pt idx="73">
                  <c:v>1.8017017738191463E-12</c:v>
                </c:pt>
                <c:pt idx="74">
                  <c:v>1.8017017738191463E-12</c:v>
                </c:pt>
                <c:pt idx="75">
                  <c:v>1.8017017738191463E-12</c:v>
                </c:pt>
                <c:pt idx="76">
                  <c:v>1.8017017738191463E-12</c:v>
                </c:pt>
                <c:pt idx="77">
                  <c:v>1.8017017738191463E-12</c:v>
                </c:pt>
                <c:pt idx="78">
                  <c:v>1.8017017738191463E-12</c:v>
                </c:pt>
                <c:pt idx="79">
                  <c:v>1.8017017738191463E-12</c:v>
                </c:pt>
                <c:pt idx="80">
                  <c:v>1.8017017738191463E-12</c:v>
                </c:pt>
                <c:pt idx="81">
                  <c:v>1.8017017738191463E-12</c:v>
                </c:pt>
                <c:pt idx="82">
                  <c:v>1.8017017738191463E-12</c:v>
                </c:pt>
                <c:pt idx="83">
                  <c:v>1.8017017738191463E-12</c:v>
                </c:pt>
                <c:pt idx="84">
                  <c:v>1.8017017738191463E-12</c:v>
                </c:pt>
                <c:pt idx="85">
                  <c:v>1.8017017738191463E-12</c:v>
                </c:pt>
                <c:pt idx="86">
                  <c:v>1.8017017738191463E-12</c:v>
                </c:pt>
                <c:pt idx="87">
                  <c:v>1.8017017738191463E-12</c:v>
                </c:pt>
                <c:pt idx="88">
                  <c:v>1.8017017738191463E-12</c:v>
                </c:pt>
                <c:pt idx="89">
                  <c:v>1.8017017738191463E-12</c:v>
                </c:pt>
                <c:pt idx="90">
                  <c:v>1.8017017738191463E-12</c:v>
                </c:pt>
                <c:pt idx="91">
                  <c:v>1.8017017738191463E-12</c:v>
                </c:pt>
                <c:pt idx="92">
                  <c:v>1.8017017738191463E-12</c:v>
                </c:pt>
                <c:pt idx="93">
                  <c:v>1.8017017738191463E-12</c:v>
                </c:pt>
                <c:pt idx="94">
                  <c:v>1.8017017738191463E-12</c:v>
                </c:pt>
                <c:pt idx="95">
                  <c:v>1.8017017738191463E-12</c:v>
                </c:pt>
                <c:pt idx="96">
                  <c:v>1.8017017738191463E-12</c:v>
                </c:pt>
                <c:pt idx="97">
                  <c:v>1.8017017738191463E-12</c:v>
                </c:pt>
                <c:pt idx="98">
                  <c:v>1.8017017738191463E-12</c:v>
                </c:pt>
                <c:pt idx="99">
                  <c:v>1.8017017738191463E-12</c:v>
                </c:pt>
                <c:pt idx="100">
                  <c:v>1.8017017738191463E-12</c:v>
                </c:pt>
                <c:pt idx="101">
                  <c:v>1.8017017738191463E-12</c:v>
                </c:pt>
                <c:pt idx="102">
                  <c:v>1.8017017738191463E-12</c:v>
                </c:pt>
                <c:pt idx="103">
                  <c:v>1.8017017738191463E-12</c:v>
                </c:pt>
                <c:pt idx="104">
                  <c:v>1.8017017738191463E-12</c:v>
                </c:pt>
                <c:pt idx="105">
                  <c:v>1.8017017738191463E-12</c:v>
                </c:pt>
                <c:pt idx="106">
                  <c:v>1.8017017738191463E-12</c:v>
                </c:pt>
                <c:pt idx="107">
                  <c:v>1.8017017738191463E-12</c:v>
                </c:pt>
                <c:pt idx="108">
                  <c:v>1.8017017738191463E-12</c:v>
                </c:pt>
                <c:pt idx="109">
                  <c:v>1.8017017738191463E-12</c:v>
                </c:pt>
                <c:pt idx="110">
                  <c:v>1.8017017738191463E-12</c:v>
                </c:pt>
                <c:pt idx="111">
                  <c:v>1.8017017738191463E-12</c:v>
                </c:pt>
                <c:pt idx="112">
                  <c:v>1.8017017738191463E-12</c:v>
                </c:pt>
                <c:pt idx="113">
                  <c:v>1.8017017738191463E-12</c:v>
                </c:pt>
                <c:pt idx="114">
                  <c:v>1.8017017738191463E-12</c:v>
                </c:pt>
                <c:pt idx="115">
                  <c:v>1.8017017738191463E-12</c:v>
                </c:pt>
                <c:pt idx="116">
                  <c:v>1.8017017738191463E-12</c:v>
                </c:pt>
                <c:pt idx="117">
                  <c:v>1.8017017738191463E-12</c:v>
                </c:pt>
                <c:pt idx="118">
                  <c:v>1.8017017738191463E-12</c:v>
                </c:pt>
                <c:pt idx="119">
                  <c:v>1.8017017738191463E-12</c:v>
                </c:pt>
                <c:pt idx="120">
                  <c:v>1.8017017738191463E-12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K34" sqref="K34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" zoomScale="80" zoomScaleNormal="80" workbookViewId="0">
      <selection activeCell="G42" sqref="G4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0.28000000000000003</v>
      </c>
      <c r="D9" s="33">
        <f t="shared" ref="D9:D18" si="0">C9*$C$5</f>
        <v>0.72800000000000009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0.26</v>
      </c>
      <c r="D10" s="33">
        <f t="shared" si="0"/>
        <v>0.67600000000000005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0.2</v>
      </c>
      <c r="D11" s="33">
        <f t="shared" si="0"/>
        <v>0.52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38</v>
      </c>
      <c r="C12" s="32">
        <v>0.1</v>
      </c>
      <c r="D12" s="33">
        <f t="shared" si="0"/>
        <v>0.26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35</v>
      </c>
      <c r="C13" s="32">
        <v>0.1</v>
      </c>
      <c r="D13" s="33">
        <f t="shared" si="0"/>
        <v>0.26</v>
      </c>
      <c r="E13" s="34">
        <v>82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52</v>
      </c>
      <c r="C14" s="32">
        <v>0.06</v>
      </c>
      <c r="D14" s="33">
        <f t="shared" si="0"/>
        <v>0.156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42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70</v>
      </c>
      <c r="C37" s="60">
        <v>2</v>
      </c>
      <c r="D37" s="60">
        <v>8</v>
      </c>
      <c r="E37" s="51">
        <v>0.2</v>
      </c>
      <c r="F37" s="51">
        <v>0.2</v>
      </c>
      <c r="G37" s="51">
        <v>0.6</v>
      </c>
      <c r="H37" s="51"/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97</v>
      </c>
      <c r="C38" s="60">
        <v>3</v>
      </c>
      <c r="D38" s="60">
        <v>21</v>
      </c>
      <c r="E38" s="51">
        <v>0.3</v>
      </c>
      <c r="F38" s="51">
        <v>0.4</v>
      </c>
      <c r="G38" s="51">
        <v>0.3</v>
      </c>
      <c r="H38" s="51"/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116</v>
      </c>
      <c r="C39" s="60">
        <v>4</v>
      </c>
      <c r="D39" s="60">
        <v>21</v>
      </c>
      <c r="E39" s="51"/>
      <c r="F39" s="51"/>
      <c r="G39" s="51"/>
      <c r="H39" s="51"/>
      <c r="I39" s="49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137</v>
      </c>
      <c r="C40" s="60">
        <v>5</v>
      </c>
      <c r="D40" s="60">
        <v>21</v>
      </c>
      <c r="E40" s="51"/>
      <c r="F40" s="51"/>
      <c r="G40" s="51"/>
      <c r="H40" s="51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158</v>
      </c>
      <c r="C41" s="60">
        <v>6</v>
      </c>
      <c r="D41" s="60">
        <v>21</v>
      </c>
      <c r="E41" s="51"/>
      <c r="F41" s="51"/>
      <c r="G41" s="51"/>
      <c r="H41" s="51"/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178</v>
      </c>
      <c r="C42" s="60">
        <v>7</v>
      </c>
      <c r="D42" s="60">
        <v>21</v>
      </c>
      <c r="E42" s="51"/>
      <c r="F42" s="51"/>
      <c r="G42" s="51"/>
      <c r="H42" s="51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197</v>
      </c>
      <c r="C43" s="60">
        <v>8</v>
      </c>
      <c r="D43" s="60">
        <v>21</v>
      </c>
      <c r="E43" s="51"/>
      <c r="F43" s="51"/>
      <c r="G43" s="51"/>
      <c r="H43" s="51"/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214</v>
      </c>
      <c r="C44" s="60">
        <v>9</v>
      </c>
      <c r="D44" s="60">
        <v>21</v>
      </c>
      <c r="E44" s="51"/>
      <c r="F44" s="51"/>
      <c r="G44" s="51"/>
      <c r="H44" s="51"/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229</v>
      </c>
      <c r="C45" s="60">
        <v>10</v>
      </c>
      <c r="D45" s="60">
        <v>21</v>
      </c>
      <c r="E45" s="51"/>
      <c r="F45" s="51"/>
      <c r="G45" s="51"/>
      <c r="H45" s="51"/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242</v>
      </c>
      <c r="C46" s="60">
        <v>11</v>
      </c>
      <c r="D46" s="60">
        <v>21</v>
      </c>
      <c r="E46" s="51"/>
      <c r="F46" s="51"/>
      <c r="G46" s="51"/>
      <c r="H46" s="51"/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252</v>
      </c>
      <c r="C47" s="60">
        <v>12</v>
      </c>
      <c r="D47" s="60">
        <v>21</v>
      </c>
      <c r="E47" s="51"/>
      <c r="F47" s="51"/>
      <c r="G47" s="51"/>
      <c r="H47" s="51"/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261</v>
      </c>
      <c r="C48" s="60">
        <v>13</v>
      </c>
      <c r="D48" s="60">
        <v>21</v>
      </c>
      <c r="E48" s="51"/>
      <c r="F48" s="51"/>
      <c r="G48" s="51"/>
      <c r="H48" s="51"/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269</v>
      </c>
      <c r="C49" s="60">
        <v>14</v>
      </c>
      <c r="D49" s="60">
        <v>21</v>
      </c>
      <c r="E49" s="51"/>
      <c r="F49" s="51"/>
      <c r="G49" s="51"/>
      <c r="H49" s="51"/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275</v>
      </c>
      <c r="C50" s="50">
        <v>15</v>
      </c>
      <c r="D50" s="50">
        <v>21</v>
      </c>
      <c r="E50" s="51"/>
      <c r="F50" s="51"/>
      <c r="G50" s="51"/>
      <c r="H50" s="51"/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279</v>
      </c>
      <c r="C51" s="50">
        <v>16</v>
      </c>
      <c r="D51" s="50">
        <v>21</v>
      </c>
      <c r="E51" s="51"/>
      <c r="F51" s="51"/>
      <c r="G51" s="51"/>
      <c r="H51" s="51"/>
      <c r="I51" s="49">
        <f t="shared" si="1"/>
        <v>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282</v>
      </c>
      <c r="C52" s="50">
        <v>17</v>
      </c>
      <c r="D52" s="50">
        <v>282</v>
      </c>
      <c r="E52" s="51"/>
      <c r="F52" s="51"/>
      <c r="G52" s="51"/>
      <c r="H52" s="51"/>
      <c r="I52" s="49">
        <f t="shared" si="1"/>
        <v>4.8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70</v>
      </c>
      <c r="C63" s="60">
        <v>2</v>
      </c>
      <c r="D63" s="60">
        <v>8</v>
      </c>
      <c r="E63" s="51">
        <v>0.2</v>
      </c>
      <c r="F63" s="51">
        <v>0.2</v>
      </c>
      <c r="G63" s="51">
        <v>0.6</v>
      </c>
      <c r="H63" s="51"/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97</v>
      </c>
      <c r="C64" s="60">
        <v>3</v>
      </c>
      <c r="D64" s="60">
        <v>21</v>
      </c>
      <c r="E64" s="51">
        <v>0.3</v>
      </c>
      <c r="F64" s="51">
        <v>0.4</v>
      </c>
      <c r="G64" s="51">
        <v>0.3</v>
      </c>
      <c r="H64" s="51"/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116</v>
      </c>
      <c r="C65" s="60">
        <v>4</v>
      </c>
      <c r="D65" s="60">
        <v>21</v>
      </c>
      <c r="E65" s="51"/>
      <c r="F65" s="51"/>
      <c r="G65" s="51"/>
      <c r="H65" s="51"/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137</v>
      </c>
      <c r="C66" s="60">
        <v>5</v>
      </c>
      <c r="D66" s="60">
        <v>21</v>
      </c>
      <c r="E66" s="51"/>
      <c r="F66" s="51"/>
      <c r="G66" s="51"/>
      <c r="H66" s="51"/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158</v>
      </c>
      <c r="C67" s="60">
        <v>6</v>
      </c>
      <c r="D67" s="60">
        <v>21</v>
      </c>
      <c r="E67" s="51"/>
      <c r="F67" s="51"/>
      <c r="G67" s="51"/>
      <c r="H67" s="51"/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178</v>
      </c>
      <c r="C68" s="60">
        <v>7</v>
      </c>
      <c r="D68" s="60">
        <v>21</v>
      </c>
      <c r="E68" s="51"/>
      <c r="F68" s="51"/>
      <c r="G68" s="51"/>
      <c r="H68" s="51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197</v>
      </c>
      <c r="C69" s="50">
        <v>8</v>
      </c>
      <c r="D69" s="50">
        <v>21</v>
      </c>
      <c r="E69" s="51"/>
      <c r="F69" s="51"/>
      <c r="G69" s="51"/>
      <c r="H69" s="51"/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214</v>
      </c>
      <c r="C70" s="50">
        <v>9</v>
      </c>
      <c r="D70" s="50">
        <v>21</v>
      </c>
      <c r="E70" s="51"/>
      <c r="F70" s="51"/>
      <c r="G70" s="51"/>
      <c r="H70" s="51"/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229</v>
      </c>
      <c r="C71" s="50">
        <v>10</v>
      </c>
      <c r="D71" s="50">
        <v>21</v>
      </c>
      <c r="E71" s="51"/>
      <c r="F71" s="51"/>
      <c r="G71" s="51"/>
      <c r="H71" s="51"/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50">
        <v>242</v>
      </c>
      <c r="C72" s="50">
        <v>11</v>
      </c>
      <c r="D72" s="50">
        <v>21</v>
      </c>
      <c r="E72" s="51"/>
      <c r="F72" s="51"/>
      <c r="G72" s="51"/>
      <c r="H72" s="51"/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50">
        <v>252</v>
      </c>
      <c r="C73" s="50">
        <v>12</v>
      </c>
      <c r="D73" s="50">
        <v>21</v>
      </c>
      <c r="E73" s="51"/>
      <c r="F73" s="51"/>
      <c r="G73" s="51"/>
      <c r="H73" s="51"/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50">
        <v>261</v>
      </c>
      <c r="C74" s="50">
        <v>13</v>
      </c>
      <c r="D74" s="50">
        <v>21</v>
      </c>
      <c r="E74" s="51"/>
      <c r="F74" s="51"/>
      <c r="G74" s="51"/>
      <c r="H74" s="51"/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85</v>
      </c>
      <c r="B75" s="50">
        <v>269</v>
      </c>
      <c r="C75" s="50">
        <v>14</v>
      </c>
      <c r="D75" s="50">
        <v>21</v>
      </c>
      <c r="E75" s="51"/>
      <c r="F75" s="51"/>
      <c r="G75" s="51"/>
      <c r="H75" s="51"/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275</v>
      </c>
      <c r="C76" s="50">
        <v>15</v>
      </c>
      <c r="D76" s="50">
        <v>21</v>
      </c>
      <c r="E76" s="51"/>
      <c r="F76" s="51"/>
      <c r="G76" s="51"/>
      <c r="H76" s="51"/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279</v>
      </c>
      <c r="C77" s="50">
        <v>16</v>
      </c>
      <c r="D77" s="50">
        <v>21</v>
      </c>
      <c r="E77" s="51"/>
      <c r="F77" s="51"/>
      <c r="G77" s="51"/>
      <c r="H77" s="51"/>
      <c r="I77" s="49">
        <f t="shared" si="2"/>
        <v>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282</v>
      </c>
      <c r="C78" s="50">
        <v>17</v>
      </c>
      <c r="D78" s="50">
        <v>282</v>
      </c>
      <c r="E78" s="51"/>
      <c r="F78" s="51"/>
      <c r="G78" s="51"/>
      <c r="H78" s="51"/>
      <c r="I78" s="49">
        <f t="shared" si="2"/>
        <v>4.8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158</v>
      </c>
      <c r="C88" s="60">
        <v>1</v>
      </c>
      <c r="D88" s="60">
        <v>39.5</v>
      </c>
      <c r="E88" s="51">
        <v>0.2</v>
      </c>
      <c r="F88" s="51">
        <v>0.2</v>
      </c>
      <c r="G88" s="51">
        <v>0.6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210.5</v>
      </c>
      <c r="C89" s="60">
        <v>2</v>
      </c>
      <c r="D89" s="60">
        <v>67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243.5</v>
      </c>
      <c r="C90" s="60">
        <v>3</v>
      </c>
      <c r="D90" s="60">
        <v>70</v>
      </c>
      <c r="E90" s="87"/>
      <c r="F90" s="87"/>
      <c r="G90" s="87"/>
      <c r="H90" s="87"/>
      <c r="I90" s="53">
        <f t="shared" si="3"/>
        <v>10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288.5</v>
      </c>
      <c r="C91" s="60">
        <v>4</v>
      </c>
      <c r="D91" s="60">
        <v>75</v>
      </c>
      <c r="E91" s="87"/>
      <c r="F91" s="87"/>
      <c r="G91" s="87"/>
      <c r="H91" s="87"/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348.5</v>
      </c>
      <c r="C92" s="60">
        <v>5</v>
      </c>
      <c r="D92" s="60">
        <v>80</v>
      </c>
      <c r="E92" s="87"/>
      <c r="F92" s="87"/>
      <c r="G92" s="87"/>
      <c r="H92" s="87"/>
      <c r="I92" s="53">
        <f t="shared" si="3"/>
        <v>13.5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423.5</v>
      </c>
      <c r="C93" s="60">
        <v>6</v>
      </c>
      <c r="D93" s="60">
        <v>87</v>
      </c>
      <c r="E93" s="87"/>
      <c r="F93" s="87"/>
      <c r="G93" s="87"/>
      <c r="H93" s="87"/>
      <c r="I93" s="53">
        <f t="shared" si="3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506.5</v>
      </c>
      <c r="C94" s="60">
        <v>7</v>
      </c>
      <c r="D94" s="60">
        <v>93</v>
      </c>
      <c r="E94" s="87"/>
      <c r="F94" s="87"/>
      <c r="G94" s="87"/>
      <c r="H94" s="87"/>
      <c r="I94" s="53">
        <f t="shared" si="3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588.5</v>
      </c>
      <c r="C95" s="60">
        <v>8</v>
      </c>
      <c r="D95" s="60">
        <v>98</v>
      </c>
      <c r="E95" s="87"/>
      <c r="F95" s="87"/>
      <c r="G95" s="87"/>
      <c r="H95" s="87"/>
      <c r="I95" s="53">
        <f t="shared" si="3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675.5</v>
      </c>
      <c r="C96" s="60">
        <v>9</v>
      </c>
      <c r="D96" s="60">
        <v>675.5</v>
      </c>
      <c r="E96" s="87"/>
      <c r="F96" s="87"/>
      <c r="G96" s="87"/>
      <c r="H96" s="87"/>
      <c r="I96" s="53">
        <f t="shared" si="3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noir d'Autriche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59</v>
      </c>
      <c r="C114" s="50">
        <v>1</v>
      </c>
      <c r="D114" s="60">
        <v>3</v>
      </c>
      <c r="E114" s="51"/>
      <c r="F114" s="51">
        <v>0.4</v>
      </c>
      <c r="G114" s="51">
        <v>0.6</v>
      </c>
      <c r="H114" s="51"/>
      <c r="I114" s="53">
        <f>IFERROR(B114/A114,"")</f>
        <v>2.95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156</v>
      </c>
      <c r="C115" s="50">
        <v>2</v>
      </c>
      <c r="D115" s="60">
        <v>12</v>
      </c>
      <c r="E115" s="51">
        <v>0.4</v>
      </c>
      <c r="F115" s="51">
        <v>0.3</v>
      </c>
      <c r="G115" s="51">
        <v>0.3</v>
      </c>
      <c r="H115" s="51"/>
      <c r="I115" s="53">
        <f t="shared" ref="I115:I133" si="4">IF(A115&lt;&gt;0,(B115-(B114-D114))/(A115-A114),"")</f>
        <v>10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247</v>
      </c>
      <c r="C116" s="50">
        <v>3</v>
      </c>
      <c r="D116" s="60">
        <v>21</v>
      </c>
      <c r="E116" s="51"/>
      <c r="F116" s="51"/>
      <c r="G116" s="51"/>
      <c r="H116" s="51"/>
      <c r="I116" s="53">
        <f t="shared" si="4"/>
        <v>10.3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321</v>
      </c>
      <c r="C117" s="50">
        <v>4</v>
      </c>
      <c r="D117" s="60">
        <v>25</v>
      </c>
      <c r="E117" s="51"/>
      <c r="F117" s="51"/>
      <c r="G117" s="51"/>
      <c r="H117" s="51"/>
      <c r="I117" s="53">
        <f t="shared" si="4"/>
        <v>9.5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379</v>
      </c>
      <c r="C118" s="50">
        <v>5</v>
      </c>
      <c r="D118" s="60">
        <v>27</v>
      </c>
      <c r="E118" s="51"/>
      <c r="F118" s="51"/>
      <c r="G118" s="51"/>
      <c r="H118" s="51"/>
      <c r="I118" s="53">
        <f t="shared" si="4"/>
        <v>8.3000000000000007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422</v>
      </c>
      <c r="C119" s="50">
        <v>6</v>
      </c>
      <c r="D119" s="60">
        <v>26</v>
      </c>
      <c r="E119" s="51"/>
      <c r="F119" s="51"/>
      <c r="G119" s="51"/>
      <c r="H119" s="51"/>
      <c r="I119" s="53">
        <f t="shared" si="4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456</v>
      </c>
      <c r="C120" s="60">
        <v>7</v>
      </c>
      <c r="D120" s="60">
        <v>24</v>
      </c>
      <c r="E120" s="87"/>
      <c r="F120" s="87"/>
      <c r="G120" s="87"/>
      <c r="H120" s="87"/>
      <c r="I120" s="53">
        <f t="shared" si="4"/>
        <v>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v>486</v>
      </c>
      <c r="C121" s="60">
        <v>8</v>
      </c>
      <c r="D121" s="60">
        <v>24</v>
      </c>
      <c r="E121" s="87"/>
      <c r="F121" s="87"/>
      <c r="G121" s="87"/>
      <c r="H121" s="87"/>
      <c r="I121" s="53">
        <f t="shared" si="4"/>
        <v>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v>515</v>
      </c>
      <c r="C122" s="60">
        <v>9</v>
      </c>
      <c r="D122" s="60">
        <v>515</v>
      </c>
      <c r="E122" s="87"/>
      <c r="F122" s="87"/>
      <c r="G122" s="87"/>
      <c r="H122" s="87"/>
      <c r="I122" s="53">
        <f t="shared" si="4"/>
        <v>5.3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Pin laricio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22</v>
      </c>
      <c r="B140" s="60">
        <v>123</v>
      </c>
      <c r="C140" s="50">
        <v>1</v>
      </c>
      <c r="D140" s="60">
        <v>16</v>
      </c>
      <c r="E140" s="51">
        <v>0.2</v>
      </c>
      <c r="F140" s="51">
        <v>0.2</v>
      </c>
      <c r="G140" s="51">
        <v>0.6</v>
      </c>
      <c r="H140" s="51"/>
      <c r="I140" s="57">
        <f>IFERROR(B140/A140,"")</f>
        <v>5.5909090909090908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v>144</v>
      </c>
      <c r="C141" s="50">
        <v>2</v>
      </c>
      <c r="D141" s="60">
        <v>17</v>
      </c>
      <c r="E141" s="51">
        <v>0.3</v>
      </c>
      <c r="F141" s="51">
        <v>0.4</v>
      </c>
      <c r="G141" s="51">
        <v>0.3</v>
      </c>
      <c r="H141" s="51"/>
      <c r="I141" s="57">
        <f t="shared" ref="I141:I159" si="5">IF(A141&lt;&gt;0,(B141-(B140-D140))/(A141-A140),"")</f>
        <v>12.333333333333334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194</v>
      </c>
      <c r="C142" s="50">
        <v>3</v>
      </c>
      <c r="D142" s="60">
        <v>34</v>
      </c>
      <c r="E142" s="51">
        <v>0.4</v>
      </c>
      <c r="F142" s="51">
        <v>0.3</v>
      </c>
      <c r="G142" s="51">
        <v>0.3</v>
      </c>
      <c r="H142" s="51"/>
      <c r="I142" s="57">
        <f t="shared" si="5"/>
        <v>13.4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v>233</v>
      </c>
      <c r="C143" s="50">
        <v>4</v>
      </c>
      <c r="D143" s="60">
        <v>41</v>
      </c>
      <c r="E143" s="51"/>
      <c r="F143" s="51"/>
      <c r="G143" s="51"/>
      <c r="H143" s="51"/>
      <c r="I143" s="57">
        <f t="shared" si="5"/>
        <v>14.6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v>264</v>
      </c>
      <c r="C144" s="50">
        <v>5</v>
      </c>
      <c r="D144" s="60">
        <v>41</v>
      </c>
      <c r="E144" s="51"/>
      <c r="F144" s="51"/>
      <c r="G144" s="51"/>
      <c r="H144" s="51"/>
      <c r="I144" s="57">
        <f t="shared" si="5"/>
        <v>14.4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v>318</v>
      </c>
      <c r="C145" s="50">
        <v>6</v>
      </c>
      <c r="D145" s="60">
        <v>53</v>
      </c>
      <c r="E145" s="51"/>
      <c r="F145" s="51"/>
      <c r="G145" s="51"/>
      <c r="H145" s="51"/>
      <c r="I145" s="57">
        <f t="shared" si="5"/>
        <v>19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v>352</v>
      </c>
      <c r="C146" s="50">
        <v>7</v>
      </c>
      <c r="D146" s="60">
        <v>53</v>
      </c>
      <c r="E146" s="51"/>
      <c r="F146" s="51"/>
      <c r="G146" s="51"/>
      <c r="H146" s="51"/>
      <c r="I146" s="57">
        <f t="shared" si="5"/>
        <v>17.399999999999999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58</v>
      </c>
      <c r="B147" s="60">
        <v>440</v>
      </c>
      <c r="C147" s="50">
        <v>8</v>
      </c>
      <c r="D147" s="60">
        <v>78</v>
      </c>
      <c r="E147" s="51"/>
      <c r="F147" s="51"/>
      <c r="G147" s="51"/>
      <c r="H147" s="51"/>
      <c r="I147" s="57">
        <f>IF(A147&lt;&gt;0,(B147-(B146-D146))/(A147-A146),"")</f>
        <v>17.625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66</v>
      </c>
      <c r="B148" s="60">
        <v>495</v>
      </c>
      <c r="C148" s="50">
        <v>9</v>
      </c>
      <c r="D148" s="60">
        <v>65</v>
      </c>
      <c r="E148" s="51"/>
      <c r="F148" s="51"/>
      <c r="G148" s="51"/>
      <c r="H148" s="51"/>
      <c r="I148" s="57">
        <f t="shared" si="5"/>
        <v>16.625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74</v>
      </c>
      <c r="B149" s="60">
        <v>533</v>
      </c>
      <c r="C149" s="50">
        <v>10</v>
      </c>
      <c r="D149" s="60">
        <v>37</v>
      </c>
      <c r="E149" s="51"/>
      <c r="F149" s="51"/>
      <c r="G149" s="51"/>
      <c r="H149" s="51"/>
      <c r="I149" s="57">
        <f t="shared" si="5"/>
        <v>12.875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82</v>
      </c>
      <c r="B150" s="60">
        <v>567</v>
      </c>
      <c r="C150" s="50">
        <v>11</v>
      </c>
      <c r="D150" s="60">
        <v>567</v>
      </c>
      <c r="E150" s="51"/>
      <c r="F150" s="51"/>
      <c r="G150" s="51"/>
      <c r="H150" s="51"/>
      <c r="I150" s="57">
        <f t="shared" si="5"/>
        <v>8.875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Cormier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40</v>
      </c>
      <c r="C166" s="60">
        <v>1</v>
      </c>
      <c r="D166" s="60">
        <v>3</v>
      </c>
      <c r="E166" s="51"/>
      <c r="F166" s="51">
        <v>0.4</v>
      </c>
      <c r="G166" s="51">
        <v>0.6</v>
      </c>
      <c r="H166" s="51"/>
      <c r="I166" s="49">
        <f>IFERROR(B166/A166,"")</f>
        <v>2.6666666666666665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85</v>
      </c>
      <c r="C167" s="60">
        <v>2</v>
      </c>
      <c r="D167" s="60">
        <v>25</v>
      </c>
      <c r="E167" s="51">
        <v>0.3</v>
      </c>
      <c r="F167" s="51">
        <v>0.4</v>
      </c>
      <c r="G167" s="51">
        <v>0.3</v>
      </c>
      <c r="H167" s="51"/>
      <c r="I167" s="49">
        <f t="shared" ref="I167:I185" si="6">IF(A167&lt;&gt;0,(B167-(B166-D166))/(A167-A166),"")</f>
        <v>9.6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113</v>
      </c>
      <c r="C168" s="60">
        <v>3</v>
      </c>
      <c r="D168" s="60">
        <v>27</v>
      </c>
      <c r="E168" s="87">
        <v>0.3</v>
      </c>
      <c r="F168" s="87">
        <v>0.4</v>
      </c>
      <c r="G168" s="87">
        <v>0.3</v>
      </c>
      <c r="H168" s="51"/>
      <c r="I168" s="49">
        <f t="shared" si="6"/>
        <v>10.6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31</v>
      </c>
      <c r="B169" s="60">
        <v>155</v>
      </c>
      <c r="C169" s="60">
        <v>4</v>
      </c>
      <c r="D169" s="60">
        <v>36</v>
      </c>
      <c r="E169" s="51"/>
      <c r="F169" s="51"/>
      <c r="G169" s="51"/>
      <c r="H169" s="51"/>
      <c r="I169" s="49">
        <f t="shared" si="6"/>
        <v>11.5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37</v>
      </c>
      <c r="B170" s="60">
        <v>188</v>
      </c>
      <c r="C170" s="60">
        <v>5</v>
      </c>
      <c r="D170" s="60">
        <v>36</v>
      </c>
      <c r="E170" s="51"/>
      <c r="F170" s="51"/>
      <c r="G170" s="51"/>
      <c r="H170" s="51"/>
      <c r="I170" s="49">
        <f t="shared" si="6"/>
        <v>11.5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44</v>
      </c>
      <c r="B171" s="60">
        <v>230</v>
      </c>
      <c r="C171" s="60">
        <v>6</v>
      </c>
      <c r="D171" s="60">
        <v>43</v>
      </c>
      <c r="E171" s="51"/>
      <c r="F171" s="51"/>
      <c r="G171" s="51"/>
      <c r="H171" s="51"/>
      <c r="I171" s="49">
        <f t="shared" si="6"/>
        <v>11.142857142857142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52</v>
      </c>
      <c r="B172" s="60">
        <v>270</v>
      </c>
      <c r="C172" s="60">
        <v>7</v>
      </c>
      <c r="D172" s="60">
        <v>48</v>
      </c>
      <c r="E172" s="51"/>
      <c r="F172" s="51"/>
      <c r="G172" s="51"/>
      <c r="H172" s="51"/>
      <c r="I172" s="49">
        <f t="shared" si="6"/>
        <v>10.375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60</v>
      </c>
      <c r="B173" s="50">
        <v>297</v>
      </c>
      <c r="C173" s="50">
        <v>8</v>
      </c>
      <c r="D173" s="50">
        <v>47</v>
      </c>
      <c r="E173" s="51"/>
      <c r="F173" s="51"/>
      <c r="G173" s="51"/>
      <c r="H173" s="51"/>
      <c r="I173" s="49">
        <f t="shared" si="6"/>
        <v>9.375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69</v>
      </c>
      <c r="B174" s="50">
        <v>328</v>
      </c>
      <c r="C174" s="50">
        <v>9</v>
      </c>
      <c r="D174" s="50">
        <v>328</v>
      </c>
      <c r="E174" s="51"/>
      <c r="F174" s="51"/>
      <c r="G174" s="51"/>
      <c r="H174" s="51"/>
      <c r="I174" s="49">
        <f t="shared" si="6"/>
        <v>8.6666666666666661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noir d'Autriche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laricio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332.68760696564266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368.19566888809879</v>
      </c>
      <c r="AO3" s="59">
        <f>IF('Données projet'!E10&gt;30,$AM$33-$H$33,LOOKUP('Données projet'!$E$10,$A$3:$A$203,AM3:AM203)-LOOKUP('Données projet'!$E$10,$A$3:$A$203,$H$3:$H$203))</f>
        <v>254.25036207346591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319.22903094674564</v>
      </c>
      <c r="BJ3" s="59">
        <f>IF('Données projet'!E11&gt;30,$BH$33-$H$33,LOOKUP('Données projet'!$E$11,$A$3:$A$203,BH3:BH203)-LOOKUP('Données projet'!$E$11,$A$3:$A$203,$H$3:$H$203))</f>
        <v>254.58690973142848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382.88347131256569</v>
      </c>
      <c r="CE3" s="59">
        <f>IF('Données projet'!E12&gt;30,$CC$33-$H$33,LOOKUP('Données projet'!$E$12,$A$3:$A$203,CC3:CC203)-LOOKUP('Données projet'!$E$12,$A$3:$A$203,$H$3:$H$203))</f>
        <v>243.30592080224636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370.12772664814923</v>
      </c>
      <c r="CZ3" s="59">
        <f>IF('Données projet'!E13&gt;30,$CX$33-$H$33,LOOKUP('Données projet'!$E$13,$A$3:$A$203,CX3:CX203)-LOOKUP('Données projet'!$E$13,$A$3:$A$203,$H$3:$H$203))</f>
        <v>292.26503163353146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385.04244822139202</v>
      </c>
      <c r="DU3" s="59">
        <f>IF('Données projet'!E14&gt;30,$DS$33-$H$33,LOOKUP('Données projet'!$E$14,$A$3:$A$203,DS3:DS203)-LOOKUP('Données projet'!$E$14,$A$3:$A$203,$H$3:$H$203))</f>
        <v>374.64504594213992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260.65521412271448</v>
      </c>
      <c r="S4" s="59">
        <f ca="1">AVERAGE(OFFSET($R$3,0,0,'Données projet'!$E$9+1,1))-AVERAGE(OFFSET($H$3,0,0,'Données projet'!$E$9+1,1))</f>
        <v>332.68760696564266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1.2223636300497438</v>
      </c>
      <c r="AK4" s="13">
        <f>EXP(-1.0587+0.8836*LN(AJ4)+0.284)</f>
        <v>0.55030360208821416</v>
      </c>
      <c r="AL4" s="20">
        <f t="shared" ref="AL4:AL67" si="4">(AJ4+AK4)*0.475*44/12</f>
        <v>3.0873954293069432</v>
      </c>
      <c r="AM4" s="59">
        <f t="shared" ref="AM4:AM67" si="5">AL4+(AD4+AE4)*44/12</f>
        <v>260.97628431819578</v>
      </c>
      <c r="AN4" s="59">
        <f ca="1">AVERAGE(OFFSET($AM$3,0,0,'Données projet'!$E$10+1,1))-AVERAGE(OFFSET($H$3,0,0,'Données projet'!$E$10+1,1))</f>
        <v>368.19566888809879</v>
      </c>
      <c r="AO4" s="59">
        <f>$AO$3</f>
        <v>254.25036207346591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259.45197446629572</v>
      </c>
      <c r="BI4" s="59">
        <f ca="1">AVERAGE(OFFSET($BH$3,0,0,'Données projet'!$E$11+1,1))-AVERAGE(OFFSET($H$3,0,0,'Données projet'!$E$11+1,1))</f>
        <v>319.22903094674564</v>
      </c>
      <c r="BJ4" s="59">
        <f>$BJ$3</f>
        <v>254.58690973142848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2.95</v>
      </c>
      <c r="BY4" s="12">
        <f>IF('Données projet'!$A$114&gt;35,BY3+BX4-CG3,IF(A4&lt;'Données projet'!$A$114,$BV$205^A4,IF(A4='Données projet'!$A$114,'Données projet'!$B$114,BY3+BX4-CG3)))</f>
        <v>1.226147171351889</v>
      </c>
      <c r="BZ4" s="13">
        <f>BY4*VLOOKUP('Données projet'!$B$12,Paramètres!$A$1:$I$89,3,0)*VLOOKUP('Données projet'!$B$12,Paramètres!$A$1:$I$89,5,0)</f>
        <v>0.73323600846842973</v>
      </c>
      <c r="CA4" s="13">
        <f>EXP(-1.0587+0.8836*LN(BZ4)+0.284)</f>
        <v>0.35033334269676686</v>
      </c>
      <c r="CB4" s="20">
        <f t="shared" ref="CB4:CB67" si="10">(BZ4+CA4)*0.475*44/12</f>
        <v>1.8872166199460507</v>
      </c>
      <c r="CC4" s="59">
        <f t="shared" ref="CC4:CC67" si="11">CB4+(BT4+BU4)*44/12</f>
        <v>259.77610550883492</v>
      </c>
      <c r="CD4" s="59">
        <f ca="1">AVERAGE(OFFSET($CC$3,0,0,'Données projet'!$E$12+1,1))-AVERAGE(OFFSET($H$3,0,0,'Données projet'!$E$12+1,1))</f>
        <v>382.88347131256569</v>
      </c>
      <c r="CE4" s="59">
        <f>$CE$3</f>
        <v>243.30592080224636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5.5909090909090908</v>
      </c>
      <c r="CT4" s="12">
        <f>IF('Données projet'!$A$140&gt;35,CT3+CS4-DB3,IF(A4&lt;'Données projet'!$A$140,$CQ$205^A4,IF(A4='Données projet'!$A$140,'Données projet'!$B$140,CT3+CS4-DB3)))</f>
        <v>1.244502252163008</v>
      </c>
      <c r="CU4" s="17">
        <f>CT4*VLOOKUP('Données projet'!$B$13,Paramètres!$A$1:$I$89,3,0)*VLOOKUP('Données projet'!$B$13,Paramètres!$A$1:$I$89,5,0)</f>
        <v>0.74421234679347892</v>
      </c>
      <c r="CV4" s="13">
        <f>EXP(-1.0587+0.8836*LN(CU4)+0.284)</f>
        <v>0.3549632728022305</v>
      </c>
      <c r="CW4" s="20">
        <f t="shared" ref="CW4:CW67" si="13">(CU4+CV4)*0.475*44/12</f>
        <v>1.9143975374625271</v>
      </c>
      <c r="CX4" s="59">
        <f t="shared" ref="CX4:CX67" si="14">CW4+(CO4+CP4)*44/12</f>
        <v>259.80328642635141</v>
      </c>
      <c r="CY4" s="59">
        <f ca="1">AVERAGE(OFFSET($CX$3,0,0,'Données projet'!$E$13+1,1))-AVERAGE(OFFSET($H$3,0,0,'Données projet'!$E$13+1,1))</f>
        <v>370.12772664814923</v>
      </c>
      <c r="CZ4" s="59">
        <f>$CZ$3</f>
        <v>292.26503163353146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2.6666666666666665</v>
      </c>
      <c r="DO4" s="12">
        <f>IF('Données projet'!$A$166&gt;35,DO3+DN4-DW3,IF(A4&lt;'Données projet'!$A$166,$DL$205^A4,IF(A4='Données projet'!$A$166,'Données projet'!$B$166,DO3+DN4-DW3)))</f>
        <v>1.2788040393997409</v>
      </c>
      <c r="DP4" s="17">
        <f>DO4*VLOOKUP('Données projet'!$B$14,Paramètres!$A$1:$I$89,3,0)*VLOOKUP('Données projet'!$B$14,Paramètres!$A$1:$I$89,5,0)</f>
        <v>1.3765046680098809</v>
      </c>
      <c r="DQ4" s="13">
        <f>EXP(-1.0587+0.8836*LN(DP4)+0.284)</f>
        <v>0.6111897052151255</v>
      </c>
      <c r="DR4" s="20">
        <f t="shared" ref="DR4:DR67" si="16">(DP4+DQ4)*0.475*44/12</f>
        <v>3.4619010333668858</v>
      </c>
      <c r="DS4" s="59">
        <f t="shared" ref="DS4:DS67" si="17">DR4+(DJ4+DK4)*44/12</f>
        <v>261.35078992225573</v>
      </c>
      <c r="DT4" s="59">
        <f ca="1">AVERAGE(OFFSET($DS$3,0,0,'Données projet'!$E$14+1,1))-AVERAGE(OFFSET($H$3,0,0,'Données projet'!$E$14+1,1))</f>
        <v>385.04244822139202</v>
      </c>
      <c r="DU4" s="59">
        <f>$DU$3</f>
        <v>374.64504594213992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262.42339882093205</v>
      </c>
      <c r="S5" s="59">
        <f ca="1">AVERAGE(OFFSET($R$3,0,0,'Données projet'!$E$9+1,1))-AVERAGE(OFFSET($H$3,0,0,'Données projet'!$E$9+1,1))</f>
        <v>332.68760696564266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1.47354323872622</v>
      </c>
      <c r="AK5" s="13">
        <f t="shared" ref="AK5:AK68" si="35">EXP(-1.0587+0.8836*LN(AJ5)+0.284)</f>
        <v>0.64910881835703094</v>
      </c>
      <c r="AL5" s="20">
        <f t="shared" si="4"/>
        <v>3.6969523327533285</v>
      </c>
      <c r="AM5" s="59">
        <f t="shared" si="5"/>
        <v>262.80806344386446</v>
      </c>
      <c r="AN5" s="59">
        <f ca="1">AVERAGE(OFFSET($AM$3,0,0,'Données projet'!$E$10+1,1))-AVERAGE(OFFSET($H$3,0,0,'Données projet'!$E$10+1,1))</f>
        <v>368.19566888809879</v>
      </c>
      <c r="AO5" s="59">
        <f t="shared" ref="AO5:AO68" si="36">$AO$3</f>
        <v>254.25036207346591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261.10525168652157</v>
      </c>
      <c r="BI5" s="59">
        <f ca="1">AVERAGE(OFFSET($BH$3,0,0,'Données projet'!$E$11+1,1))-AVERAGE(OFFSET($H$3,0,0,'Données projet'!$E$11+1,1))</f>
        <v>319.22903094674564</v>
      </c>
      <c r="BJ5" s="59">
        <f t="shared" ref="BJ5:BJ68" si="38">$BJ$3</f>
        <v>254.58690973142848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2.95</v>
      </c>
      <c r="BY5" s="12">
        <f>IF('Données projet'!$A$114&gt;35,BY4+BX5-CG4,IF(A5&lt;'Données projet'!$A$114,$BV$205^A5,IF(A5='Données projet'!$A$114,'Données projet'!$B$114,BY4+BX5-CG4)))</f>
        <v>1.5034368858142386</v>
      </c>
      <c r="BZ5" s="13">
        <f>BY5*VLOOKUP('Données projet'!$B$12,Paramètres!$A$1:$I$89,3,0)*VLOOKUP('Données projet'!$B$12,Paramètres!$A$1:$I$89,5,0)</f>
        <v>0.89905525771691475</v>
      </c>
      <c r="CA5" s="13">
        <f t="shared" ref="CA5:CA68" si="39">EXP(-1.0587+0.8836*LN(BZ5)+0.284)</f>
        <v>0.41948623529840945</v>
      </c>
      <c r="CB5" s="20">
        <f t="shared" si="10"/>
        <v>2.2964597670016897</v>
      </c>
      <c r="CC5" s="59">
        <f t="shared" si="11"/>
        <v>261.40757087811284</v>
      </c>
      <c r="CD5" s="59">
        <f ca="1">AVERAGE(OFFSET($CC$3,0,0,'Données projet'!$E$12+1,1))-AVERAGE(OFFSET($H$3,0,0,'Données projet'!$E$12+1,1))</f>
        <v>382.88347131256569</v>
      </c>
      <c r="CE5" s="59">
        <f t="shared" ref="CE5:CE68" si="40">$CE$3</f>
        <v>243.30592080224636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5.5909090909090908</v>
      </c>
      <c r="CT5" s="12">
        <f>IF('Données projet'!$A$140&gt;35,CT4+CS5-DB4,IF(A5&lt;'Données projet'!$A$140,$CQ$205^A5,IF(A5='Données projet'!$A$140,'Données projet'!$B$140,CT4+CS5-DB4)))</f>
        <v>1.5487858556387992</v>
      </c>
      <c r="CU5" s="17">
        <f>CT5*VLOOKUP('Données projet'!$B$13,Paramètres!$A$1:$I$89,3,0)*VLOOKUP('Données projet'!$B$13,Paramètres!$A$1:$I$89,5,0)</f>
        <v>0.92617394167200195</v>
      </c>
      <c r="CV5" s="13">
        <f t="shared" ref="CV5:CV68" si="41">EXP(-1.0587+0.8836*LN(CU5)+0.284)</f>
        <v>0.43064718121421069</v>
      </c>
      <c r="CW5" s="20">
        <f t="shared" si="13"/>
        <v>2.3631301223601535</v>
      </c>
      <c r="CX5" s="59">
        <f t="shared" si="14"/>
        <v>261.47424123347128</v>
      </c>
      <c r="CY5" s="59">
        <f ca="1">AVERAGE(OFFSET($CX$3,0,0,'Données projet'!$E$13+1,1))-AVERAGE(OFFSET($H$3,0,0,'Données projet'!$E$13+1,1))</f>
        <v>370.12772664814923</v>
      </c>
      <c r="CZ5" s="59">
        <f t="shared" ref="CZ5:CZ68" si="42">$CZ$3</f>
        <v>292.26503163353146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2.6666666666666665</v>
      </c>
      <c r="DO5" s="12">
        <f>IF('Données projet'!$A$166&gt;35,DO4+DN5-DW4,IF(A5&lt;'Données projet'!$A$166,$DL$205^A5,IF(A5='Données projet'!$A$166,'Données projet'!$B$166,DO4+DN5-DW4)))</f>
        <v>1.6353397711850939</v>
      </c>
      <c r="DP5" s="17">
        <f>DO5*VLOOKUP('Données projet'!$B$14,Paramètres!$A$1:$I$89,3,0)*VLOOKUP('Données projet'!$B$14,Paramètres!$A$1:$I$89,5,0)</f>
        <v>1.760279729703635</v>
      </c>
      <c r="DQ5" s="13">
        <f t="shared" ref="DQ5:DQ68" si="43">EXP(-1.0587+0.8836*LN(DP5)+0.284)</f>
        <v>0.75953544250709681</v>
      </c>
      <c r="DR5" s="20">
        <f t="shared" si="16"/>
        <v>4.3886780916003572</v>
      </c>
      <c r="DS5" s="59">
        <f t="shared" si="17"/>
        <v>263.4997892027115</v>
      </c>
      <c r="DT5" s="59">
        <f ca="1">AVERAGE(OFFSET($DS$3,0,0,'Données projet'!$E$14+1,1))-AVERAGE(OFFSET($H$3,0,0,'Données projet'!$E$14+1,1))</f>
        <v>385.04244822139202</v>
      </c>
      <c r="DU5" s="59">
        <f t="shared" ref="DU5:DU68" si="44">$DU$3</f>
        <v>374.64504594213992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264.29973523978072</v>
      </c>
      <c r="S6" s="59">
        <f ca="1">AVERAGE(OFFSET($R$3,0,0,'Données projet'!$E$9+1,1))-AVERAGE(OFFSET($H$3,0,0,'Données projet'!$E$9+1,1))</f>
        <v>332.68760696564266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1.7763369450933317</v>
      </c>
      <c r="AK6" s="13">
        <f t="shared" si="35"/>
        <v>0.76565418883323866</v>
      </c>
      <c r="AL6" s="20">
        <f t="shared" si="4"/>
        <v>4.4273012249221102</v>
      </c>
      <c r="AM6" s="59">
        <f t="shared" si="5"/>
        <v>264.76063455825545</v>
      </c>
      <c r="AN6" s="59">
        <f ca="1">AVERAGE(OFFSET($AM$3,0,0,'Données projet'!$E$10+1,1))-AVERAGE(OFFSET($H$3,0,0,'Données projet'!$E$10+1,1))</f>
        <v>368.19566888809879</v>
      </c>
      <c r="AO6" s="59">
        <f t="shared" si="36"/>
        <v>254.25036207346591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262.8778838402435</v>
      </c>
      <c r="BI6" s="59">
        <f ca="1">AVERAGE(OFFSET($BH$3,0,0,'Données projet'!$E$11+1,1))-AVERAGE(OFFSET($H$3,0,0,'Données projet'!$E$11+1,1))</f>
        <v>319.22903094674564</v>
      </c>
      <c r="BJ6" s="59">
        <f t="shared" si="38"/>
        <v>254.58690973142848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2.95</v>
      </c>
      <c r="BY6" s="12">
        <f>IF('Données projet'!$A$114&gt;35,BY5+BX6-CG5,IF(A6&lt;'Données projet'!$A$114,$BV$205^A6,IF(A6='Données projet'!$A$114,'Données projet'!$B$114,BY5+BX6-CG5)))</f>
        <v>1.8434348848472215</v>
      </c>
      <c r="BZ6" s="13">
        <f>BY6*VLOOKUP('Données projet'!$B$12,Paramètres!$A$1:$I$89,3,0)*VLOOKUP('Données projet'!$B$12,Paramètres!$A$1:$I$89,5,0)</f>
        <v>1.1023740611386386</v>
      </c>
      <c r="CA6" s="13">
        <f t="shared" si="39"/>
        <v>0.50228933463847691</v>
      </c>
      <c r="CB6" s="20">
        <f t="shared" si="10"/>
        <v>2.7947887476451427</v>
      </c>
      <c r="CC6" s="59">
        <f t="shared" si="11"/>
        <v>263.12812208097847</v>
      </c>
      <c r="CD6" s="59">
        <f ca="1">AVERAGE(OFFSET($CC$3,0,0,'Données projet'!$E$12+1,1))-AVERAGE(OFFSET($H$3,0,0,'Données projet'!$E$12+1,1))</f>
        <v>382.88347131256569</v>
      </c>
      <c r="CE6" s="59">
        <f t="shared" si="40"/>
        <v>243.30592080224636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5.5909090909090908</v>
      </c>
      <c r="CT6" s="12">
        <f>IF('Données projet'!$A$140&gt;35,CT5+CS6-DB5,IF(A6&lt;'Données projet'!$A$140,$CQ$205^A6,IF(A6='Données projet'!$A$140,'Données projet'!$B$140,CT5+CS6-DB5)))</f>
        <v>1.927467485460697</v>
      </c>
      <c r="CU6" s="17">
        <f>CT6*VLOOKUP('Données projet'!$B$13,Paramètres!$A$1:$I$89,3,0)*VLOOKUP('Données projet'!$B$13,Paramètres!$A$1:$I$89,5,0)</f>
        <v>1.152625556305497</v>
      </c>
      <c r="CV6" s="13">
        <f t="shared" si="41"/>
        <v>0.52246812247269758</v>
      </c>
      <c r="CW6" s="20">
        <f t="shared" si="13"/>
        <v>2.9174548238720219</v>
      </c>
      <c r="CX6" s="59">
        <f t="shared" si="14"/>
        <v>263.25078815720536</v>
      </c>
      <c r="CY6" s="59">
        <f ca="1">AVERAGE(OFFSET($CX$3,0,0,'Données projet'!$E$13+1,1))-AVERAGE(OFFSET($H$3,0,0,'Données projet'!$E$13+1,1))</f>
        <v>370.12772664814923</v>
      </c>
      <c r="CZ6" s="59">
        <f t="shared" si="42"/>
        <v>292.26503163353146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2.6666666666666665</v>
      </c>
      <c r="DO6" s="12">
        <f>IF('Données projet'!$A$166&gt;35,DO5+DN6-DW5,IF(A6&lt;'Données projet'!$A$166,$DL$205^A6,IF(A6='Données projet'!$A$166,'Données projet'!$B$166,DO5+DN6-DW5)))</f>
        <v>2.0912791051825459</v>
      </c>
      <c r="DP6" s="17">
        <f>DO6*VLOOKUP('Données projet'!$B$14,Paramètres!$A$1:$I$89,3,0)*VLOOKUP('Données projet'!$B$14,Paramètres!$A$1:$I$89,5,0)</f>
        <v>2.2510528288184921</v>
      </c>
      <c r="DQ6" s="13">
        <f t="shared" si="43"/>
        <v>0.94388711639276912</v>
      </c>
      <c r="DR6" s="20">
        <f t="shared" si="16"/>
        <v>5.5645204045762791</v>
      </c>
      <c r="DS6" s="59">
        <f t="shared" si="17"/>
        <v>265.8978537379096</v>
      </c>
      <c r="DT6" s="59">
        <f ca="1">AVERAGE(OFFSET($DS$3,0,0,'Données projet'!$E$14+1,1))-AVERAGE(OFFSET($H$3,0,0,'Données projet'!$E$14+1,1))</f>
        <v>385.04244822139202</v>
      </c>
      <c r="DU6" s="59">
        <f t="shared" si="44"/>
        <v>374.64504594213992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266.30572241486152</v>
      </c>
      <c r="S7" s="59">
        <f ca="1">AVERAGE(OFFSET($R$3,0,0,'Données projet'!$E$9+1,1))-AVERAGE(OFFSET($H$3,0,0,'Données projet'!$E$9+1,1))</f>
        <v>332.68760696564266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2.1413507656762891</v>
      </c>
      <c r="AK7" s="13">
        <f t="shared" si="35"/>
        <v>0.9031249003236328</v>
      </c>
      <c r="AL7" s="20">
        <f t="shared" si="4"/>
        <v>5.3024617849498643</v>
      </c>
      <c r="AM7" s="59">
        <f t="shared" si="5"/>
        <v>266.8580173405054</v>
      </c>
      <c r="AN7" s="59">
        <f ca="1">AVERAGE(OFFSET($AM$3,0,0,'Données projet'!$E$10+1,1))-AVERAGE(OFFSET($H$3,0,0,'Données projet'!$E$10+1,1))</f>
        <v>368.19566888809879</v>
      </c>
      <c r="AO7" s="59">
        <f t="shared" si="36"/>
        <v>254.25036207346591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264.80304536680109</v>
      </c>
      <c r="BI7" s="59">
        <f ca="1">AVERAGE(OFFSET($BH$3,0,0,'Données projet'!$E$11+1,1))-AVERAGE(OFFSET($H$3,0,0,'Données projet'!$E$11+1,1))</f>
        <v>319.22903094674564</v>
      </c>
      <c r="BJ7" s="59">
        <f t="shared" si="38"/>
        <v>254.58690973142848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2.95</v>
      </c>
      <c r="BY7" s="12">
        <f>IF('Données projet'!$A$114&gt;35,BY6+BX7-CG6,IF(A7&lt;'Données projet'!$A$114,$BV$205^A7,IF(A7='Données projet'!$A$114,'Données projet'!$B$114,BY6+BX7-CG6)))</f>
        <v>2.260322469626816</v>
      </c>
      <c r="BZ7" s="13">
        <f>BY7*VLOOKUP('Données projet'!$B$12,Paramètres!$A$1:$I$89,3,0)*VLOOKUP('Données projet'!$B$12,Paramètres!$A$1:$I$89,5,0)</f>
        <v>1.3516728368368363</v>
      </c>
      <c r="CA7" s="13">
        <f t="shared" si="39"/>
        <v>0.60143707817275438</v>
      </c>
      <c r="CB7" s="20">
        <f t="shared" si="10"/>
        <v>3.4016664353083708</v>
      </c>
      <c r="CC7" s="59">
        <f t="shared" si="11"/>
        <v>264.9572219908639</v>
      </c>
      <c r="CD7" s="59">
        <f ca="1">AVERAGE(OFFSET($CC$3,0,0,'Données projet'!$E$12+1,1))-AVERAGE(OFFSET($H$3,0,0,'Données projet'!$E$12+1,1))</f>
        <v>382.88347131256569</v>
      </c>
      <c r="CE7" s="59">
        <f t="shared" si="40"/>
        <v>243.30592080224636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5.5909090909090908</v>
      </c>
      <c r="CT7" s="12">
        <f>IF('Données projet'!$A$140&gt;35,CT6+CS7-DB6,IF(A7&lt;'Données projet'!$A$140,$CQ$205^A7,IF(A7='Données projet'!$A$140,'Données projet'!$B$140,CT6+CS7-DB6)))</f>
        <v>2.3987376266268075</v>
      </c>
      <c r="CU7" s="17">
        <f>CT7*VLOOKUP('Données projet'!$B$13,Paramètres!$A$1:$I$89,3,0)*VLOOKUP('Données projet'!$B$13,Paramètres!$A$1:$I$89,5,0)</f>
        <v>1.4344451007228309</v>
      </c>
      <c r="CV7" s="13">
        <f t="shared" si="41"/>
        <v>0.63386677286612625</v>
      </c>
      <c r="CW7" s="20">
        <f t="shared" si="13"/>
        <v>3.6023098465007668</v>
      </c>
      <c r="CX7" s="59">
        <f t="shared" si="14"/>
        <v>265.1578654020563</v>
      </c>
      <c r="CY7" s="59">
        <f ca="1">AVERAGE(OFFSET($CX$3,0,0,'Données projet'!$E$13+1,1))-AVERAGE(OFFSET($H$3,0,0,'Données projet'!$E$13+1,1))</f>
        <v>370.12772664814923</v>
      </c>
      <c r="CZ7" s="59">
        <f t="shared" si="42"/>
        <v>292.26503163353146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2.6666666666666665</v>
      </c>
      <c r="DO7" s="12">
        <f>IF('Données projet'!$A$166&gt;35,DO6+DN7-DW6,IF(A7&lt;'Données projet'!$A$166,$DL$205^A7,IF(A7='Données projet'!$A$166,'Données projet'!$B$166,DO6+DN7-DW6)))</f>
        <v>2.6743361672197152</v>
      </c>
      <c r="DP7" s="17">
        <f>DO7*VLOOKUP('Données projet'!$B$14,Paramètres!$A$1:$I$89,3,0)*VLOOKUP('Données projet'!$B$14,Paramètres!$A$1:$I$89,5,0)</f>
        <v>2.8786554503953012</v>
      </c>
      <c r="DQ7" s="13">
        <f t="shared" si="43"/>
        <v>1.1729839565504312</v>
      </c>
      <c r="DR7" s="20">
        <f t="shared" si="16"/>
        <v>7.0566053004304825</v>
      </c>
      <c r="DS7" s="59">
        <f t="shared" si="17"/>
        <v>268.61216085598602</v>
      </c>
      <c r="DT7" s="59">
        <f ca="1">AVERAGE(OFFSET($DS$3,0,0,'Données projet'!$E$14+1,1))-AVERAGE(OFFSET($H$3,0,0,'Données projet'!$E$14+1,1))</f>
        <v>385.04244822139202</v>
      </c>
      <c r="DU7" s="59">
        <f t="shared" si="44"/>
        <v>374.64504594213992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268.46714702955143</v>
      </c>
      <c r="S8" s="59">
        <f ca="1">AVERAGE(OFFSET($R$3,0,0,'Données projet'!$E$9+1,1))-AVERAGE(OFFSET($H$3,0,0,'Données projet'!$E$9+1,1))</f>
        <v>332.68760696564266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2.5813701135521372</v>
      </c>
      <c r="AK8" s="13">
        <f t="shared" si="35"/>
        <v>1.0652780295337991</v>
      </c>
      <c r="AL8" s="20">
        <f t="shared" si="4"/>
        <v>6.3512455158746723</v>
      </c>
      <c r="AM8" s="59">
        <f t="shared" si="5"/>
        <v>269.12902329365244</v>
      </c>
      <c r="AN8" s="59">
        <f ca="1">AVERAGE(OFFSET($AM$3,0,0,'Données projet'!$E$10+1,1))-AVERAGE(OFFSET($H$3,0,0,'Données projet'!$E$10+1,1))</f>
        <v>368.19566888809879</v>
      </c>
      <c r="AO8" s="59">
        <f t="shared" si="36"/>
        <v>254.25036207346591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266.92316437994907</v>
      </c>
      <c r="BI8" s="59">
        <f ca="1">AVERAGE(OFFSET($BH$3,0,0,'Données projet'!$E$11+1,1))-AVERAGE(OFFSET($H$3,0,0,'Données projet'!$E$11+1,1))</f>
        <v>319.22903094674564</v>
      </c>
      <c r="BJ8" s="59">
        <f t="shared" si="38"/>
        <v>254.58690973142848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2.95</v>
      </c>
      <c r="BY8" s="12">
        <f>IF('Données projet'!$A$114&gt;35,BY7+BX8-CG7,IF(A8&lt;'Données projet'!$A$114,$BV$205^A8,IF(A8='Données projet'!$A$114,'Données projet'!$B$114,BY7+BX8-CG7)))</f>
        <v>2.7714880024760364</v>
      </c>
      <c r="BZ8" s="13">
        <f>BY8*VLOOKUP('Données projet'!$B$12,Paramètres!$A$1:$I$89,3,0)*VLOOKUP('Données projet'!$B$12,Paramètres!$A$1:$I$89,5,0)</f>
        <v>1.6573498254806698</v>
      </c>
      <c r="CA8" s="13">
        <f t="shared" si="39"/>
        <v>0.72015576293558503</v>
      </c>
      <c r="CB8" s="20">
        <f t="shared" si="10"/>
        <v>4.1408222331583096</v>
      </c>
      <c r="CC8" s="59">
        <f t="shared" si="11"/>
        <v>266.91860001093607</v>
      </c>
      <c r="CD8" s="59">
        <f ca="1">AVERAGE(OFFSET($CC$3,0,0,'Données projet'!$E$12+1,1))-AVERAGE(OFFSET($H$3,0,0,'Données projet'!$E$12+1,1))</f>
        <v>382.88347131256569</v>
      </c>
      <c r="CE8" s="59">
        <f t="shared" si="40"/>
        <v>243.30592080224636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5.5909090909090908</v>
      </c>
      <c r="CT8" s="12">
        <f>IF('Données projet'!$A$140&gt;35,CT7+CS8-DB7,IF(A8&lt;'Données projet'!$A$140,$CQ$205^A8,IF(A8='Données projet'!$A$140,'Données projet'!$B$140,CT7+CS8-DB7)))</f>
        <v>2.9852343786852105</v>
      </c>
      <c r="CU8" s="17">
        <f>CT8*VLOOKUP('Données projet'!$B$13,Paramètres!$A$1:$I$89,3,0)*VLOOKUP('Données projet'!$B$13,Paramètres!$A$1:$I$89,5,0)</f>
        <v>1.785170158453756</v>
      </c>
      <c r="CV8" s="13">
        <f t="shared" si="41"/>
        <v>0.7690174164926461</v>
      </c>
      <c r="CW8" s="20">
        <f t="shared" si="13"/>
        <v>4.4485433596983173</v>
      </c>
      <c r="CX8" s="59">
        <f t="shared" si="14"/>
        <v>267.22632113747608</v>
      </c>
      <c r="CY8" s="59">
        <f ca="1">AVERAGE(OFFSET($CX$3,0,0,'Données projet'!$E$13+1,1))-AVERAGE(OFFSET($H$3,0,0,'Données projet'!$E$13+1,1))</f>
        <v>370.12772664814923</v>
      </c>
      <c r="CZ8" s="59">
        <f t="shared" si="42"/>
        <v>292.26503163353146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2.6666666666666665</v>
      </c>
      <c r="DO8" s="12">
        <f>IF('Données projet'!$A$166&gt;35,DO7+DN8-DW7,IF(A8&lt;'Données projet'!$A$166,$DL$205^A8,IF(A8='Données projet'!$A$166,'Données projet'!$B$166,DO7+DN8-DW7)))</f>
        <v>3.4199518933533928</v>
      </c>
      <c r="DP8" s="17">
        <f>DO8*VLOOKUP('Données projet'!$B$14,Paramètres!$A$1:$I$89,3,0)*VLOOKUP('Données projet'!$B$14,Paramètres!$A$1:$I$89,5,0)</f>
        <v>3.6812362180055915</v>
      </c>
      <c r="DQ8" s="13">
        <f t="shared" si="43"/>
        <v>1.4576863466289429</v>
      </c>
      <c r="DR8" s="20">
        <f t="shared" si="16"/>
        <v>8.950290133405149</v>
      </c>
      <c r="DS8" s="59">
        <f t="shared" si="17"/>
        <v>271.7280679111829</v>
      </c>
      <c r="DT8" s="59">
        <f ca="1">AVERAGE(OFFSET($DS$3,0,0,'Données projet'!$E$14+1,1))-AVERAGE(OFFSET($H$3,0,0,'Données projet'!$E$14+1,1))</f>
        <v>385.04244822139202</v>
      </c>
      <c r="DU8" s="59">
        <f t="shared" si="44"/>
        <v>374.64504594213992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270.81494110736412</v>
      </c>
      <c r="S9" s="59">
        <f ca="1">AVERAGE(OFFSET($R$3,0,0,'Données projet'!$E$9+1,1))-AVERAGE(OFFSET($H$3,0,0,'Données projet'!$E$9+1,1))</f>
        <v>332.68760696564266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3.111807635605039</v>
      </c>
      <c r="AK9" s="13">
        <f t="shared" si="35"/>
        <v>1.2565452240335246</v>
      </c>
      <c r="AL9" s="20">
        <f t="shared" si="4"/>
        <v>7.6082145638704972</v>
      </c>
      <c r="AM9" s="59">
        <f t="shared" si="5"/>
        <v>271.60821456387049</v>
      </c>
      <c r="AN9" s="59">
        <f ca="1">AVERAGE(OFFSET($AM$3,0,0,'Données projet'!$E$10+1,1))-AVERAGE(OFFSET($H$3,0,0,'Données projet'!$E$10+1,1))</f>
        <v>368.19566888809879</v>
      </c>
      <c r="AO9" s="59">
        <f t="shared" si="36"/>
        <v>254.25036207346591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269.29251243621979</v>
      </c>
      <c r="BI9" s="59">
        <f ca="1">AVERAGE(OFFSET($BH$3,0,0,'Données projet'!$E$11+1,1))-AVERAGE(OFFSET($H$3,0,0,'Données projet'!$E$11+1,1))</f>
        <v>319.22903094674564</v>
      </c>
      <c r="BJ9" s="59">
        <f t="shared" si="38"/>
        <v>254.58690973142848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2.95</v>
      </c>
      <c r="BY9" s="12">
        <f>IF('Données projet'!$A$114&gt;35,BY8+BX9-CG8,IF(A9&lt;'Données projet'!$A$114,$BV$205^A9,IF(A9='Données projet'!$A$114,'Données projet'!$B$114,BY8+BX9-CG8)))</f>
        <v>3.3982521746716894</v>
      </c>
      <c r="BZ9" s="13">
        <f>BY9*VLOOKUP('Données projet'!$B$12,Paramètres!$A$1:$I$89,3,0)*VLOOKUP('Données projet'!$B$12,Paramètres!$A$1:$I$89,5,0)</f>
        <v>2.0321548004536703</v>
      </c>
      <c r="CA9" s="13">
        <f t="shared" si="39"/>
        <v>0.86230853020399756</v>
      </c>
      <c r="CB9" s="20">
        <f t="shared" si="10"/>
        <v>5.0411903008954377</v>
      </c>
      <c r="CC9" s="59">
        <f t="shared" si="11"/>
        <v>269.04119030089544</v>
      </c>
      <c r="CD9" s="59">
        <f ca="1">AVERAGE(OFFSET($CC$3,0,0,'Données projet'!$E$12+1,1))-AVERAGE(OFFSET($H$3,0,0,'Données projet'!$E$12+1,1))</f>
        <v>382.88347131256569</v>
      </c>
      <c r="CE9" s="59">
        <f t="shared" si="40"/>
        <v>243.30592080224636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5.5909090909090908</v>
      </c>
      <c r="CT9" s="12">
        <f>IF('Données projet'!$A$140&gt;35,CT8+CS9-DB8,IF(A9&lt;'Données projet'!$A$140,$CQ$205^A9,IF(A9='Données projet'!$A$140,'Données projet'!$B$140,CT8+CS9-DB8)))</f>
        <v>3.7151309075081826</v>
      </c>
      <c r="CU9" s="17">
        <f>CT9*VLOOKUP('Données projet'!$B$13,Paramètres!$A$1:$I$89,3,0)*VLOOKUP('Données projet'!$B$13,Paramètres!$A$1:$I$89,5,0)</f>
        <v>2.2216482826898933</v>
      </c>
      <c r="CV9" s="13">
        <f t="shared" si="41"/>
        <v>0.93298436230530435</v>
      </c>
      <c r="CW9" s="20">
        <f t="shared" si="13"/>
        <v>5.4943185233666361</v>
      </c>
      <c r="CX9" s="59">
        <f t="shared" si="14"/>
        <v>269.49431852336664</v>
      </c>
      <c r="CY9" s="59">
        <f ca="1">AVERAGE(OFFSET($CX$3,0,0,'Données projet'!$E$13+1,1))-AVERAGE(OFFSET($H$3,0,0,'Données projet'!$E$13+1,1))</f>
        <v>370.12772664814923</v>
      </c>
      <c r="CZ9" s="59">
        <f t="shared" si="42"/>
        <v>292.26503163353146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2.6666666666666665</v>
      </c>
      <c r="DO9" s="12">
        <f>IF('Données projet'!$A$166&gt;35,DO8+DN9-DW8,IF(A9&lt;'Données projet'!$A$166,$DL$205^A9,IF(A9='Données projet'!$A$166,'Données projet'!$B$166,DO8+DN9-DW8)))</f>
        <v>4.3734482957731098</v>
      </c>
      <c r="DP9" s="17">
        <f>DO9*VLOOKUP('Données projet'!$B$14,Paramètres!$A$1:$I$89,3,0)*VLOOKUP('Données projet'!$B$14,Paramètres!$A$1:$I$89,5,0)</f>
        <v>4.7075797455701753</v>
      </c>
      <c r="DQ9" s="13">
        <f t="shared" si="43"/>
        <v>1.8114906630072738</v>
      </c>
      <c r="DR9" s="20">
        <f t="shared" si="16"/>
        <v>11.35404762827239</v>
      </c>
      <c r="DS9" s="59">
        <f t="shared" si="17"/>
        <v>275.35404762827238</v>
      </c>
      <c r="DT9" s="59">
        <f ca="1">AVERAGE(OFFSET($DS$3,0,0,'Données projet'!$E$14+1,1))-AVERAGE(OFFSET($H$3,0,0,'Données projet'!$E$14+1,1))</f>
        <v>385.04244822139202</v>
      </c>
      <c r="DU9" s="59">
        <f t="shared" si="44"/>
        <v>374.64504594213992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273.38621175408076</v>
      </c>
      <c r="S10" s="59">
        <f ca="1">AVERAGE(OFFSET($R$3,0,0,'Données projet'!$E$9+1,1))-AVERAGE(OFFSET($H$3,0,0,'Données projet'!$E$9+1,1))</f>
        <v>332.68760696564266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3.7512430744326299</v>
      </c>
      <c r="AK10" s="13">
        <f t="shared" si="35"/>
        <v>1.4821538192545303</v>
      </c>
      <c r="AL10" s="20">
        <f t="shared" si="4"/>
        <v>9.1148329231718037</v>
      </c>
      <c r="AM10" s="59">
        <f t="shared" si="5"/>
        <v>274.33705514539406</v>
      </c>
      <c r="AN10" s="59">
        <f ca="1">AVERAGE(OFFSET($AM$3,0,0,'Données projet'!$E$10+1,1))-AVERAGE(OFFSET($H$3,0,0,'Données projet'!$E$10+1,1))</f>
        <v>368.19566888809879</v>
      </c>
      <c r="AO10" s="59">
        <f t="shared" si="36"/>
        <v>254.25036207346591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271.98052129859713</v>
      </c>
      <c r="BI10" s="59">
        <f ca="1">AVERAGE(OFFSET($BH$3,0,0,'Données projet'!$E$11+1,1))-AVERAGE(OFFSET($H$3,0,0,'Données projet'!$E$11+1,1))</f>
        <v>319.22903094674564</v>
      </c>
      <c r="BJ10" s="59">
        <f t="shared" si="38"/>
        <v>254.58690973142848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2.95</v>
      </c>
      <c r="BY10" s="12">
        <f>IF('Données projet'!$A$114&gt;35,BY9+BX10-CG9,IF(A10&lt;'Données projet'!$A$114,$BV$205^A10,IF(A10='Données projet'!$A$114,'Données projet'!$B$114,BY9+BX10-CG9)))</f>
        <v>4.1667572915140969</v>
      </c>
      <c r="BZ10" s="13">
        <f>BY10*VLOOKUP('Données projet'!$B$12,Paramètres!$A$1:$I$89,3,0)*VLOOKUP('Données projet'!$B$12,Paramètres!$A$1:$I$89,5,0)</f>
        <v>2.4917208603254299</v>
      </c>
      <c r="CA10" s="13">
        <f t="shared" si="39"/>
        <v>1.0325210732627135</v>
      </c>
      <c r="CB10" s="20">
        <f t="shared" si="10"/>
        <v>6.1380547009993505</v>
      </c>
      <c r="CC10" s="59">
        <f t="shared" si="11"/>
        <v>271.36027692322159</v>
      </c>
      <c r="CD10" s="59">
        <f ca="1">AVERAGE(OFFSET($CC$3,0,0,'Données projet'!$E$12+1,1))-AVERAGE(OFFSET($H$3,0,0,'Données projet'!$E$12+1,1))</f>
        <v>382.88347131256569</v>
      </c>
      <c r="CE10" s="59">
        <f t="shared" si="40"/>
        <v>243.30592080224636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5.5909090909090908</v>
      </c>
      <c r="CT10" s="12">
        <f>IF('Données projet'!$A$140&gt;35,CT9+CS10-DB9,IF(A10&lt;'Données projet'!$A$140,$CQ$205^A10,IF(A10='Données projet'!$A$140,'Données projet'!$B$140,CT9+CS10-DB9)))</f>
        <v>4.6234887814743333</v>
      </c>
      <c r="CU10" s="17">
        <f>CT10*VLOOKUP('Données projet'!$B$13,Paramètres!$A$1:$I$89,3,0)*VLOOKUP('Données projet'!$B$13,Paramètres!$A$1:$I$89,5,0)</f>
        <v>2.7648462913216516</v>
      </c>
      <c r="CV10" s="13">
        <f t="shared" si="41"/>
        <v>1.1319117118000401</v>
      </c>
      <c r="CW10" s="20">
        <f t="shared" si="13"/>
        <v>6.7868535221036126</v>
      </c>
      <c r="CX10" s="59">
        <f t="shared" si="14"/>
        <v>272.00907574432586</v>
      </c>
      <c r="CY10" s="59">
        <f ca="1">AVERAGE(OFFSET($CX$3,0,0,'Données projet'!$E$13+1,1))-AVERAGE(OFFSET($H$3,0,0,'Données projet'!$E$13+1,1))</f>
        <v>370.12772664814923</v>
      </c>
      <c r="CZ10" s="59">
        <f t="shared" si="42"/>
        <v>292.26503163353146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2.6666666666666665</v>
      </c>
      <c r="DO10" s="12">
        <f>IF('Données projet'!$A$166&gt;35,DO9+DN10-DW9,IF(A10&lt;'Données projet'!$A$166,$DL$205^A10,IF(A10='Données projet'!$A$166,'Données projet'!$B$166,DO9+DN10-DW9)))</f>
        <v>5.5927833467405659</v>
      </c>
      <c r="DP10" s="17">
        <f>DO10*VLOOKUP('Données projet'!$B$14,Paramètres!$A$1:$I$89,3,0)*VLOOKUP('Données projet'!$B$14,Paramètres!$A$1:$I$89,5,0)</f>
        <v>6.0200719944315448</v>
      </c>
      <c r="DQ10" s="13">
        <f t="shared" si="43"/>
        <v>2.2511690733410177</v>
      </c>
      <c r="DR10" s="20">
        <f t="shared" si="16"/>
        <v>14.40574485970388</v>
      </c>
      <c r="DS10" s="59">
        <f t="shared" si="17"/>
        <v>279.6279670819261</v>
      </c>
      <c r="DT10" s="59">
        <f ca="1">AVERAGE(OFFSET($DS$3,0,0,'Données projet'!$E$14+1,1))-AVERAGE(OFFSET($H$3,0,0,'Données projet'!$E$14+1,1))</f>
        <v>385.04244822139202</v>
      </c>
      <c r="DU10" s="59">
        <f t="shared" si="44"/>
        <v>374.64504594213992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276.22547755046565</v>
      </c>
      <c r="S11" s="59">
        <f ca="1">AVERAGE(OFFSET($R$3,0,0,'Données projet'!$E$9+1,1))-AVERAGE(OFFSET($H$3,0,0,'Données projet'!$E$9+1,1))</f>
        <v>332.68760696564266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4.5220740647558486</v>
      </c>
      <c r="AK11" s="13">
        <f t="shared" si="35"/>
        <v>1.7482697016499746</v>
      </c>
      <c r="AL11" s="20">
        <f t="shared" si="4"/>
        <v>10.92084872649014</v>
      </c>
      <c r="AM11" s="59">
        <f t="shared" si="5"/>
        <v>277.36529317093459</v>
      </c>
      <c r="AN11" s="59">
        <f ca="1">AVERAGE(OFFSET($AM$3,0,0,'Données projet'!$E$10+1,1))-AVERAGE(OFFSET($H$3,0,0,'Données projet'!$E$10+1,1))</f>
        <v>368.19566888809879</v>
      </c>
      <c r="AO11" s="59">
        <f t="shared" si="36"/>
        <v>254.25036207346591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275.07603134727827</v>
      </c>
      <c r="BI11" s="59">
        <f ca="1">AVERAGE(OFFSET($BH$3,0,0,'Données projet'!$E$11+1,1))-AVERAGE(OFFSET($H$3,0,0,'Données projet'!$E$11+1,1))</f>
        <v>319.22903094674564</v>
      </c>
      <c r="BJ11" s="59">
        <f t="shared" si="38"/>
        <v>254.58690973142848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2.95</v>
      </c>
      <c r="BY11" s="12">
        <f>IF('Données projet'!$A$114&gt;35,BY10+BX11-CG10,IF(A11&lt;'Données projet'!$A$114,$BV$205^A11,IF(A11='Données projet'!$A$114,'Données projet'!$B$114,BY10+BX11-CG10)))</f>
        <v>5.1090576666998686</v>
      </c>
      <c r="BZ11" s="13">
        <f>BY11*VLOOKUP('Données projet'!$B$12,Paramètres!$A$1:$I$89,3,0)*VLOOKUP('Données projet'!$B$12,Paramètres!$A$1:$I$89,5,0)</f>
        <v>3.0552164846865217</v>
      </c>
      <c r="CA11" s="13">
        <f t="shared" si="39"/>
        <v>1.2363321588380636</v>
      </c>
      <c r="CB11" s="20">
        <f t="shared" si="10"/>
        <v>7.4744472208053194</v>
      </c>
      <c r="CC11" s="59">
        <f t="shared" si="11"/>
        <v>273.91889166524976</v>
      </c>
      <c r="CD11" s="59">
        <f ca="1">AVERAGE(OFFSET($CC$3,0,0,'Données projet'!$E$12+1,1))-AVERAGE(OFFSET($H$3,0,0,'Données projet'!$E$12+1,1))</f>
        <v>382.88347131256569</v>
      </c>
      <c r="CE11" s="59">
        <f t="shared" si="40"/>
        <v>243.30592080224636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5.5909090909090908</v>
      </c>
      <c r="CT11" s="12">
        <f>IF('Données projet'!$A$140&gt;35,CT10+CS11-DB10,IF(A11&lt;'Données projet'!$A$140,$CQ$205^A11,IF(A11='Données projet'!$A$140,'Données projet'!$B$140,CT10+CS11-DB10)))</f>
        <v>5.7539422013952093</v>
      </c>
      <c r="CU11" s="17">
        <f>CT11*VLOOKUP('Données projet'!$B$13,Paramètres!$A$1:$I$89,3,0)*VLOOKUP('Données projet'!$B$13,Paramètres!$A$1:$I$89,5,0)</f>
        <v>3.4408574364343356</v>
      </c>
      <c r="CV11" s="13">
        <f t="shared" si="41"/>
        <v>1.3732535882427113</v>
      </c>
      <c r="CW11" s="20">
        <f t="shared" si="13"/>
        <v>8.3845767013125236</v>
      </c>
      <c r="CX11" s="59">
        <f t="shared" si="14"/>
        <v>274.829021145757</v>
      </c>
      <c r="CY11" s="59">
        <f ca="1">AVERAGE(OFFSET($CX$3,0,0,'Données projet'!$E$13+1,1))-AVERAGE(OFFSET($H$3,0,0,'Données projet'!$E$13+1,1))</f>
        <v>370.12772664814923</v>
      </c>
      <c r="CZ11" s="59">
        <f t="shared" si="42"/>
        <v>292.26503163353146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2.6666666666666665</v>
      </c>
      <c r="DO11" s="12">
        <f>IF('Données projet'!$A$166&gt;35,DO10+DN11-DW10,IF(A11&lt;'Données projet'!$A$166,$DL$205^A11,IF(A11='Données projet'!$A$166,'Données projet'!$B$166,DO10+DN11-DW10)))</f>
        <v>7.1520739352994367</v>
      </c>
      <c r="DP11" s="17">
        <f>DO11*VLOOKUP('Données projet'!$B$14,Paramètres!$A$1:$I$89,3,0)*VLOOKUP('Données projet'!$B$14,Paramètres!$A$1:$I$89,5,0)</f>
        <v>7.6984923839563129</v>
      </c>
      <c r="DQ11" s="13">
        <f t="shared" si="43"/>
        <v>2.7975646246798838</v>
      </c>
      <c r="DR11" s="20">
        <f t="shared" si="16"/>
        <v>18.280632623374711</v>
      </c>
      <c r="DS11" s="59">
        <f t="shared" si="17"/>
        <v>284.72507706781914</v>
      </c>
      <c r="DT11" s="59">
        <f ca="1">AVERAGE(OFFSET($DS$3,0,0,'Données projet'!$E$14+1,1))-AVERAGE(OFFSET($H$3,0,0,'Données projet'!$E$14+1,1))</f>
        <v>385.04244822139202</v>
      </c>
      <c r="DU11" s="59">
        <f t="shared" si="44"/>
        <v>374.64504594213992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279.38615317116773</v>
      </c>
      <c r="S12" s="59">
        <f ca="1">AVERAGE(OFFSET($R$3,0,0,'Données projet'!$E$9+1,1))-AVERAGE(OFFSET($H$3,0,0,'Données projet'!$E$9+1,1))</f>
        <v>332.68760696564266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5.4513006599100189</v>
      </c>
      <c r="AK12" s="13">
        <f t="shared" si="35"/>
        <v>2.062165822468125</v>
      </c>
      <c r="AL12" s="20">
        <f t="shared" si="4"/>
        <v>13.085954123475267</v>
      </c>
      <c r="AM12" s="59">
        <f t="shared" si="5"/>
        <v>280.75262079014198</v>
      </c>
      <c r="AN12" s="59">
        <f ca="1">AVERAGE(OFFSET($AM$3,0,0,'Données projet'!$E$10+1,1))-AVERAGE(OFFSET($H$3,0,0,'Données projet'!$E$10+1,1))</f>
        <v>368.19566888809879</v>
      </c>
      <c r="AO12" s="59">
        <f t="shared" si="36"/>
        <v>254.25036207346591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278.6927340463364</v>
      </c>
      <c r="BI12" s="59">
        <f ca="1">AVERAGE(OFFSET($BH$3,0,0,'Données projet'!$E$11+1,1))-AVERAGE(OFFSET($H$3,0,0,'Données projet'!$E$11+1,1))</f>
        <v>319.22903094674564</v>
      </c>
      <c r="BJ12" s="59">
        <f t="shared" si="38"/>
        <v>254.58690973142848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2.95</v>
      </c>
      <c r="BY12" s="12">
        <f>IF('Données projet'!$A$114&gt;35,BY11+BX12-CG11,IF(A12&lt;'Données projet'!$A$114,$BV$205^A12,IF(A12='Données projet'!$A$114,'Données projet'!$B$114,BY11+BX12-CG11)))</f>
        <v>6.2644566062977258</v>
      </c>
      <c r="BZ12" s="13">
        <f>BY12*VLOOKUP('Données projet'!$B$12,Paramètres!$A$1:$I$89,3,0)*VLOOKUP('Données projet'!$B$12,Paramètres!$A$1:$I$89,5,0)</f>
        <v>3.7461450505660405</v>
      </c>
      <c r="CA12" s="13">
        <f t="shared" si="39"/>
        <v>1.4803738602129943</v>
      </c>
      <c r="CB12" s="20">
        <f t="shared" si="10"/>
        <v>9.1028537696068188</v>
      </c>
      <c r="CC12" s="59">
        <f t="shared" si="11"/>
        <v>276.76952043627352</v>
      </c>
      <c r="CD12" s="59">
        <f ca="1">AVERAGE(OFFSET($CC$3,0,0,'Données projet'!$E$12+1,1))-AVERAGE(OFFSET($H$3,0,0,'Données projet'!$E$12+1,1))</f>
        <v>382.88347131256569</v>
      </c>
      <c r="CE12" s="59">
        <f t="shared" si="40"/>
        <v>243.30592080224636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5.5909090909090908</v>
      </c>
      <c r="CT12" s="12">
        <f>IF('Données projet'!$A$140&gt;35,CT11+CS12-DB11,IF(A12&lt;'Données projet'!$A$140,$CQ$205^A12,IF(A12='Données projet'!$A$140,'Données projet'!$B$140,CT11+CS12-DB11)))</f>
        <v>7.1607940284521145</v>
      </c>
      <c r="CU12" s="17">
        <f>CT12*VLOOKUP('Données projet'!$B$13,Paramètres!$A$1:$I$89,3,0)*VLOOKUP('Données projet'!$B$13,Paramètres!$A$1:$I$89,5,0)</f>
        <v>4.2821548290143649</v>
      </c>
      <c r="CV12" s="13">
        <f t="shared" si="41"/>
        <v>1.6660534544894132</v>
      </c>
      <c r="CW12" s="20">
        <f t="shared" si="13"/>
        <v>10.359796093769079</v>
      </c>
      <c r="CX12" s="59">
        <f t="shared" si="14"/>
        <v>278.02646276043578</v>
      </c>
      <c r="CY12" s="59">
        <f ca="1">AVERAGE(OFFSET($CX$3,0,0,'Données projet'!$E$13+1,1))-AVERAGE(OFFSET($H$3,0,0,'Données projet'!$E$13+1,1))</f>
        <v>370.12772664814923</v>
      </c>
      <c r="CZ12" s="59">
        <f t="shared" si="42"/>
        <v>292.26503163353146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2.6666666666666665</v>
      </c>
      <c r="DO12" s="12">
        <f>IF('Données projet'!$A$166&gt;35,DO11+DN12-DW11,IF(A12&lt;'Données projet'!$A$166,$DL$205^A12,IF(A12='Données projet'!$A$166,'Données projet'!$B$166,DO11+DN12-DW11)))</f>
        <v>9.1461010385465205</v>
      </c>
      <c r="DP12" s="17">
        <f>DO12*VLOOKUP('Données projet'!$B$14,Paramètres!$A$1:$I$89,3,0)*VLOOKUP('Données projet'!$B$14,Paramètres!$A$1:$I$89,5,0)</f>
        <v>9.8448631578914743</v>
      </c>
      <c r="DQ12" s="13">
        <f t="shared" si="43"/>
        <v>3.4765793124747328</v>
      </c>
      <c r="DR12" s="20">
        <f t="shared" si="16"/>
        <v>23.201512302554477</v>
      </c>
      <c r="DS12" s="59">
        <f t="shared" si="17"/>
        <v>290.86817896922116</v>
      </c>
      <c r="DT12" s="59">
        <f ca="1">AVERAGE(OFFSET($DS$3,0,0,'Données projet'!$E$14+1,1))-AVERAGE(OFFSET($H$3,0,0,'Données projet'!$E$14+1,1))</f>
        <v>385.04244822139202</v>
      </c>
      <c r="DU12" s="59">
        <f t="shared" si="44"/>
        <v>374.64504594213992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282.93233218914207</v>
      </c>
      <c r="S13" s="59">
        <f ca="1">AVERAGE(OFFSET($R$3,0,0,'Données projet'!$E$9+1,1))-AVERAGE(OFFSET($H$3,0,0,'Données projet'!$E$9+1,1))</f>
        <v>332.68760696564266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6.5714710681855761</v>
      </c>
      <c r="AK13" s="13">
        <f t="shared" si="35"/>
        <v>2.4324209676242781</v>
      </c>
      <c r="AL13" s="20">
        <f t="shared" si="4"/>
        <v>15.681778629035497</v>
      </c>
      <c r="AM13" s="59">
        <f t="shared" si="5"/>
        <v>284.57066751792433</v>
      </c>
      <c r="AN13" s="59">
        <f ca="1">AVERAGE(OFFSET($AM$3,0,0,'Données projet'!$E$10+1,1))-AVERAGE(OFFSET($H$3,0,0,'Données projet'!$E$10+1,1))</f>
        <v>368.19566888809879</v>
      </c>
      <c r="AO13" s="59">
        <f t="shared" si="36"/>
        <v>254.25036207346591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282.97614497005429</v>
      </c>
      <c r="BI13" s="59">
        <f ca="1">AVERAGE(OFFSET($BH$3,0,0,'Données projet'!$E$11+1,1))-AVERAGE(OFFSET($H$3,0,0,'Données projet'!$E$11+1,1))</f>
        <v>319.22903094674564</v>
      </c>
      <c r="BJ13" s="59">
        <f t="shared" si="38"/>
        <v>254.58690973142848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2.95</v>
      </c>
      <c r="BY13" s="12">
        <f>IF('Données projet'!$A$114&gt;35,BY12+BX13-CG12,IF(A13&lt;'Données projet'!$A$114,$BV$205^A13,IF(A13='Données projet'!$A$114,'Données projet'!$B$114,BY12+BX13-CG12)))</f>
        <v>7.6811457478686105</v>
      </c>
      <c r="BZ13" s="13">
        <f>BY13*VLOOKUP('Données projet'!$B$12,Paramètres!$A$1:$I$89,3,0)*VLOOKUP('Données projet'!$B$12,Paramètres!$A$1:$I$89,5,0)</f>
        <v>4.5933251572254292</v>
      </c>
      <c r="CA13" s="13">
        <f t="shared" si="39"/>
        <v>1.7725873668622805</v>
      </c>
      <c r="CB13" s="20">
        <f t="shared" si="10"/>
        <v>11.087297646119426</v>
      </c>
      <c r="CC13" s="59">
        <f t="shared" si="11"/>
        <v>279.97618653500831</v>
      </c>
      <c r="CD13" s="59">
        <f ca="1">AVERAGE(OFFSET($CC$3,0,0,'Données projet'!$E$12+1,1))-AVERAGE(OFFSET($H$3,0,0,'Données projet'!$E$12+1,1))</f>
        <v>382.88347131256569</v>
      </c>
      <c r="CE13" s="59">
        <f t="shared" si="40"/>
        <v>243.30592080224636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5.5909090909090908</v>
      </c>
      <c r="CT13" s="12">
        <f>IF('Données projet'!$A$140&gt;35,CT12+CS13-DB12,IF(A13&lt;'Données projet'!$A$140,$CQ$205^A13,IF(A13='Données projet'!$A$140,'Données projet'!$B$140,CT12+CS13-DB12)))</f>
        <v>8.9116242956840761</v>
      </c>
      <c r="CU13" s="17">
        <f>CT13*VLOOKUP('Données projet'!$B$13,Paramètres!$A$1:$I$89,3,0)*VLOOKUP('Données projet'!$B$13,Paramètres!$A$1:$I$89,5,0)</f>
        <v>5.3291513288190782</v>
      </c>
      <c r="CV13" s="13">
        <f t="shared" si="41"/>
        <v>2.0212829858817885</v>
      </c>
      <c r="CW13" s="20">
        <f t="shared" si="13"/>
        <v>12.802006431437341</v>
      </c>
      <c r="CX13" s="59">
        <f t="shared" si="14"/>
        <v>281.69089532032621</v>
      </c>
      <c r="CY13" s="59">
        <f ca="1">AVERAGE(OFFSET($CX$3,0,0,'Données projet'!$E$13+1,1))-AVERAGE(OFFSET($H$3,0,0,'Données projet'!$E$13+1,1))</f>
        <v>370.12772664814923</v>
      </c>
      <c r="CZ13" s="59">
        <f t="shared" si="42"/>
        <v>292.26503163353146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2.6666666666666665</v>
      </c>
      <c r="DO13" s="12">
        <f>IF('Données projet'!$A$166&gt;35,DO12+DN13-DW12,IF(A13&lt;'Données projet'!$A$166,$DL$205^A13,IF(A13='Données projet'!$A$166,'Données projet'!$B$166,DO12+DN13-DW12)))</f>
        <v>11.696070952851455</v>
      </c>
      <c r="DP13" s="17">
        <f>DO13*VLOOKUP('Données projet'!$B$14,Paramètres!$A$1:$I$89,3,0)*VLOOKUP('Données projet'!$B$14,Paramètres!$A$1:$I$89,5,0)</f>
        <v>12.589650773649307</v>
      </c>
      <c r="DQ13" s="13">
        <f t="shared" si="43"/>
        <v>4.3204019700922274</v>
      </c>
      <c r="DR13" s="20">
        <f t="shared" si="16"/>
        <v>29.451675195349836</v>
      </c>
      <c r="DS13" s="59">
        <f t="shared" si="17"/>
        <v>298.34056408423868</v>
      </c>
      <c r="DT13" s="59">
        <f ca="1">AVERAGE(OFFSET($DS$3,0,0,'Données projet'!$E$14+1,1))-AVERAGE(OFFSET($H$3,0,0,'Données projet'!$E$14+1,1))</f>
        <v>385.04244822139202</v>
      </c>
      <c r="DU13" s="59">
        <f t="shared" si="44"/>
        <v>374.64504594213992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286.94092810276993</v>
      </c>
      <c r="S14" s="59">
        <f ca="1">AVERAGE(OFFSET($R$3,0,0,'Données projet'!$E$9+1,1))-AVERAGE(OFFSET($H$3,0,0,'Données projet'!$E$9+1,1))</f>
        <v>332.68760696564266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7.921821725516951</v>
      </c>
      <c r="AK14" s="13">
        <f t="shared" si="35"/>
        <v>2.869154216054651</v>
      </c>
      <c r="AL14" s="20">
        <f t="shared" si="4"/>
        <v>18.794283098237205</v>
      </c>
      <c r="AM14" s="59">
        <f t="shared" si="5"/>
        <v>288.90539420934834</v>
      </c>
      <c r="AN14" s="59">
        <f ca="1">AVERAGE(OFFSET($AM$3,0,0,'Données projet'!$E$10+1,1))-AVERAGE(OFFSET($H$3,0,0,'Données projet'!$E$10+1,1))</f>
        <v>368.19566888809879</v>
      </c>
      <c r="AO14" s="59">
        <f t="shared" si="36"/>
        <v>254.25036207346591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288.11253895675651</v>
      </c>
      <c r="BI14" s="59">
        <f ca="1">AVERAGE(OFFSET($BH$3,0,0,'Données projet'!$E$11+1,1))-AVERAGE(OFFSET($H$3,0,0,'Données projet'!$E$11+1,1))</f>
        <v>319.22903094674564</v>
      </c>
      <c r="BJ14" s="59">
        <f t="shared" si="38"/>
        <v>254.58690973142848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2.95</v>
      </c>
      <c r="BY14" s="12">
        <f>IF('Données projet'!$A$114&gt;35,BY13+BX14-CG13,IF(A14&lt;'Données projet'!$A$114,$BV$205^A14,IF(A14='Données projet'!$A$114,'Données projet'!$B$114,BY13+BX14-CG13)))</f>
        <v>9.4182151314906868</v>
      </c>
      <c r="BZ14" s="13">
        <f>BY14*VLOOKUP('Données projet'!$B$12,Paramètres!$A$1:$I$89,3,0)*VLOOKUP('Données projet'!$B$12,Paramètres!$A$1:$I$89,5,0)</f>
        <v>5.6320926486314313</v>
      </c>
      <c r="CA14" s="13">
        <f t="shared" si="39"/>
        <v>2.1224813931175985</v>
      </c>
      <c r="CB14" s="20">
        <f t="shared" si="10"/>
        <v>13.505883122712893</v>
      </c>
      <c r="CC14" s="59">
        <f t="shared" si="11"/>
        <v>283.61699423382402</v>
      </c>
      <c r="CD14" s="59">
        <f ca="1">AVERAGE(OFFSET($CC$3,0,0,'Données projet'!$E$12+1,1))-AVERAGE(OFFSET($H$3,0,0,'Données projet'!$E$12+1,1))</f>
        <v>382.88347131256569</v>
      </c>
      <c r="CE14" s="59">
        <f t="shared" si="40"/>
        <v>243.30592080224636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5.5909090909090908</v>
      </c>
      <c r="CT14" s="12">
        <f>IF('Données projet'!$A$140&gt;35,CT13+CS14-DB13,IF(A14&lt;'Données projet'!$A$140,$CQ$205^A14,IF(A14='Données projet'!$A$140,'Données projet'!$B$140,CT13+CS14-DB13)))</f>
        <v>11.090536506409412</v>
      </c>
      <c r="CU14" s="17">
        <f>CT14*VLOOKUP('Données projet'!$B$13,Paramètres!$A$1:$I$89,3,0)*VLOOKUP('Données projet'!$B$13,Paramètres!$A$1:$I$89,5,0)</f>
        <v>6.6321408308328289</v>
      </c>
      <c r="CV14" s="13">
        <f t="shared" si="41"/>
        <v>2.4522531963221348</v>
      </c>
      <c r="CW14" s="20">
        <f t="shared" si="13"/>
        <v>15.821986263961561</v>
      </c>
      <c r="CX14" s="59">
        <f t="shared" si="14"/>
        <v>285.93309737507269</v>
      </c>
      <c r="CY14" s="59">
        <f ca="1">AVERAGE(OFFSET($CX$3,0,0,'Données projet'!$E$13+1,1))-AVERAGE(OFFSET($H$3,0,0,'Données projet'!$E$13+1,1))</f>
        <v>370.12772664814923</v>
      </c>
      <c r="CZ14" s="59">
        <f t="shared" si="42"/>
        <v>292.26503163353146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2.6666666666666665</v>
      </c>
      <c r="DO14" s="12">
        <f>IF('Données projet'!$A$166&gt;35,DO13+DN14-DW13,IF(A14&lt;'Données projet'!$A$166,$DL$205^A14,IF(A14='Données projet'!$A$166,'Données projet'!$B$166,DO13+DN14-DW13)))</f>
        <v>14.956982779612416</v>
      </c>
      <c r="DP14" s="17">
        <f>DO14*VLOOKUP('Données projet'!$B$14,Paramètres!$A$1:$I$89,3,0)*VLOOKUP('Données projet'!$B$14,Paramètres!$A$1:$I$89,5,0)</f>
        <v>16.099696263974803</v>
      </c>
      <c r="DQ14" s="13">
        <f t="shared" si="43"/>
        <v>5.369034187196454</v>
      </c>
      <c r="DR14" s="20">
        <f t="shared" si="16"/>
        <v>37.391372202456608</v>
      </c>
      <c r="DS14" s="59">
        <f t="shared" si="17"/>
        <v>307.50248331356772</v>
      </c>
      <c r="DT14" s="59">
        <f ca="1">AVERAGE(OFFSET($DS$3,0,0,'Données projet'!$E$14+1,1))-AVERAGE(OFFSET($H$3,0,0,'Données projet'!$E$14+1,1))</f>
        <v>385.04244822139202</v>
      </c>
      <c r="DU14" s="59">
        <f t="shared" si="44"/>
        <v>374.64504594213992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291.50424573777804</v>
      </c>
      <c r="S15" s="59">
        <f ca="1">AVERAGE(OFFSET($R$3,0,0,'Données projet'!$E$9+1,1))-AVERAGE(OFFSET($H$3,0,0,'Données projet'!$E$9+1,1))</f>
        <v>332.68760696564266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9.5496516380767513</v>
      </c>
      <c r="AK15" s="13">
        <f t="shared" si="35"/>
        <v>3.3843014943027487</v>
      </c>
      <c r="AL15" s="20">
        <f t="shared" si="4"/>
        <v>22.526635038894295</v>
      </c>
      <c r="AM15" s="59">
        <f t="shared" si="5"/>
        <v>293.85996837222763</v>
      </c>
      <c r="AN15" s="59">
        <f ca="1">AVERAGE(OFFSET($AM$3,0,0,'Données projet'!$E$10+1,1))-AVERAGE(OFFSET($H$3,0,0,'Données projet'!$E$10+1,1))</f>
        <v>368.19566888809879</v>
      </c>
      <c r="AO15" s="59">
        <f t="shared" si="36"/>
        <v>254.25036207346591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294.3404009375538</v>
      </c>
      <c r="BI15" s="59">
        <f ca="1">AVERAGE(OFFSET($BH$3,0,0,'Données projet'!$E$11+1,1))-AVERAGE(OFFSET($H$3,0,0,'Données projet'!$E$11+1,1))</f>
        <v>319.22903094674564</v>
      </c>
      <c r="BJ15" s="59">
        <f t="shared" si="38"/>
        <v>254.58690973142848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2.95</v>
      </c>
      <c r="BY15" s="12">
        <f>IF('Données projet'!$A$114&gt;35,BY14+BX15-CG14,IF(A15&lt;'Données projet'!$A$114,$BV$205^A15,IF(A15='Données projet'!$A$114,'Données projet'!$B$114,BY14+BX15-CG14)))</f>
        <v>11.548117842660865</v>
      </c>
      <c r="BZ15" s="13">
        <f>BY15*VLOOKUP('Données projet'!$B$12,Paramètres!$A$1:$I$89,3,0)*VLOOKUP('Données projet'!$B$12,Paramètres!$A$1:$I$89,5,0)</f>
        <v>6.905774469911198</v>
      </c>
      <c r="CA15" s="13">
        <f t="shared" si="39"/>
        <v>2.5414415945571998</v>
      </c>
      <c r="CB15" s="20">
        <f t="shared" si="10"/>
        <v>16.453901312282458</v>
      </c>
      <c r="CC15" s="59">
        <f t="shared" si="11"/>
        <v>287.7872346456158</v>
      </c>
      <c r="CD15" s="59">
        <f ca="1">AVERAGE(OFFSET($CC$3,0,0,'Données projet'!$E$12+1,1))-AVERAGE(OFFSET($H$3,0,0,'Données projet'!$E$12+1,1))</f>
        <v>382.88347131256569</v>
      </c>
      <c r="CE15" s="59">
        <f t="shared" si="40"/>
        <v>243.30592080224636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5.5909090909090908</v>
      </c>
      <c r="CT15" s="12">
        <f>IF('Données projet'!$A$140&gt;35,CT14+CS15-DB14,IF(A15&lt;'Données projet'!$A$140,$CQ$205^A15,IF(A15='Données projet'!$A$140,'Données projet'!$B$140,CT14+CS15-DB14)))</f>
        <v>13.802197659922571</v>
      </c>
      <c r="CU15" s="17">
        <f>CT15*VLOOKUP('Données projet'!$B$13,Paramètres!$A$1:$I$89,3,0)*VLOOKUP('Données projet'!$B$13,Paramètres!$A$1:$I$89,5,0)</f>
        <v>8.2537142006336985</v>
      </c>
      <c r="CV15" s="13">
        <f t="shared" si="41"/>
        <v>2.9751132230743558</v>
      </c>
      <c r="CW15" s="20">
        <f t="shared" si="13"/>
        <v>19.556874429624859</v>
      </c>
      <c r="CX15" s="59">
        <f t="shared" si="14"/>
        <v>290.8902077629582</v>
      </c>
      <c r="CY15" s="59">
        <f ca="1">AVERAGE(OFFSET($CX$3,0,0,'Données projet'!$E$13+1,1))-AVERAGE(OFFSET($H$3,0,0,'Données projet'!$E$13+1,1))</f>
        <v>370.12772664814923</v>
      </c>
      <c r="CZ15" s="59">
        <f t="shared" si="42"/>
        <v>292.26503163353146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2.6666666666666665</v>
      </c>
      <c r="DO15" s="12">
        <f>IF('Données projet'!$A$166&gt;35,DO14+DN15-DW14,IF(A15&lt;'Données projet'!$A$166,$DL$205^A15,IF(A15='Données projet'!$A$166,'Données projet'!$B$166,DO14+DN15-DW14)))</f>
        <v>19.127049995800721</v>
      </c>
      <c r="DP15" s="17">
        <f>DO15*VLOOKUP('Données projet'!$B$14,Paramètres!$A$1:$I$89,3,0)*VLOOKUP('Données projet'!$B$14,Paramètres!$A$1:$I$89,5,0)</f>
        <v>20.588356615479896</v>
      </c>
      <c r="DQ15" s="13">
        <f t="shared" si="43"/>
        <v>6.6721865934777691</v>
      </c>
      <c r="DR15" s="20">
        <f t="shared" si="16"/>
        <v>47.478779422267927</v>
      </c>
      <c r="DS15" s="59">
        <f t="shared" si="17"/>
        <v>318.81211275560122</v>
      </c>
      <c r="DT15" s="59">
        <f ca="1">AVERAGE(OFFSET($DS$3,0,0,'Données projet'!$E$14+1,1))-AVERAGE(OFFSET($H$3,0,0,'Données projet'!$E$14+1,1))</f>
        <v>385.04244822139202</v>
      </c>
      <c r="DU15" s="59">
        <f t="shared" si="44"/>
        <v>374.64504594213992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296.73306974060051</v>
      </c>
      <c r="S16" s="59">
        <f ca="1">AVERAGE(OFFSET($R$3,0,0,'Données projet'!$E$9+1,1))-AVERAGE(OFFSET($H$3,0,0,'Données projet'!$E$9+1,1))</f>
        <v>332.68760696564266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11.511979134151852</v>
      </c>
      <c r="AK16" s="13">
        <f t="shared" si="35"/>
        <v>3.9919417855793822</v>
      </c>
      <c r="AL16" s="20">
        <f t="shared" si="4"/>
        <v>27.002662268531896</v>
      </c>
      <c r="AM16" s="59">
        <f t="shared" si="5"/>
        <v>299.55821782408742</v>
      </c>
      <c r="AN16" s="59">
        <f ca="1">AVERAGE(OFFSET($AM$3,0,0,'Données projet'!$E$10+1,1))-AVERAGE(OFFSET($H$3,0,0,'Données projet'!$E$10+1,1))</f>
        <v>368.19566888809879</v>
      </c>
      <c r="AO16" s="59">
        <f t="shared" si="36"/>
        <v>254.25036207346591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301.9651025183199</v>
      </c>
      <c r="BI16" s="59">
        <f ca="1">AVERAGE(OFFSET($BH$3,0,0,'Données projet'!$E$11+1,1))-AVERAGE(OFFSET($H$3,0,0,'Données projet'!$E$11+1,1))</f>
        <v>319.22903094674564</v>
      </c>
      <c r="BJ16" s="59">
        <f t="shared" si="38"/>
        <v>254.58690973142848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2.95</v>
      </c>
      <c r="BY16" s="12">
        <f>IF('Données projet'!$A$114&gt;35,BY15+BX16-CG15,IF(A16&lt;'Données projet'!$A$114,$BV$205^A16,IF(A16='Données projet'!$A$114,'Données projet'!$B$114,BY15+BX16-CG15)))</f>
        <v>14.159692027216899</v>
      </c>
      <c r="BZ16" s="13">
        <f>BY16*VLOOKUP('Données projet'!$B$12,Paramètres!$A$1:$I$89,3,0)*VLOOKUP('Données projet'!$B$12,Paramètres!$A$1:$I$89,5,0)</f>
        <v>8.4674958322757057</v>
      </c>
      <c r="CA16" s="13">
        <f t="shared" si="39"/>
        <v>3.0431010606214413</v>
      </c>
      <c r="CB16" s="20">
        <f t="shared" si="10"/>
        <v>20.047622921795863</v>
      </c>
      <c r="CC16" s="59">
        <f t="shared" si="11"/>
        <v>292.60317847735143</v>
      </c>
      <c r="CD16" s="59">
        <f ca="1">AVERAGE(OFFSET($CC$3,0,0,'Données projet'!$E$12+1,1))-AVERAGE(OFFSET($H$3,0,0,'Données projet'!$E$12+1,1))</f>
        <v>382.88347131256569</v>
      </c>
      <c r="CE16" s="59">
        <f t="shared" si="40"/>
        <v>243.30592080224636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5.5909090909090908</v>
      </c>
      <c r="CT16" s="12">
        <f>IF('Données projet'!$A$140&gt;35,CT15+CS16-DB15,IF(A16&lt;'Données projet'!$A$140,$CQ$205^A16,IF(A16='Données projet'!$A$140,'Données projet'!$B$140,CT15+CS16-DB15)))</f>
        <v>17.17686607257264</v>
      </c>
      <c r="CU16" s="17">
        <f>CT16*VLOOKUP('Données projet'!$B$13,Paramètres!$A$1:$I$89,3,0)*VLOOKUP('Données projet'!$B$13,Paramètres!$A$1:$I$89,5,0)</f>
        <v>10.27176591139844</v>
      </c>
      <c r="CV16" s="13">
        <f t="shared" si="41"/>
        <v>3.609455460548272</v>
      </c>
      <c r="CW16" s="20">
        <f t="shared" si="13"/>
        <v>24.176460556140523</v>
      </c>
      <c r="CX16" s="59">
        <f t="shared" si="14"/>
        <v>296.73201611169605</v>
      </c>
      <c r="CY16" s="59">
        <f ca="1">AVERAGE(OFFSET($CX$3,0,0,'Données projet'!$E$13+1,1))-AVERAGE(OFFSET($H$3,0,0,'Données projet'!$E$13+1,1))</f>
        <v>370.12772664814923</v>
      </c>
      <c r="CZ16" s="59">
        <f t="shared" si="42"/>
        <v>292.26503163353146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2.6666666666666665</v>
      </c>
      <c r="DO16" s="12">
        <f>IF('Données projet'!$A$166&gt;35,DO15+DN16-DW15,IF(A16&lt;'Données projet'!$A$166,$DL$205^A16,IF(A16='Données projet'!$A$166,'Données projet'!$B$166,DO15+DN16-DW15)))</f>
        <v>24.459748796430759</v>
      </c>
      <c r="DP16" s="17">
        <f>DO16*VLOOKUP('Données projet'!$B$14,Paramètres!$A$1:$I$89,3,0)*VLOOKUP('Données projet'!$B$14,Paramètres!$A$1:$I$89,5,0)</f>
        <v>26.328473604478067</v>
      </c>
      <c r="DQ16" s="13">
        <f t="shared" si="43"/>
        <v>8.2916354014557783</v>
      </c>
      <c r="DR16" s="20">
        <f t="shared" si="16"/>
        <v>60.296689852001442</v>
      </c>
      <c r="DS16" s="59">
        <f t="shared" si="17"/>
        <v>332.85224540755701</v>
      </c>
      <c r="DT16" s="59">
        <f ca="1">AVERAGE(OFFSET($DS$3,0,0,'Données projet'!$E$14+1,1))-AVERAGE(OFFSET($H$3,0,0,'Données projet'!$E$14+1,1))</f>
        <v>385.04244822139202</v>
      </c>
      <c r="DU16" s="59">
        <f t="shared" si="44"/>
        <v>374.64504594213992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302.76037439017989</v>
      </c>
      <c r="S17" s="59">
        <f ca="1">AVERAGE(OFFSET($R$3,0,0,'Données projet'!$E$9+1,1))-AVERAGE(OFFSET($H$3,0,0,'Données projet'!$E$9+1,1))</f>
        <v>332.68760696564266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13.877539056685173</v>
      </c>
      <c r="AK17" s="13">
        <f t="shared" si="35"/>
        <v>4.7086819085950955</v>
      </c>
      <c r="AL17" s="20">
        <f t="shared" si="4"/>
        <v>32.371001514529802</v>
      </c>
      <c r="AM17" s="59">
        <f t="shared" si="5"/>
        <v>306.14877929230755</v>
      </c>
      <c r="AN17" s="59">
        <f ca="1">AVERAGE(OFFSET($AM$3,0,0,'Données projet'!$E$10+1,1))-AVERAGE(OFFSET($H$3,0,0,'Données projet'!$E$10+1,1))</f>
        <v>368.19566888809879</v>
      </c>
      <c r="AO17" s="59">
        <f t="shared" si="36"/>
        <v>254.25036207346591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311.37771528134829</v>
      </c>
      <c r="BI17" s="59">
        <f ca="1">AVERAGE(OFFSET($BH$3,0,0,'Données projet'!$E$11+1,1))-AVERAGE(OFFSET($H$3,0,0,'Données projet'!$E$11+1,1))</f>
        <v>319.22903094674564</v>
      </c>
      <c r="BJ17" s="59">
        <f t="shared" si="38"/>
        <v>254.58690973142848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2.95</v>
      </c>
      <c r="BY17" s="12">
        <f>IF('Données projet'!$A$114&gt;35,BY16+BX17-CG16,IF(A17&lt;'Données projet'!$A$114,$BV$205^A17,IF(A17='Données projet'!$A$114,'Données projet'!$B$114,BY16+BX17-CG16)))</f>
        <v>17.361866326385897</v>
      </c>
      <c r="BZ17" s="13">
        <f>BY17*VLOOKUP('Données projet'!$B$12,Paramètres!$A$1:$I$89,3,0)*VLOOKUP('Données projet'!$B$12,Paramètres!$A$1:$I$89,5,0)</f>
        <v>10.382396063178767</v>
      </c>
      <c r="CA17" s="13">
        <f t="shared" si="39"/>
        <v>3.6437839393939777</v>
      </c>
      <c r="CB17" s="20">
        <f t="shared" si="10"/>
        <v>24.428930171147528</v>
      </c>
      <c r="CC17" s="59">
        <f t="shared" si="11"/>
        <v>298.20670794892533</v>
      </c>
      <c r="CD17" s="59">
        <f ca="1">AVERAGE(OFFSET($CC$3,0,0,'Données projet'!$E$12+1,1))-AVERAGE(OFFSET($H$3,0,0,'Données projet'!$E$12+1,1))</f>
        <v>382.88347131256569</v>
      </c>
      <c r="CE17" s="59">
        <f t="shared" si="40"/>
        <v>243.30592080224636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5.5909090909090908</v>
      </c>
      <c r="CT17" s="12">
        <f>IF('Données projet'!$A$140&gt;35,CT16+CS17-DB16,IF(A17&lt;'Données projet'!$A$140,$CQ$205^A17,IF(A17='Données projet'!$A$140,'Données projet'!$B$140,CT16+CS17-DB16)))</f>
        <v>21.376648512419013</v>
      </c>
      <c r="CU17" s="17">
        <f>CT17*VLOOKUP('Données projet'!$B$13,Paramètres!$A$1:$I$89,3,0)*VLOOKUP('Données projet'!$B$13,Paramètres!$A$1:$I$89,5,0)</f>
        <v>12.783235810426572</v>
      </c>
      <c r="CV17" s="13">
        <f t="shared" si="41"/>
        <v>4.3790497183898731</v>
      </c>
      <c r="CW17" s="20">
        <f t="shared" si="13"/>
        <v>29.890980629355308</v>
      </c>
      <c r="CX17" s="59">
        <f t="shared" si="14"/>
        <v>303.66875840713305</v>
      </c>
      <c r="CY17" s="59">
        <f ca="1">AVERAGE(OFFSET($CX$3,0,0,'Données projet'!$E$13+1,1))-AVERAGE(OFFSET($H$3,0,0,'Données projet'!$E$13+1,1))</f>
        <v>370.12772664814923</v>
      </c>
      <c r="CZ17" s="59">
        <f t="shared" si="42"/>
        <v>292.26503163353146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2.6666666666666665</v>
      </c>
      <c r="DO17" s="12">
        <f>IF('Données projet'!$A$166&gt;35,DO16+DN17-DW16,IF(A17&lt;'Données projet'!$A$166,$DL$205^A17,IF(A17='Données projet'!$A$166,'Données projet'!$B$166,DO16+DN17-DW16)))</f>
        <v>31.279225563578599</v>
      </c>
      <c r="DP17" s="17">
        <f>DO17*VLOOKUP('Données projet'!$B$14,Paramètres!$A$1:$I$89,3,0)*VLOOKUP('Données projet'!$B$14,Paramètres!$A$1:$I$89,5,0)</f>
        <v>33.668958396636008</v>
      </c>
      <c r="DQ17" s="13">
        <f t="shared" si="43"/>
        <v>10.304150920761236</v>
      </c>
      <c r="DR17" s="20">
        <f t="shared" si="16"/>
        <v>76.586498727800205</v>
      </c>
      <c r="DS17" s="59">
        <f t="shared" si="17"/>
        <v>350.364276505578</v>
      </c>
      <c r="DT17" s="59">
        <f ca="1">AVERAGE(OFFSET($DS$3,0,0,'Données projet'!$E$14+1,1))-AVERAGE(OFFSET($H$3,0,0,'Données projet'!$E$14+1,1))</f>
        <v>385.04244822139202</v>
      </c>
      <c r="DU17" s="59">
        <f t="shared" si="44"/>
        <v>374.64504594213992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309.74578000827665</v>
      </c>
      <c r="S18" s="59">
        <f ca="1">AVERAGE(OFFSET($R$3,0,0,'Données projet'!$E$9+1,1))-AVERAGE(OFFSET($H$3,0,0,'Données projet'!$E$9+1,1))</f>
        <v>332.68760696564266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16.729190352551068</v>
      </c>
      <c r="AK18" s="13">
        <f t="shared" si="35"/>
        <v>5.5541103821765283</v>
      </c>
      <c r="AL18" s="20">
        <f t="shared" si="4"/>
        <v>38.810082112983899</v>
      </c>
      <c r="AM18" s="59">
        <f t="shared" si="5"/>
        <v>313.81008211298388</v>
      </c>
      <c r="AN18" s="59">
        <f ca="1">AVERAGE(OFFSET($AM$3,0,0,'Données projet'!$E$10+1,1))-AVERAGE(OFFSET($H$3,0,0,'Données projet'!$E$10+1,1))</f>
        <v>368.19566888809879</v>
      </c>
      <c r="AO18" s="59">
        <f t="shared" si="36"/>
        <v>254.25036207346591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323.07912961223798</v>
      </c>
      <c r="BI18" s="59">
        <f ca="1">AVERAGE(OFFSET($BH$3,0,0,'Données projet'!$E$11+1,1))-AVERAGE(OFFSET($H$3,0,0,'Données projet'!$E$11+1,1))</f>
        <v>319.22903094674564</v>
      </c>
      <c r="BJ18" s="59">
        <f t="shared" si="38"/>
        <v>254.58690973142848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2.95</v>
      </c>
      <c r="BY18" s="12">
        <f>IF('Données projet'!$A$114&gt;35,BY17+BX18-CG17,IF(A18&lt;'Données projet'!$A$114,$BV$205^A18,IF(A18='Données projet'!$A$114,'Données projet'!$B$114,BY17+BX18-CG17)))</f>
        <v>21.288203285487675</v>
      </c>
      <c r="BZ18" s="13">
        <f>BY18*VLOOKUP('Données projet'!$B$12,Paramètres!$A$1:$I$89,3,0)*VLOOKUP('Données projet'!$B$12,Paramètres!$A$1:$I$89,5,0)</f>
        <v>12.730345564721631</v>
      </c>
      <c r="CA18" s="13">
        <f t="shared" si="39"/>
        <v>4.3630366302307833</v>
      </c>
      <c r="CB18" s="20">
        <f t="shared" si="10"/>
        <v>29.770973989542124</v>
      </c>
      <c r="CC18" s="59">
        <f t="shared" si="11"/>
        <v>304.77097398954214</v>
      </c>
      <c r="CD18" s="59">
        <f ca="1">AVERAGE(OFFSET($CC$3,0,0,'Données projet'!$E$12+1,1))-AVERAGE(OFFSET($H$3,0,0,'Données projet'!$E$12+1,1))</f>
        <v>382.88347131256569</v>
      </c>
      <c r="CE18" s="59">
        <f t="shared" si="40"/>
        <v>243.30592080224636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5.5909090909090908</v>
      </c>
      <c r="CT18" s="12">
        <f>IF('Données projet'!$A$140&gt;35,CT17+CS18-DB17,IF(A18&lt;'Données projet'!$A$140,$CQ$205^A18,IF(A18='Données projet'!$A$140,'Données projet'!$B$140,CT17+CS18-DB17)))</f>
        <v>26.603287217402478</v>
      </c>
      <c r="CU18" s="17">
        <f>CT18*VLOOKUP('Données projet'!$B$13,Paramètres!$A$1:$I$89,3,0)*VLOOKUP('Données projet'!$B$13,Paramètres!$A$1:$I$89,5,0)</f>
        <v>15.908765756006684</v>
      </c>
      <c r="CV18" s="13">
        <f t="shared" si="41"/>
        <v>5.312733913945455</v>
      </c>
      <c r="CW18" s="20">
        <f t="shared" si="13"/>
        <v>36.960778591833304</v>
      </c>
      <c r="CX18" s="59">
        <f t="shared" si="14"/>
        <v>311.96077859183333</v>
      </c>
      <c r="CY18" s="59">
        <f ca="1">AVERAGE(OFFSET($CX$3,0,0,'Données projet'!$E$13+1,1))-AVERAGE(OFFSET($H$3,0,0,'Données projet'!$E$13+1,1))</f>
        <v>370.12772664814923</v>
      </c>
      <c r="CZ18" s="59">
        <f t="shared" si="42"/>
        <v>292.26503163353146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40</v>
      </c>
      <c r="DM18" s="12">
        <f>VLOOKUP(A18,'Données projet'!$A$165:$I$185,9,0)</f>
        <v>2.6666666666666665</v>
      </c>
      <c r="DN18" s="12">
        <f t="array" ref="DN18">INDEX(DM:DM,MIN(IF(ISNUMBER(DM18:DM214),ROW(DM18:DM214),"")))</f>
        <v>2.6666666666666665</v>
      </c>
      <c r="DO18" s="12">
        <f>IF('Données projet'!$A$166&gt;35,DO17+DN18-DW17,IF(A18&lt;'Données projet'!$A$166,$DL$205^A18,IF(A18='Données projet'!$A$166,'Données projet'!$B$166,DO17+DN18-DW17)))</f>
        <v>40</v>
      </c>
      <c r="DP18" s="17">
        <f>DO18*VLOOKUP('Données projet'!$B$14,Paramètres!$A$1:$I$89,3,0)*VLOOKUP('Données projet'!$B$14,Paramètres!$A$1:$I$89,5,0)</f>
        <v>43.055999999999997</v>
      </c>
      <c r="DQ18" s="13">
        <f t="shared" si="43"/>
        <v>12.80513687072918</v>
      </c>
      <c r="DR18" s="20">
        <f t="shared" si="16"/>
        <v>97.291480049853305</v>
      </c>
      <c r="DS18" s="59">
        <f t="shared" si="17"/>
        <v>372.29148004985331</v>
      </c>
      <c r="DT18" s="59">
        <f ca="1">AVERAGE(OFFSET($DS$3,0,0,'Données projet'!$E$14+1,1))-AVERAGE(OFFSET($H$3,0,0,'Données projet'!$E$14+1,1))</f>
        <v>385.04244822139202</v>
      </c>
      <c r="DU18" s="59">
        <f t="shared" si="44"/>
        <v>374.64504594213992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0.17200000000000001</v>
      </c>
      <c r="DZ18" s="16">
        <f>IF(ISNA(VLOOKUP(A18,'Données projet'!$A$165:$I$185,7,0)),0%,VLOOKUP(A18,'Données projet'!$A$165:$I$185,7,0))</f>
        <v>0.6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0.61158544752001032</v>
      </c>
      <c r="EC18" s="21">
        <f>EXP(-LN(2)/2)*EC17+(1-EXP(-LN(2)/2))/(LN(2)/2)*DW18*DZ18*VLOOKUP('Données projet'!$B$14,Paramètres!$A$1:$I$89,3,0)*0.475*44/12</f>
        <v>1.8281022675862315</v>
      </c>
      <c r="ED18" s="22">
        <f t="shared" si="18"/>
        <v>2.4396877151062419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317.88090656215792</v>
      </c>
      <c r="S19" s="59">
        <f ca="1">AVERAGE(OFFSET($R$3,0,0,'Données projet'!$E$9+1,1))-AVERAGE(OFFSET($H$3,0,0,'Données projet'!$E$9+1,1))</f>
        <v>332.68760696564266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20.166818389681932</v>
      </c>
      <c r="AK19" s="13">
        <f t="shared" si="35"/>
        <v>6.5513327797938032</v>
      </c>
      <c r="AL19" s="20">
        <f t="shared" si="4"/>
        <v>46.534113286836906</v>
      </c>
      <c r="AM19" s="59">
        <f t="shared" si="5"/>
        <v>322.75633550905911</v>
      </c>
      <c r="AN19" s="59">
        <f ca="1">AVERAGE(OFFSET($AM$3,0,0,'Données projet'!$E$10+1,1))-AVERAGE(OFFSET($H$3,0,0,'Données projet'!$E$10+1,1))</f>
        <v>368.19566888809879</v>
      </c>
      <c r="AO19" s="59">
        <f t="shared" si="36"/>
        <v>254.25036207346591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337.71097882304434</v>
      </c>
      <c r="BI19" s="59">
        <f ca="1">AVERAGE(OFFSET($BH$3,0,0,'Données projet'!$E$11+1,1))-AVERAGE(OFFSET($H$3,0,0,'Données projet'!$E$11+1,1))</f>
        <v>319.22903094674564</v>
      </c>
      <c r="BJ19" s="59">
        <f t="shared" si="38"/>
        <v>254.58690973142848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2.95</v>
      </c>
      <c r="BY19" s="12">
        <f>IF('Données projet'!$A$114&gt;35,BY18+BX19-CG18,IF(A19&lt;'Données projet'!$A$114,$BV$205^A19,IF(A19='Données projet'!$A$114,'Données projet'!$B$114,BY18+BX19-CG18)))</f>
        <v>26.102470241664705</v>
      </c>
      <c r="BZ19" s="13">
        <f>BY19*VLOOKUP('Données projet'!$B$12,Paramètres!$A$1:$I$89,3,0)*VLOOKUP('Données projet'!$B$12,Paramètres!$A$1:$I$89,5,0)</f>
        <v>15.609277204515495</v>
      </c>
      <c r="CA19" s="13">
        <f t="shared" si="39"/>
        <v>5.2242638294030153</v>
      </c>
      <c r="CB19" s="20">
        <f t="shared" si="10"/>
        <v>36.28508396740807</v>
      </c>
      <c r="CC19" s="59">
        <f t="shared" si="11"/>
        <v>312.5073061896303</v>
      </c>
      <c r="CD19" s="59">
        <f ca="1">AVERAGE(OFFSET($CC$3,0,0,'Données projet'!$E$12+1,1))-AVERAGE(OFFSET($H$3,0,0,'Données projet'!$E$12+1,1))</f>
        <v>382.88347131256569</v>
      </c>
      <c r="CE19" s="59">
        <f t="shared" si="40"/>
        <v>243.30592080224636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5.5909090909090908</v>
      </c>
      <c r="CT19" s="12">
        <f>IF('Données projet'!$A$140&gt;35,CT18+CS19-DB18,IF(A19&lt;'Données projet'!$A$140,$CQ$205^A19,IF(A19='Données projet'!$A$140,'Données projet'!$B$140,CT18+CS19-DB18)))</f>
        <v>33.107850856996748</v>
      </c>
      <c r="CU19" s="17">
        <f>CT19*VLOOKUP('Données projet'!$B$13,Paramètres!$A$1:$I$89,3,0)*VLOOKUP('Données projet'!$B$13,Paramètres!$A$1:$I$89,5,0)</f>
        <v>19.798494812484059</v>
      </c>
      <c r="CV19" s="13">
        <f t="shared" si="41"/>
        <v>6.4454946747588586</v>
      </c>
      <c r="CW19" s="20">
        <f t="shared" si="13"/>
        <v>45.70828169028141</v>
      </c>
      <c r="CX19" s="59">
        <f t="shared" si="14"/>
        <v>321.93050391250364</v>
      </c>
      <c r="CY19" s="59">
        <f ca="1">AVERAGE(OFFSET($CX$3,0,0,'Données projet'!$E$13+1,1))-AVERAGE(OFFSET($H$3,0,0,'Données projet'!$E$13+1,1))</f>
        <v>370.12772664814923</v>
      </c>
      <c r="CZ19" s="59">
        <f t="shared" si="42"/>
        <v>292.26503163353146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46.6</v>
      </c>
      <c r="DP19" s="17">
        <f>DO19*VLOOKUP('Données projet'!$B$14,Paramètres!$A$1:$I$89,3,0)*VLOOKUP('Données projet'!$B$14,Paramètres!$A$1:$I$89,5,0)</f>
        <v>50.160239999999995</v>
      </c>
      <c r="DQ19" s="13">
        <f t="shared" si="43"/>
        <v>14.655134632743033</v>
      </c>
      <c r="DR19" s="20">
        <f t="shared" si="16"/>
        <v>112.88677748536077</v>
      </c>
      <c r="DS19" s="59">
        <f t="shared" si="17"/>
        <v>389.108999707583</v>
      </c>
      <c r="DT19" s="59">
        <f ca="1">AVERAGE(OFFSET($DS$3,0,0,'Données projet'!$E$14+1,1))-AVERAGE(OFFSET($H$3,0,0,'Données projet'!$E$14+1,1))</f>
        <v>385.04244822139202</v>
      </c>
      <c r="DU19" s="59">
        <f t="shared" si="44"/>
        <v>374.64504594213992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0.5948616112956947</v>
      </c>
      <c r="EC19" s="21">
        <f>EXP(-LN(2)/2)*EC18+(1-EXP(-LN(2)/2))/(LN(2)/2)*DW19*DZ19*VLOOKUP('Données projet'!$B$14,Paramètres!$A$1:$I$89,3,0)*0.475*44/12</f>
        <v>1.2926635101127288</v>
      </c>
      <c r="ED19" s="22">
        <f t="shared" si="18"/>
        <v>1.8875251214084234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327.39580549186149</v>
      </c>
      <c r="S20" s="59">
        <f ca="1">AVERAGE(OFFSET($R$3,0,0,'Données projet'!$E$9+1,1))-AVERAGE(OFFSET($H$3,0,0,'Données projet'!$E$9+1,1))</f>
        <v>332.68760696564266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24.31083366209619</v>
      </c>
      <c r="AK20" s="13">
        <f t="shared" si="35"/>
        <v>7.7276032052466093</v>
      </c>
      <c r="AL20" s="20">
        <f t="shared" si="4"/>
        <v>55.800277543955367</v>
      </c>
      <c r="AM20" s="59">
        <f t="shared" si="5"/>
        <v>333.24472198839982</v>
      </c>
      <c r="AN20" s="59">
        <f ca="1">AVERAGE(OFFSET($AM$3,0,0,'Données projet'!$E$10+1,1))-AVERAGE(OFFSET($H$3,0,0,'Données projet'!$E$10+1,1))</f>
        <v>368.19566888809879</v>
      </c>
      <c r="AO20" s="59">
        <f t="shared" si="36"/>
        <v>254.25036207346591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356.09529321188012</v>
      </c>
      <c r="BI20" s="59">
        <f ca="1">AVERAGE(OFFSET($BH$3,0,0,'Données projet'!$E$11+1,1))-AVERAGE(OFFSET($H$3,0,0,'Données projet'!$E$11+1,1))</f>
        <v>319.22903094674564</v>
      </c>
      <c r="BJ20" s="59">
        <f t="shared" si="38"/>
        <v>254.58690973142848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2.95</v>
      </c>
      <c r="BY20" s="12">
        <f>IF('Données projet'!$A$114&gt;35,BY19+BX20-CG19,IF(A20&lt;'Données projet'!$A$114,$BV$205^A20,IF(A20='Données projet'!$A$114,'Données projet'!$B$114,BY19+BX20-CG19)))</f>
        <v>32.005470052114035</v>
      </c>
      <c r="BZ20" s="13">
        <f>BY20*VLOOKUP('Données projet'!$B$12,Paramètres!$A$1:$I$89,3,0)*VLOOKUP('Données projet'!$B$12,Paramètres!$A$1:$I$89,5,0)</f>
        <v>19.139271091164193</v>
      </c>
      <c r="CA20" s="13">
        <f t="shared" si="39"/>
        <v>6.2554901258679063</v>
      </c>
      <c r="CB20" s="20">
        <f t="shared" si="10"/>
        <v>44.229209119664233</v>
      </c>
      <c r="CC20" s="59">
        <f t="shared" si="11"/>
        <v>321.67365356410869</v>
      </c>
      <c r="CD20" s="59">
        <f ca="1">AVERAGE(OFFSET($CC$3,0,0,'Données projet'!$E$12+1,1))-AVERAGE(OFFSET($H$3,0,0,'Données projet'!$E$12+1,1))</f>
        <v>382.88347131256569</v>
      </c>
      <c r="CE20" s="59">
        <f t="shared" si="40"/>
        <v>243.30592080224636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5.5909090909090908</v>
      </c>
      <c r="CT20" s="12">
        <f>IF('Données projet'!$A$140&gt;35,CT19+CS20-DB19,IF(A20&lt;'Données projet'!$A$140,$CQ$205^A20,IF(A20='Données projet'!$A$140,'Données projet'!$B$140,CT19+CS20-DB19)))</f>
        <v>41.202794955809431</v>
      </c>
      <c r="CU20" s="17">
        <f>CT20*VLOOKUP('Données projet'!$B$13,Paramètres!$A$1:$I$89,3,0)*VLOOKUP('Données projet'!$B$13,Paramètres!$A$1:$I$89,5,0)</f>
        <v>24.639271383574041</v>
      </c>
      <c r="CV20" s="13">
        <f t="shared" si="41"/>
        <v>7.8197783429910519</v>
      </c>
      <c r="CW20" s="20">
        <f t="shared" si="13"/>
        <v>56.532844940434195</v>
      </c>
      <c r="CX20" s="59">
        <f t="shared" si="14"/>
        <v>333.97728938487865</v>
      </c>
      <c r="CY20" s="59">
        <f ca="1">AVERAGE(OFFSET($CX$3,0,0,'Données projet'!$E$13+1,1))-AVERAGE(OFFSET($H$3,0,0,'Données projet'!$E$13+1,1))</f>
        <v>370.12772664814923</v>
      </c>
      <c r="CZ20" s="59">
        <f t="shared" si="42"/>
        <v>292.26503163353146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56.2</v>
      </c>
      <c r="DP20" s="17">
        <f>DO20*VLOOKUP('Données projet'!$B$14,Paramètres!$A$1:$I$89,3,0)*VLOOKUP('Données projet'!$B$14,Paramètres!$A$1:$I$89,5,0)</f>
        <v>60.493679999999998</v>
      </c>
      <c r="DQ20" s="13">
        <f t="shared" si="43"/>
        <v>17.293027216478315</v>
      </c>
      <c r="DR20" s="20">
        <f t="shared" si="16"/>
        <v>135.47851506869969</v>
      </c>
      <c r="DS20" s="59">
        <f t="shared" si="17"/>
        <v>412.92295951314418</v>
      </c>
      <c r="DT20" s="59">
        <f ca="1">AVERAGE(OFFSET($DS$3,0,0,'Données projet'!$E$14+1,1))-AVERAGE(OFFSET($H$3,0,0,'Données projet'!$E$14+1,1))</f>
        <v>385.04244822139202</v>
      </c>
      <c r="DU20" s="59">
        <f t="shared" si="44"/>
        <v>374.64504594213992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0.57859508925240133</v>
      </c>
      <c r="EC20" s="21">
        <f>EXP(-LN(2)/2)*EC19+(1-EXP(-LN(2)/2))/(LN(2)/2)*DW20*DZ20*VLOOKUP('Données projet'!$B$14,Paramètres!$A$1:$I$89,3,0)*0.475*44/12</f>
        <v>0.91405113379311587</v>
      </c>
      <c r="ED20" s="22">
        <f t="shared" si="18"/>
        <v>1.4926462230455173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338.56668739624723</v>
      </c>
      <c r="S21" s="59">
        <f ca="1">AVERAGE(OFFSET($R$3,0,0,'Données projet'!$E$9+1,1))-AVERAGE(OFFSET($H$3,0,0,'Données projet'!$E$9+1,1))</f>
        <v>332.68760696564266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29.306389432677911</v>
      </c>
      <c r="AK21" s="13">
        <f t="shared" si="35"/>
        <v>9.1150691477493808</v>
      </c>
      <c r="AL21" s="20">
        <f t="shared" si="4"/>
        <v>66.917373694244205</v>
      </c>
      <c r="AM21" s="59">
        <f t="shared" si="5"/>
        <v>345.58404036091088</v>
      </c>
      <c r="AN21" s="59">
        <f ca="1">AVERAGE(OFFSET($AM$3,0,0,'Données projet'!$E$10+1,1))-AVERAGE(OFFSET($H$3,0,0,'Données projet'!$E$10+1,1))</f>
        <v>368.19566888809879</v>
      </c>
      <c r="AO21" s="59">
        <f t="shared" si="36"/>
        <v>254.25036207346591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379.28535416224724</v>
      </c>
      <c r="BI21" s="59">
        <f ca="1">AVERAGE(OFFSET($BH$3,0,0,'Données projet'!$E$11+1,1))-AVERAGE(OFFSET($H$3,0,0,'Données projet'!$E$11+1,1))</f>
        <v>319.22903094674564</v>
      </c>
      <c r="BJ21" s="59">
        <f t="shared" si="38"/>
        <v>254.58690973142848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2.95</v>
      </c>
      <c r="BY21" s="12">
        <f>IF('Données projet'!$A$114&gt;35,BY20+BX21-CG20,IF(A21&lt;'Données projet'!$A$114,$BV$205^A21,IF(A21='Données projet'!$A$114,'Données projet'!$B$114,BY20+BX21-CG20)))</f>
        <v>39.243416572187222</v>
      </c>
      <c r="BZ21" s="13">
        <f>BY21*VLOOKUP('Données projet'!$B$12,Paramètres!$A$1:$I$89,3,0)*VLOOKUP('Données projet'!$B$12,Paramètres!$A$1:$I$89,5,0)</f>
        <v>23.467563110167958</v>
      </c>
      <c r="CA21" s="13">
        <f t="shared" si="39"/>
        <v>7.4902719297203753</v>
      </c>
      <c r="CB21" s="20">
        <f t="shared" si="10"/>
        <v>53.918229361138849</v>
      </c>
      <c r="CC21" s="59">
        <f t="shared" si="11"/>
        <v>332.58489602780554</v>
      </c>
      <c r="CD21" s="59">
        <f ca="1">AVERAGE(OFFSET($CC$3,0,0,'Données projet'!$E$12+1,1))-AVERAGE(OFFSET($H$3,0,0,'Données projet'!$E$12+1,1))</f>
        <v>382.88347131256569</v>
      </c>
      <c r="CE21" s="59">
        <f t="shared" si="40"/>
        <v>243.30592080224636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5.5909090909090908</v>
      </c>
      <c r="CT21" s="12">
        <f>IF('Données projet'!$A$140&gt;35,CT20+CS21-DB20,IF(A21&lt;'Données projet'!$A$140,$CQ$205^A21,IF(A21='Données projet'!$A$140,'Données projet'!$B$140,CT20+CS21-DB20)))</f>
        <v>51.276971117915458</v>
      </c>
      <c r="CU21" s="17">
        <f>CT21*VLOOKUP('Données projet'!$B$13,Paramètres!$A$1:$I$89,3,0)*VLOOKUP('Données projet'!$B$13,Paramètres!$A$1:$I$89,5,0)</f>
        <v>30.663628728513448</v>
      </c>
      <c r="CV21" s="13">
        <f t="shared" si="41"/>
        <v>9.4870815071768995</v>
      </c>
      <c r="CW21" s="20">
        <f t="shared" si="13"/>
        <v>69.929153660494023</v>
      </c>
      <c r="CX21" s="59">
        <f t="shared" si="14"/>
        <v>348.59582032716071</v>
      </c>
      <c r="CY21" s="59">
        <f ca="1">AVERAGE(OFFSET($CX$3,0,0,'Données projet'!$E$13+1,1))-AVERAGE(OFFSET($H$3,0,0,'Données projet'!$E$13+1,1))</f>
        <v>370.12772664814923</v>
      </c>
      <c r="CZ21" s="59">
        <f t="shared" si="42"/>
        <v>292.26503163353146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65.8</v>
      </c>
      <c r="DP21" s="17">
        <f>DO21*VLOOKUP('Données projet'!$B$14,Paramètres!$A$1:$I$89,3,0)*VLOOKUP('Données projet'!$B$14,Paramètres!$A$1:$I$89,5,0)</f>
        <v>70.827119999999994</v>
      </c>
      <c r="DQ21" s="13">
        <f t="shared" si="43"/>
        <v>19.878719982140034</v>
      </c>
      <c r="DR21" s="20">
        <f t="shared" si="16"/>
        <v>157.97933796889387</v>
      </c>
      <c r="DS21" s="59">
        <f t="shared" si="17"/>
        <v>436.64600463556053</v>
      </c>
      <c r="DT21" s="59">
        <f ca="1">AVERAGE(OFFSET($DS$3,0,0,'Données projet'!$E$14+1,1))-AVERAGE(OFFSET($H$3,0,0,'Données projet'!$E$14+1,1))</f>
        <v>385.04244822139202</v>
      </c>
      <c r="DU21" s="59">
        <f t="shared" si="44"/>
        <v>374.64504594213992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0.56277337610980105</v>
      </c>
      <c r="EC21" s="21">
        <f>EXP(-LN(2)/2)*EC20+(1-EXP(-LN(2)/2))/(LN(2)/2)*DW21*DZ21*VLOOKUP('Données projet'!$B$14,Paramètres!$A$1:$I$89,3,0)*0.475*44/12</f>
        <v>0.64633175505636453</v>
      </c>
      <c r="ED21" s="22">
        <f t="shared" si="18"/>
        <v>1.2091051311661656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351.72520722798015</v>
      </c>
      <c r="S22" s="59">
        <f ca="1">AVERAGE(OFFSET($R$3,0,0,'Données projet'!$E$9+1,1))-AVERAGE(OFFSET($H$3,0,0,'Données projet'!$E$9+1,1))</f>
        <v>332.68760696564266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35.328466045936516</v>
      </c>
      <c r="AK22" s="13">
        <f t="shared" si="35"/>
        <v>10.751650073316766</v>
      </c>
      <c r="AL22" s="20">
        <f t="shared" si="4"/>
        <v>80.256202241032796</v>
      </c>
      <c r="AM22" s="59">
        <f t="shared" si="5"/>
        <v>360.14509112992164</v>
      </c>
      <c r="AN22" s="59">
        <f ca="1">AVERAGE(OFFSET($AM$3,0,0,'Données projet'!$E$10+1,1))-AVERAGE(OFFSET($H$3,0,0,'Données projet'!$E$10+1,1))</f>
        <v>368.19566888809879</v>
      </c>
      <c r="AO22" s="59">
        <f t="shared" si="36"/>
        <v>254.25036207346591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408.63091873093396</v>
      </c>
      <c r="BI22" s="59">
        <f ca="1">AVERAGE(OFFSET($BH$3,0,0,'Données projet'!$E$11+1,1))-AVERAGE(OFFSET($H$3,0,0,'Données projet'!$E$11+1,1))</f>
        <v>319.22903094674564</v>
      </c>
      <c r="BJ22" s="59">
        <f t="shared" si="38"/>
        <v>254.58690973142848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2.95</v>
      </c>
      <c r="BY22" s="12">
        <f>IF('Données projet'!$A$114&gt;35,BY21+BX22-CG21,IF(A22&lt;'Données projet'!$A$114,$BV$205^A22,IF(A22='Données projet'!$A$114,'Données projet'!$B$114,BY21+BX22-CG21)))</f>
        <v>48.118204224171201</v>
      </c>
      <c r="BZ22" s="13">
        <f>BY22*VLOOKUP('Données projet'!$B$12,Paramètres!$A$1:$I$89,3,0)*VLOOKUP('Données projet'!$B$12,Paramètres!$A$1:$I$89,5,0)</f>
        <v>28.77468612605438</v>
      </c>
      <c r="CA22" s="13">
        <f t="shared" si="39"/>
        <v>8.9687894077481118</v>
      </c>
      <c r="CB22" s="20">
        <f t="shared" si="10"/>
        <v>65.736553221372674</v>
      </c>
      <c r="CC22" s="59">
        <f t="shared" si="11"/>
        <v>345.62544211026153</v>
      </c>
      <c r="CD22" s="59">
        <f ca="1">AVERAGE(OFFSET($CC$3,0,0,'Données projet'!$E$12+1,1))-AVERAGE(OFFSET($H$3,0,0,'Données projet'!$E$12+1,1))</f>
        <v>382.88347131256569</v>
      </c>
      <c r="CE22" s="59">
        <f t="shared" si="40"/>
        <v>243.30592080224636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5.5909090909090908</v>
      </c>
      <c r="CT22" s="12">
        <f>IF('Données projet'!$A$140&gt;35,CT21+CS22-DB21,IF(A22&lt;'Données projet'!$A$140,$CQ$205^A22,IF(A22='Données projet'!$A$140,'Données projet'!$B$140,CT21+CS22-DB21)))</f>
        <v>63.814306040343304</v>
      </c>
      <c r="CU22" s="17">
        <f>CT22*VLOOKUP('Données projet'!$B$13,Paramètres!$A$1:$I$89,3,0)*VLOOKUP('Données projet'!$B$13,Paramètres!$A$1:$I$89,5,0)</f>
        <v>38.160955012125299</v>
      </c>
      <c r="CV22" s="13">
        <f t="shared" si="41"/>
        <v>11.509880661066306</v>
      </c>
      <c r="CW22" s="20">
        <f t="shared" si="13"/>
        <v>86.510038797475374</v>
      </c>
      <c r="CX22" s="59">
        <f t="shared" si="14"/>
        <v>366.39892768636423</v>
      </c>
      <c r="CY22" s="59">
        <f ca="1">AVERAGE(OFFSET($CX$3,0,0,'Données projet'!$E$13+1,1))-AVERAGE(OFFSET($H$3,0,0,'Données projet'!$E$13+1,1))</f>
        <v>370.12772664814923</v>
      </c>
      <c r="CZ22" s="59">
        <f t="shared" si="42"/>
        <v>292.26503163353146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75.399999999999991</v>
      </c>
      <c r="DP22" s="17">
        <f>DO22*VLOOKUP('Données projet'!$B$14,Paramètres!$A$1:$I$89,3,0)*VLOOKUP('Données projet'!$B$14,Paramètres!$A$1:$I$89,5,0)</f>
        <v>81.16055999999999</v>
      </c>
      <c r="DQ22" s="13">
        <f t="shared" si="43"/>
        <v>22.420708782464498</v>
      </c>
      <c r="DR22" s="20">
        <f t="shared" si="16"/>
        <v>180.40404312945898</v>
      </c>
      <c r="DS22" s="59">
        <f t="shared" si="17"/>
        <v>460.29293201834787</v>
      </c>
      <c r="DT22" s="59">
        <f ca="1">AVERAGE(OFFSET($DS$3,0,0,'Données projet'!$E$14+1,1))-AVERAGE(OFFSET($H$3,0,0,'Données projet'!$E$14+1,1))</f>
        <v>385.04244822139202</v>
      </c>
      <c r="DU22" s="59">
        <f t="shared" si="44"/>
        <v>374.64504594213992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0.54738430854511289</v>
      </c>
      <c r="EC22" s="21">
        <f>EXP(-LN(2)/2)*EC21+(1-EXP(-LN(2)/2))/(LN(2)/2)*DW22*DZ22*VLOOKUP('Données projet'!$B$14,Paramètres!$A$1:$I$89,3,0)*0.475*44/12</f>
        <v>0.45702556689655804</v>
      </c>
      <c r="ED22" s="22">
        <f t="shared" si="18"/>
        <v>1.004409875441671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367.26962158162712</v>
      </c>
      <c r="S23" s="59">
        <f ca="1">AVERAGE(OFFSET($R$3,0,0,'Données projet'!$E$9+1,1))-AVERAGE(OFFSET($H$3,0,0,'Données projet'!$E$9+1,1))</f>
        <v>332.68760696564266</v>
      </c>
      <c r="T23" s="59">
        <f t="shared" si="34"/>
        <v>231.36959598460686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42.588000000000001</v>
      </c>
      <c r="AK23" s="13">
        <f t="shared" si="35"/>
        <v>12.682073764365764</v>
      </c>
      <c r="AL23" s="20">
        <f t="shared" si="4"/>
        <v>96.262045139603686</v>
      </c>
      <c r="AM23" s="59">
        <f t="shared" si="5"/>
        <v>377.37315625071483</v>
      </c>
      <c r="AN23" s="59">
        <f ca="1">AVERAGE(OFFSET($AM$3,0,0,'Données projet'!$E$10+1,1))-AVERAGE(OFFSET($H$3,0,0,'Données projet'!$E$10+1,1))</f>
        <v>368.19566888809879</v>
      </c>
      <c r="AO23" s="59">
        <f t="shared" si="36"/>
        <v>254.25036207346591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445.86188445423306</v>
      </c>
      <c r="BI23" s="59">
        <f ca="1">AVERAGE(OFFSET($BH$3,0,0,'Données projet'!$E$11+1,1))-AVERAGE(OFFSET($H$3,0,0,'Données projet'!$E$11+1,1))</f>
        <v>319.22903094674564</v>
      </c>
      <c r="BJ23" s="59">
        <f t="shared" si="38"/>
        <v>254.58690973142848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39.5</v>
      </c>
      <c r="BM23" s="16">
        <f>IF(ISNA(VLOOKUP(A23,'Données projet'!$A$87:$I$107,5,0)),0%,VLOOKUP(A23,'Données projet'!$A$87:$I$107,5,0)*VLOOKUP('Données projet'!$B$11,Paramètres!$A$1:$I$89,7,0))</f>
        <v>0.11000000000000001</v>
      </c>
      <c r="BN23" s="16">
        <f>IF(ISNA(VLOOKUP(A23,'Données projet'!$A$87:$I$107,6,0)),0%,VLOOKUP(A23,'Données projet'!$A$87:$I$107,6,0)*VLOOKUP('Données projet'!$B$11,Paramètres!$A$1:$I$89,7,0))</f>
        <v>0.11000000000000001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2.6975157575580879</v>
      </c>
      <c r="BQ23" s="21">
        <f>EXP(-LN(2)/25)*BQ22+(1-EXP(-LN(2)/25))/(LN(2)/25)*Calculateur!BL23*Calculateur!BN23*VLOOKUP('Données projet'!$B$11,Paramètres!$A$1:$I$89,3,0)*0.475*44/12</f>
        <v>2.686894610186497</v>
      </c>
      <c r="BR23" s="21">
        <f>EXP(-LN(2)/2)*BR22+(1-EXP(-LN(2)/2))/(LN(2)/2)*BL23*BO23*VLOOKUP('Données projet'!$B$11,Paramètres!$A$1:$I$89,3,0)*0.475*44/12</f>
        <v>12.558267751244545</v>
      </c>
      <c r="BS23" s="22">
        <f t="shared" si="9"/>
        <v>17.942678118989129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59</v>
      </c>
      <c r="BW23" s="12">
        <f>VLOOKUP(A23,'Données projet'!$A$113:$I$133,9,0)</f>
        <v>2.95</v>
      </c>
      <c r="BX23" s="12">
        <f t="array" ref="BX23">INDEX(BW:BW,MIN(IF(ISNUMBER(BW23:BW219),ROW(BW23:BW219),"")))</f>
        <v>2.95</v>
      </c>
      <c r="BY23" s="12">
        <f>IF('Données projet'!$A$114&gt;35,BY22+BX23-CG22,IF(A23&lt;'Données projet'!$A$114,$BV$205^A23,IF(A23='Données projet'!$A$114,'Données projet'!$B$114,BY22+BX23-CG22)))</f>
        <v>59</v>
      </c>
      <c r="BZ23" s="13">
        <f>BY23*VLOOKUP('Données projet'!$B$12,Paramètres!$A$1:$I$89,3,0)*VLOOKUP('Données projet'!$B$12,Paramètres!$A$1:$I$89,5,0)</f>
        <v>35.282000000000004</v>
      </c>
      <c r="CA23" s="13">
        <f t="shared" si="39"/>
        <v>10.73915395799758</v>
      </c>
      <c r="CB23" s="20">
        <f t="shared" si="10"/>
        <v>80.153509810179131</v>
      </c>
      <c r="CC23" s="59">
        <f t="shared" si="11"/>
        <v>361.26462092129026</v>
      </c>
      <c r="CD23" s="59">
        <f ca="1">AVERAGE(OFFSET($CC$3,0,0,'Données projet'!$E$12+1,1))-AVERAGE(OFFSET($H$3,0,0,'Données projet'!$E$12+1,1))</f>
        <v>382.88347131256569</v>
      </c>
      <c r="CE23" s="59">
        <f t="shared" si="40"/>
        <v>243.30592080224636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0.18000000000000002</v>
      </c>
      <c r="CJ23" s="16">
        <f>IF(ISNA(VLOOKUP(A23,'Données projet'!$A$113:$I$133,7,0)),0%,VLOOKUP(A23,'Données projet'!$A$113:$I$133,7,0))</f>
        <v>0.6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0.42668752152558875</v>
      </c>
      <c r="CM23" s="21">
        <f>EXP(-LN(2)/2)*CM22+(1-EXP(-LN(2)/2))/(LN(2)/2)*CG23*CJ23*VLOOKUP('Données projet'!$B$12,Paramètres!$A$1:$I$89,3,0)*0.475*44/12</f>
        <v>1.2187348450574877</v>
      </c>
      <c r="CN23" s="22">
        <f t="shared" si="12"/>
        <v>1.6454223665830765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5.5909090909090908</v>
      </c>
      <c r="CT23" s="12">
        <f>IF('Données projet'!$A$140&gt;35,CT22+CS23-DB22,IF(A23&lt;'Données projet'!$A$140,$CQ$205^A23,IF(A23='Données projet'!$A$140,'Données projet'!$B$140,CT22+CS23-DB22)))</f>
        <v>79.417047587426694</v>
      </c>
      <c r="CU23" s="17">
        <f>CT23*VLOOKUP('Données projet'!$B$13,Paramètres!$A$1:$I$89,3,0)*VLOOKUP('Données projet'!$B$13,Paramètres!$A$1:$I$89,5,0)</f>
        <v>47.49139445728116</v>
      </c>
      <c r="CV23" s="13">
        <f t="shared" si="41"/>
        <v>13.96397329692701</v>
      </c>
      <c r="CW23" s="20">
        <f t="shared" si="13"/>
        <v>107.03476550524589</v>
      </c>
      <c r="CX23" s="59">
        <f t="shared" si="14"/>
        <v>388.14587661635704</v>
      </c>
      <c r="CY23" s="59">
        <f ca="1">AVERAGE(OFFSET($CX$3,0,0,'Données projet'!$E$13+1,1))-AVERAGE(OFFSET($H$3,0,0,'Données projet'!$E$13+1,1))</f>
        <v>370.12772664814923</v>
      </c>
      <c r="CZ23" s="59">
        <f t="shared" si="42"/>
        <v>292.26503163353146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85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84.999999999999986</v>
      </c>
      <c r="DP23" s="17">
        <f>DO23*VLOOKUP('Données projet'!$B$14,Paramètres!$A$1:$I$89,3,0)*VLOOKUP('Données projet'!$B$14,Paramètres!$A$1:$I$89,5,0)</f>
        <v>91.493999999999986</v>
      </c>
      <c r="DQ23" s="13">
        <f t="shared" si="43"/>
        <v>24.925195840896517</v>
      </c>
      <c r="DR23" s="20">
        <f t="shared" si="16"/>
        <v>202.76343275622807</v>
      </c>
      <c r="DS23" s="59">
        <f t="shared" si="17"/>
        <v>483.87454386733918</v>
      </c>
      <c r="DT23" s="59">
        <f ca="1">AVERAGE(OFFSET($DS$3,0,0,'Données projet'!$E$14+1,1))-AVERAGE(OFFSET($H$3,0,0,'Données projet'!$E$14+1,1))</f>
        <v>385.04244822139202</v>
      </c>
      <c r="DU23" s="59">
        <f t="shared" si="44"/>
        <v>374.64504594213992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25</v>
      </c>
      <c r="DX23" s="16">
        <f>IF(ISNA(VLOOKUP(A23,'Données projet'!$A$165:$I$185,5,0)),0%,VLOOKUP(A23,'Données projet'!$A$165:$I$185,5,0)*VLOOKUP('Données projet'!$B$14,Paramètres!$A$1:$I$89,7,0))</f>
        <v>0.129</v>
      </c>
      <c r="DY23" s="16">
        <f>IF(ISNA(VLOOKUP(A23,'Données projet'!$A$165:$I$185,6,0)),0%,VLOOKUP(A23,'Données projet'!$A$165:$I$185,6,0)*VLOOKUP('Données projet'!$B$14,Paramètres!$A$1:$I$89,7,0))</f>
        <v>0.17200000000000001</v>
      </c>
      <c r="DZ23" s="16">
        <f>IF(ISNA(VLOOKUP(A23,'Données projet'!$A$165:$I$185,7,0)),0%,VLOOKUP(A23,'Données projet'!$A$165:$I$185,7,0))</f>
        <v>0.3</v>
      </c>
      <c r="EA23" s="21">
        <f>EXP(-LN(2)/35)*EA22+(1-EXP(-LN(2)/35))/(LN(2)/35)*DW23*DX23*VLOOKUP('Données projet'!$B$14,Paramètres!$A$1:$I$89,3,0)*0.475*44/12</f>
        <v>3.837518820806888</v>
      </c>
      <c r="EB23" s="21">
        <f>EXP(-LN(2)/25)*EB22+(1-EXP(-LN(2)/25))/(LN(2)/25)*Calculateur!DW23*Calculateur!DY23*VLOOKUP('Données projet'!$B$14,Paramètres!$A$1:$I$89,3,0)*0.475*44/12</f>
        <v>5.6289614518423434</v>
      </c>
      <c r="EC23" s="21">
        <f>EXP(-LN(2)/2)*EC22+(1-EXP(-LN(2)/2))/(LN(2)/2)*DW23*DZ23*VLOOKUP('Données projet'!$B$14,Paramètres!$A$1:$I$89,3,0)*0.475*44/12</f>
        <v>7.9402586591374789</v>
      </c>
      <c r="ED23" s="22">
        <f t="shared" si="18"/>
        <v>17.406738931786712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379.65226125630295</v>
      </c>
      <c r="S24" s="59">
        <f ca="1">AVERAGE(OFFSET($R$3,0,0,'Données projet'!$E$9+1,1))-AVERAGE(OFFSET($H$3,0,0,'Données projet'!$E$9+1,1))</f>
        <v>332.68760696564266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48.266400000000004</v>
      </c>
      <c r="AK24" s="13">
        <f t="shared" si="35"/>
        <v>14.165134590154434</v>
      </c>
      <c r="AL24" s="20">
        <f t="shared" si="4"/>
        <v>108.73492274451898</v>
      </c>
      <c r="AM24" s="59">
        <f t="shared" si="5"/>
        <v>391.06825607785231</v>
      </c>
      <c r="AN24" s="59">
        <f ca="1">AVERAGE(OFFSET($AM$3,0,0,'Données projet'!$E$10+1,1))-AVERAGE(OFFSET($H$3,0,0,'Données projet'!$E$10+1,1))</f>
        <v>368.19566888809879</v>
      </c>
      <c r="AO24" s="59">
        <f t="shared" si="36"/>
        <v>254.25036207346591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127.69999999999999</v>
      </c>
      <c r="BE24" s="13">
        <f>BD24*VLOOKUP('Données projet'!$B$11,Paramètres!$A$1:$I$89,3,0)*VLOOKUP('Données projet'!$B$11,Paramètres!$A$1:$I$89,5,0)</f>
        <v>59.763599999999997</v>
      </c>
      <c r="BF24" s="13">
        <f t="shared" si="37"/>
        <v>17.108485949725164</v>
      </c>
      <c r="BG24" s="20">
        <f t="shared" si="7"/>
        <v>133.88554969577129</v>
      </c>
      <c r="BH24" s="59">
        <f t="shared" si="8"/>
        <v>416.21888302910463</v>
      </c>
      <c r="BI24" s="59">
        <f ca="1">AVERAGE(OFFSET($BH$3,0,0,'Données projet'!$E$11+1,1))-AVERAGE(OFFSET($H$3,0,0,'Données projet'!$E$11+1,1))</f>
        <v>319.22903094674564</v>
      </c>
      <c r="BJ24" s="59">
        <f t="shared" si="38"/>
        <v>254.58690973142848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2.6446191188745241</v>
      </c>
      <c r="BQ24" s="21">
        <f>EXP(-LN(2)/25)*BQ23+(1-EXP(-LN(2)/25))/(LN(2)/25)*Calculateur!BL24*Calculateur!BN24*VLOOKUP('Données projet'!$B$11,Paramètres!$A$1:$I$89,3,0)*0.475*44/12</f>
        <v>2.6134213357733005</v>
      </c>
      <c r="BR24" s="21">
        <f>EXP(-LN(2)/2)*BR23+(1-EXP(-LN(2)/2))/(LN(2)/2)*BL24*BO24*VLOOKUP('Données projet'!$B$11,Paramètres!$A$1:$I$89,3,0)*0.475*44/12</f>
        <v>8.8800362868613529</v>
      </c>
      <c r="BS24" s="22">
        <f t="shared" si="9"/>
        <v>14.138076741509177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</v>
      </c>
      <c r="BY24" s="12">
        <f>IF('Données projet'!$A$114&gt;35,BY23+BX24-CG23,IF(A24&lt;'Données projet'!$A$114,$BV$205^A24,IF(A24='Données projet'!$A$114,'Données projet'!$B$114,BY23+BX24-CG23)))</f>
        <v>66</v>
      </c>
      <c r="BZ24" s="13">
        <f>BY24*VLOOKUP('Données projet'!$B$12,Paramètres!$A$1:$I$89,3,0)*VLOOKUP('Données projet'!$B$12,Paramètres!$A$1:$I$89,5,0)</f>
        <v>39.468000000000004</v>
      </c>
      <c r="CA24" s="13">
        <f t="shared" si="39"/>
        <v>11.8575305564269</v>
      </c>
      <c r="CB24" s="20">
        <f t="shared" si="10"/>
        <v>89.391965719110203</v>
      </c>
      <c r="CC24" s="59">
        <f t="shared" si="11"/>
        <v>371.72529905244352</v>
      </c>
      <c r="CD24" s="59">
        <f ca="1">AVERAGE(OFFSET($CC$3,0,0,'Données projet'!$E$12+1,1))-AVERAGE(OFFSET($H$3,0,0,'Données projet'!$E$12+1,1))</f>
        <v>382.88347131256569</v>
      </c>
      <c r="CE24" s="59">
        <f t="shared" si="40"/>
        <v>243.30592080224636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0.41501972881095001</v>
      </c>
      <c r="CM24" s="21">
        <f>EXP(-LN(2)/2)*CM23+(1-EXP(-LN(2)/2))/(LN(2)/2)*CG24*CJ24*VLOOKUP('Données projet'!$B$12,Paramètres!$A$1:$I$89,3,0)*0.475*44/12</f>
        <v>0.86177567340848593</v>
      </c>
      <c r="CN24" s="22">
        <f t="shared" si="12"/>
        <v>1.2767954022194359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5.5909090909090908</v>
      </c>
      <c r="CT24" s="12">
        <f>IF('Données projet'!$A$140&gt;35,CT23+CS24-DB23,IF(A24&lt;'Données projet'!$A$140,$CQ$205^A24,IF(A24='Données projet'!$A$140,'Données projet'!$B$140,CT23+CS24-DB23)))</f>
        <v>98.834694582689295</v>
      </c>
      <c r="CU24" s="17">
        <f>CT24*VLOOKUP('Données projet'!$B$13,Paramètres!$A$1:$I$89,3,0)*VLOOKUP('Données projet'!$B$13,Paramètres!$A$1:$I$89,5,0)</f>
        <v>59.103147360448204</v>
      </c>
      <c r="CV24" s="13">
        <f t="shared" si="41"/>
        <v>16.94131815778756</v>
      </c>
      <c r="CW24" s="20">
        <f t="shared" si="13"/>
        <v>132.44411077759398</v>
      </c>
      <c r="CX24" s="59">
        <f t="shared" si="14"/>
        <v>414.77744411092726</v>
      </c>
      <c r="CY24" s="59">
        <f ca="1">AVERAGE(OFFSET($CX$3,0,0,'Données projet'!$E$13+1,1))-AVERAGE(OFFSET($H$3,0,0,'Données projet'!$E$13+1,1))</f>
        <v>370.12772664814923</v>
      </c>
      <c r="CZ24" s="59">
        <f t="shared" si="42"/>
        <v>292.26503163353146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10.6</v>
      </c>
      <c r="DO24" s="12">
        <f>IF('Données projet'!$A$166&gt;35,DO23+DN24-DW23,IF(A24&lt;'Données projet'!$A$166,$DL$205^A24,IF(A24='Données projet'!$A$166,'Données projet'!$B$166,DO23+DN24-DW23)))</f>
        <v>70.59999999999998</v>
      </c>
      <c r="DP24" s="17">
        <f>DO24*VLOOKUP('Données projet'!$B$14,Paramètres!$A$1:$I$89,3,0)*VLOOKUP('Données projet'!$B$14,Paramètres!$A$1:$I$89,5,0)</f>
        <v>75.993839999999977</v>
      </c>
      <c r="DQ24" s="13">
        <f t="shared" si="43"/>
        <v>21.15474771326021</v>
      </c>
      <c r="DR24" s="20">
        <f t="shared" si="16"/>
        <v>169.20045693392817</v>
      </c>
      <c r="DS24" s="59">
        <f t="shared" si="17"/>
        <v>451.53379026726145</v>
      </c>
      <c r="DT24" s="59">
        <f ca="1">AVERAGE(OFFSET($DS$3,0,0,'Données projet'!$E$14+1,1))-AVERAGE(OFFSET($H$3,0,0,'Données projet'!$E$14+1,1))</f>
        <v>385.04244822139202</v>
      </c>
      <c r="DU24" s="59">
        <f t="shared" si="44"/>
        <v>374.64504594213992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3.7622674173862252</v>
      </c>
      <c r="EB24" s="21">
        <f>EXP(-LN(2)/25)*EB23+(1-EXP(-LN(2)/25))/(LN(2)/25)*Calculateur!DW24*Calculateur!DY24*VLOOKUP('Données projet'!$B$14,Paramètres!$A$1:$I$89,3,0)*0.475*44/12</f>
        <v>5.4750372049274967</v>
      </c>
      <c r="EC24" s="21">
        <f>EXP(-LN(2)/2)*EC23+(1-EXP(-LN(2)/2))/(LN(2)/2)*DW24*DZ24*VLOOKUP('Données projet'!$B$14,Paramètres!$A$1:$I$89,3,0)*0.475*44/12</f>
        <v>5.6146107422513145</v>
      </c>
      <c r="ED24" s="22">
        <f t="shared" si="18"/>
        <v>14.851915364565038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392.00305746847613</v>
      </c>
      <c r="S25" s="59">
        <f ca="1">AVERAGE(OFFSET($R$3,0,0,'Données projet'!$E$9+1,1))-AVERAGE(OFFSET($H$3,0,0,'Données projet'!$E$9+1,1))</f>
        <v>332.68760696564266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53.944800000000008</v>
      </c>
      <c r="AK25" s="13">
        <f t="shared" si="35"/>
        <v>15.627975445731321</v>
      </c>
      <c r="AL25" s="20">
        <f t="shared" si="4"/>
        <v>121.17258390131538</v>
      </c>
      <c r="AM25" s="59">
        <f t="shared" si="5"/>
        <v>404.72813945687091</v>
      </c>
      <c r="AN25" s="59">
        <f ca="1">AVERAGE(OFFSET($AM$3,0,0,'Données projet'!$E$10+1,1))-AVERAGE(OFFSET($H$3,0,0,'Données projet'!$E$10+1,1))</f>
        <v>368.19566888809879</v>
      </c>
      <c r="AO25" s="59">
        <f t="shared" si="36"/>
        <v>254.25036207346591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136.89999999999998</v>
      </c>
      <c r="BE25" s="13">
        <f>BD25*VLOOKUP('Données projet'!$B$11,Paramètres!$A$1:$I$89,3,0)*VLOOKUP('Données projet'!$B$11,Paramètres!$A$1:$I$89,5,0)</f>
        <v>64.069199999999995</v>
      </c>
      <c r="BF25" s="13">
        <f t="shared" si="37"/>
        <v>18.193128517714101</v>
      </c>
      <c r="BG25" s="20">
        <f t="shared" si="7"/>
        <v>143.27355550168537</v>
      </c>
      <c r="BH25" s="59">
        <f t="shared" si="8"/>
        <v>426.82911105724088</v>
      </c>
      <c r="BI25" s="59">
        <f ca="1">AVERAGE(OFFSET($BH$3,0,0,'Données projet'!$E$11+1,1))-AVERAGE(OFFSET($H$3,0,0,'Données projet'!$E$11+1,1))</f>
        <v>319.22903094674564</v>
      </c>
      <c r="BJ25" s="59">
        <f t="shared" si="38"/>
        <v>254.58690973142848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2.5927597510117808</v>
      </c>
      <c r="BQ25" s="21">
        <f>EXP(-LN(2)/25)*BQ24+(1-EXP(-LN(2)/25))/(LN(2)/25)*Calculateur!BL25*Calculateur!BN25*VLOOKUP('Données projet'!$B$11,Paramètres!$A$1:$I$89,3,0)*0.475*44/12</f>
        <v>2.5419571919127244</v>
      </c>
      <c r="BR25" s="21">
        <f>EXP(-LN(2)/2)*BR24+(1-EXP(-LN(2)/2))/(LN(2)/2)*BL25*BO25*VLOOKUP('Données projet'!$B$11,Paramètres!$A$1:$I$89,3,0)*0.475*44/12</f>
        <v>6.2791338756222732</v>
      </c>
      <c r="BS25" s="22">
        <f t="shared" si="9"/>
        <v>11.413850818546779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</v>
      </c>
      <c r="BY25" s="12">
        <f>IF('Données projet'!$A$114&gt;35,BY24+BX25-CG24,IF(A25&lt;'Données projet'!$A$114,$BV$205^A25,IF(A25='Données projet'!$A$114,'Données projet'!$B$114,BY24+BX25-CG24)))</f>
        <v>76</v>
      </c>
      <c r="BZ25" s="13">
        <f>BY25*VLOOKUP('Données projet'!$B$12,Paramètres!$A$1:$I$89,3,0)*VLOOKUP('Données projet'!$B$12,Paramètres!$A$1:$I$89,5,0)</f>
        <v>45.448</v>
      </c>
      <c r="CA25" s="13">
        <f t="shared" si="39"/>
        <v>13.431735195887134</v>
      </c>
      <c r="CB25" s="20">
        <f t="shared" si="10"/>
        <v>102.54887213283676</v>
      </c>
      <c r="CC25" s="59">
        <f t="shared" si="11"/>
        <v>386.10442768839232</v>
      </c>
      <c r="CD25" s="59">
        <f ca="1">AVERAGE(OFFSET($CC$3,0,0,'Données projet'!$E$12+1,1))-AVERAGE(OFFSET($H$3,0,0,'Données projet'!$E$12+1,1))</f>
        <v>382.88347131256569</v>
      </c>
      <c r="CE25" s="59">
        <f t="shared" si="40"/>
        <v>243.30592080224636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0.4036709925016756</v>
      </c>
      <c r="CM25" s="21">
        <f>EXP(-LN(2)/2)*CM24+(1-EXP(-LN(2)/2))/(LN(2)/2)*CG25*CJ25*VLOOKUP('Données projet'!$B$12,Paramètres!$A$1:$I$89,3,0)*0.475*44/12</f>
        <v>0.60936742252874398</v>
      </c>
      <c r="CN25" s="22">
        <f t="shared" si="12"/>
        <v>1.0130384150304197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123</v>
      </c>
      <c r="CR25" s="12">
        <f>VLOOKUP(A25,'Données projet'!$A$139:$I$159,9,0)</f>
        <v>5.5909090909090908</v>
      </c>
      <c r="CS25" s="12">
        <f t="array" ref="CS25">INDEX(CR:CR,MIN(IF(ISNUMBER(CR25:CR221),ROW(CR25:CR221),"")))</f>
        <v>5.5909090909090908</v>
      </c>
      <c r="CT25" s="12">
        <f>IF('Données projet'!$A$140&gt;35,CT24+CS25-DB24,IF(A25&lt;'Données projet'!$A$140,$CQ$205^A25,IF(A25='Données projet'!$A$140,'Données projet'!$B$140,CT24+CS25-DB24)))</f>
        <v>123</v>
      </c>
      <c r="CU25" s="17">
        <f>CT25*VLOOKUP('Données projet'!$B$13,Paramètres!$A$1:$I$89,3,0)*VLOOKUP('Données projet'!$B$13,Paramètres!$A$1:$I$89,5,0)</f>
        <v>73.554000000000016</v>
      </c>
      <c r="CV25" s="13">
        <f t="shared" si="41"/>
        <v>20.553481077376691</v>
      </c>
      <c r="CW25" s="20">
        <f t="shared" si="13"/>
        <v>163.90386287643108</v>
      </c>
      <c r="CX25" s="59">
        <f t="shared" si="14"/>
        <v>447.45941843198659</v>
      </c>
      <c r="CY25" s="59">
        <f ca="1">AVERAGE(OFFSET($CX$3,0,0,'Données projet'!$E$13+1,1))-AVERAGE(OFFSET($H$3,0,0,'Données projet'!$E$13+1,1))</f>
        <v>370.12772664814923</v>
      </c>
      <c r="CZ25" s="59">
        <f t="shared" si="42"/>
        <v>292.26503163353146</v>
      </c>
      <c r="DA25" s="15">
        <f>IF(ISNA(VLOOKUP(A25,'Données projet'!$A$139:$I$159,3,0)),0,VLOOKUP(A25,'Données projet'!$A$139:$I$159,3,0))</f>
        <v>1</v>
      </c>
      <c r="DB25" s="15">
        <f>IF(ISNA(VLOOKUP(A25,'Données projet'!$A$139:$I$159,4,0)),0,VLOOKUP(A25,'Données projet'!$A$139:$I$159,4,0))</f>
        <v>16</v>
      </c>
      <c r="DC25" s="16">
        <f>IF(ISNA(VLOOKUP(A25,'Données projet'!$A$139:$I$159,5,0)),0%,VLOOKUP(A25,'Données projet'!$A$139:$I$159,5,0)*VLOOKUP('Données projet'!$B$13,Paramètres!$A$1:$I$89,7,0))</f>
        <v>9.0000000000000011E-2</v>
      </c>
      <c r="DD25" s="16">
        <f>IF(ISNA(VLOOKUP(A25,'Données projet'!$A$139:$I$159,6,0)),0%,VLOOKUP(A25,'Données projet'!$A$139:$I$159,6,0)*VLOOKUP('Données projet'!$B$13,Paramètres!$A$1:$I$89,7,0))</f>
        <v>9.0000000000000011E-2</v>
      </c>
      <c r="DE25" s="16">
        <f>IF(ISNA(VLOOKUP(A25,'Données projet'!$A$139:$I$159,7,0)),0%,VLOOKUP(A25,'Données projet'!$A$139:$I$159,7,0))</f>
        <v>0.6</v>
      </c>
      <c r="DF25" s="21">
        <f>EXP(-LN(2)/35)*DF24+(1-EXP(-LN(2)/35))/(LN(2)/35)*DB25*DC25*VLOOKUP('Données projet'!$B$13,Paramètres!$A$1:$I$89,3,0)*0.475*44/12</f>
        <v>1.142331183868097</v>
      </c>
      <c r="DG25" s="21">
        <f>EXP(-LN(2)/25)*DG24+(1-EXP(-LN(2)/25))/(LN(2)/25)*Calculateur!DB25*Calculateur!DD25*VLOOKUP('Données projet'!$B$13,Paramètres!$A$1:$I$89,3,0)*0.475*44/12</f>
        <v>1.1378333907349032</v>
      </c>
      <c r="DH25" s="21">
        <f>EXP(-LN(2)/2)*DH24+(1-EXP(-LN(2)/2))/(LN(2)/2)*DB25*DE25*VLOOKUP('Données projet'!$B$13,Paramètres!$A$1:$I$89,3,0)*0.475*44/12</f>
        <v>6.4999191736399347</v>
      </c>
      <c r="DI25" s="22">
        <f t="shared" si="15"/>
        <v>8.7800837482429337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10.6</v>
      </c>
      <c r="DO25" s="12">
        <f>IF('Données projet'!$A$166&gt;35,DO24+DN25-DW24,IF(A25&lt;'Données projet'!$A$166,$DL$205^A25,IF(A25='Données projet'!$A$166,'Données projet'!$B$166,DO24+DN25-DW24)))</f>
        <v>81.199999999999974</v>
      </c>
      <c r="DP25" s="17">
        <f>DO25*VLOOKUP('Données projet'!$B$14,Paramètres!$A$1:$I$89,3,0)*VLOOKUP('Données projet'!$B$14,Paramètres!$A$1:$I$89,5,0)</f>
        <v>87.403679999999966</v>
      </c>
      <c r="DQ25" s="13">
        <f t="shared" si="43"/>
        <v>23.937992357455155</v>
      </c>
      <c r="DR25" s="20">
        <f t="shared" si="16"/>
        <v>193.92007935590104</v>
      </c>
      <c r="DS25" s="59">
        <f t="shared" si="17"/>
        <v>477.47563491145661</v>
      </c>
      <c r="DT25" s="59">
        <f ca="1">AVERAGE(OFFSET($DS$3,0,0,'Données projet'!$E$14+1,1))-AVERAGE(OFFSET($H$3,0,0,'Données projet'!$E$14+1,1))</f>
        <v>385.04244822139202</v>
      </c>
      <c r="DU25" s="59">
        <f t="shared" si="44"/>
        <v>374.64504594213992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3.6884916480878176</v>
      </c>
      <c r="EB25" s="21">
        <f>EXP(-LN(2)/25)*EB24+(1-EXP(-LN(2)/25))/(LN(2)/25)*Calculateur!DW25*Calculateur!DY25*VLOOKUP('Données projet'!$B$14,Paramètres!$A$1:$I$89,3,0)*0.475*44/12</f>
        <v>5.3253220246390613</v>
      </c>
      <c r="EC25" s="21">
        <f>EXP(-LN(2)/2)*EC24+(1-EXP(-LN(2)/2))/(LN(2)/2)*DW25*DZ25*VLOOKUP('Données projet'!$B$14,Paramètres!$A$1:$I$89,3,0)*0.475*44/12</f>
        <v>3.9701293295687399</v>
      </c>
      <c r="ED25" s="22">
        <f t="shared" si="18"/>
        <v>12.98394300229562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404.32574406333623</v>
      </c>
      <c r="S26" s="59">
        <f ca="1">AVERAGE(OFFSET($R$3,0,0,'Données projet'!$E$9+1,1))-AVERAGE(OFFSET($H$3,0,0,'Données projet'!$E$9+1,1))</f>
        <v>332.68760696564266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59.623200000000011</v>
      </c>
      <c r="AK26" s="13">
        <f t="shared" si="35"/>
        <v>17.072967249098898</v>
      </c>
      <c r="AL26" s="20">
        <f t="shared" si="4"/>
        <v>133.57915795884725</v>
      </c>
      <c r="AM26" s="59">
        <f t="shared" si="5"/>
        <v>418.35693573662502</v>
      </c>
      <c r="AN26" s="59">
        <f ca="1">AVERAGE(OFFSET($AM$3,0,0,'Données projet'!$E$10+1,1))-AVERAGE(OFFSET($H$3,0,0,'Données projet'!$E$10+1,1))</f>
        <v>368.19566888809879</v>
      </c>
      <c r="AO26" s="59">
        <f t="shared" si="36"/>
        <v>254.25036207346591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146.09999999999997</v>
      </c>
      <c r="BE26" s="13">
        <f>BD26*VLOOKUP('Données projet'!$B$11,Paramètres!$A$1:$I$89,3,0)*VLOOKUP('Données projet'!$B$11,Paramètres!$A$1:$I$89,5,0)</f>
        <v>68.374799999999979</v>
      </c>
      <c r="BF26" s="13">
        <f t="shared" si="37"/>
        <v>19.269313009600907</v>
      </c>
      <c r="BG26" s="20">
        <f t="shared" si="7"/>
        <v>152.64683015838821</v>
      </c>
      <c r="BH26" s="59">
        <f t="shared" si="8"/>
        <v>437.42460793616601</v>
      </c>
      <c r="BI26" s="59">
        <f ca="1">AVERAGE(OFFSET($BH$3,0,0,'Données projet'!$E$11+1,1))-AVERAGE(OFFSET($H$3,0,0,'Données projet'!$E$11+1,1))</f>
        <v>319.22903094674564</v>
      </c>
      <c r="BJ26" s="59">
        <f t="shared" si="38"/>
        <v>254.58690973142848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2.541917313721735</v>
      </c>
      <c r="BQ26" s="21">
        <f>EXP(-LN(2)/25)*BQ25+(1-EXP(-LN(2)/25))/(LN(2)/25)*Calculateur!BL26*Calculateur!BN26*VLOOKUP('Données projet'!$B$11,Paramètres!$A$1:$I$89,3,0)*0.475*44/12</f>
        <v>2.4724472388241518</v>
      </c>
      <c r="BR26" s="21">
        <f>EXP(-LN(2)/2)*BR25+(1-EXP(-LN(2)/2))/(LN(2)/2)*BL26*BO26*VLOOKUP('Données projet'!$B$11,Paramètres!$A$1:$I$89,3,0)*0.475*44/12</f>
        <v>4.4400181434306774</v>
      </c>
      <c r="BS26" s="22">
        <f t="shared" si="9"/>
        <v>9.4543826959765642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</v>
      </c>
      <c r="BY26" s="12">
        <f>IF('Données projet'!$A$114&gt;35,BY25+BX26-CG25,IF(A26&lt;'Données projet'!$A$114,$BV$205^A26,IF(A26='Données projet'!$A$114,'Données projet'!$B$114,BY25+BX26-CG25)))</f>
        <v>86</v>
      </c>
      <c r="BZ26" s="13">
        <f>BY26*VLOOKUP('Données projet'!$B$12,Paramètres!$A$1:$I$89,3,0)*VLOOKUP('Données projet'!$B$12,Paramètres!$A$1:$I$89,5,0)</f>
        <v>51.428000000000004</v>
      </c>
      <c r="CA26" s="13">
        <f t="shared" si="39"/>
        <v>14.981940313719676</v>
      </c>
      <c r="CB26" s="20">
        <f t="shared" si="10"/>
        <v>115.66397937972845</v>
      </c>
      <c r="CC26" s="59">
        <f t="shared" si="11"/>
        <v>400.44175715750623</v>
      </c>
      <c r="CD26" s="59">
        <f ca="1">AVERAGE(OFFSET($CC$3,0,0,'Données projet'!$E$12+1,1))-AVERAGE(OFFSET($H$3,0,0,'Données projet'!$E$12+1,1))</f>
        <v>382.88347131256569</v>
      </c>
      <c r="CE26" s="59">
        <f t="shared" si="40"/>
        <v>243.30592080224636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0.39263258798358236</v>
      </c>
      <c r="CM26" s="21">
        <f>EXP(-LN(2)/2)*CM25+(1-EXP(-LN(2)/2))/(LN(2)/2)*CG26*CJ26*VLOOKUP('Données projet'!$B$12,Paramètres!$A$1:$I$89,3,0)*0.475*44/12</f>
        <v>0.43088783670424308</v>
      </c>
      <c r="CN26" s="22">
        <f t="shared" si="12"/>
        <v>0.82352042468782538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12.333333333333334</v>
      </c>
      <c r="CT26" s="12">
        <f>IF('Données projet'!$A$140&gt;35,CT25+CS26-DB25,IF(A26&lt;'Données projet'!$A$140,$CQ$205^A26,IF(A26='Données projet'!$A$140,'Données projet'!$B$140,CT25+CS26-DB25)))</f>
        <v>119.33333333333334</v>
      </c>
      <c r="CU26" s="17">
        <f>CT26*VLOOKUP('Données projet'!$B$13,Paramètres!$A$1:$I$89,3,0)*VLOOKUP('Données projet'!$B$13,Paramètres!$A$1:$I$89,5,0)</f>
        <v>71.361333333333349</v>
      </c>
      <c r="CV26" s="13">
        <f t="shared" si="41"/>
        <v>20.011144716858571</v>
      </c>
      <c r="CW26" s="20">
        <f t="shared" si="13"/>
        <v>159.14039927075092</v>
      </c>
      <c r="CX26" s="59">
        <f t="shared" si="14"/>
        <v>443.91817704852872</v>
      </c>
      <c r="CY26" s="59">
        <f ca="1">AVERAGE(OFFSET($CX$3,0,0,'Données projet'!$E$13+1,1))-AVERAGE(OFFSET($H$3,0,0,'Données projet'!$E$13+1,1))</f>
        <v>370.12772664814923</v>
      </c>
      <c r="CZ26" s="59">
        <f t="shared" si="42"/>
        <v>292.26503163353146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1.119930766105667</v>
      </c>
      <c r="DG26" s="21">
        <f>EXP(-LN(2)/25)*DG25+(1-EXP(-LN(2)/25))/(LN(2)/25)*Calculateur!DB26*Calculateur!DD26*VLOOKUP('Données projet'!$B$13,Paramètres!$A$1:$I$89,3,0)*0.475*44/12</f>
        <v>1.1067192768291998</v>
      </c>
      <c r="DH26" s="21">
        <f>EXP(-LN(2)/2)*DH25+(1-EXP(-LN(2)/2))/(LN(2)/2)*DB26*DE26*VLOOKUP('Données projet'!$B$13,Paramètres!$A$1:$I$89,3,0)*0.475*44/12</f>
        <v>4.5961369248452586</v>
      </c>
      <c r="DI26" s="22">
        <f t="shared" si="15"/>
        <v>6.8227869677801252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10.6</v>
      </c>
      <c r="DO26" s="12">
        <f>IF('Données projet'!$A$166&gt;35,DO25+DN26-DW25,IF(A26&lt;'Données projet'!$A$166,$DL$205^A26,IF(A26='Données projet'!$A$166,'Données projet'!$B$166,DO25+DN26-DW25)))</f>
        <v>91.799999999999969</v>
      </c>
      <c r="DP26" s="17">
        <f>DO26*VLOOKUP('Données projet'!$B$14,Paramètres!$A$1:$I$89,3,0)*VLOOKUP('Données projet'!$B$14,Paramètres!$A$1:$I$89,5,0)</f>
        <v>98.813519999999954</v>
      </c>
      <c r="DQ26" s="13">
        <f t="shared" si="43"/>
        <v>26.67913899493168</v>
      </c>
      <c r="DR26" s="20">
        <f t="shared" si="16"/>
        <v>218.56638108283926</v>
      </c>
      <c r="DS26" s="59">
        <f t="shared" si="17"/>
        <v>503.34415886061703</v>
      </c>
      <c r="DT26" s="59">
        <f ca="1">AVERAGE(OFFSET($DS$3,0,0,'Données projet'!$E$14+1,1))-AVERAGE(OFFSET($H$3,0,0,'Données projet'!$E$14+1,1))</f>
        <v>385.04244822139202</v>
      </c>
      <c r="DU26" s="59">
        <f t="shared" si="44"/>
        <v>374.64504594213992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3.6161625766265759</v>
      </c>
      <c r="EB26" s="21">
        <f>EXP(-LN(2)/25)*EB25+(1-EXP(-LN(2)/25))/(LN(2)/25)*Calculateur!DW26*Calculateur!DY26*VLOOKUP('Données projet'!$B$14,Paramètres!$A$1:$I$89,3,0)*0.475*44/12</f>
        <v>5.1797008138287923</v>
      </c>
      <c r="EC26" s="21">
        <f>EXP(-LN(2)/2)*EC25+(1-EXP(-LN(2)/2))/(LN(2)/2)*DW26*DZ26*VLOOKUP('Données projet'!$B$14,Paramètres!$A$1:$I$89,3,0)*0.475*44/12</f>
        <v>2.8073053711256577</v>
      </c>
      <c r="ED26" s="22">
        <f t="shared" si="18"/>
        <v>11.603168761581026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416.62330272297186</v>
      </c>
      <c r="S27" s="59">
        <f ca="1">AVERAGE(OFFSET($R$3,0,0,'Données projet'!$E$9+1,1))-AVERAGE(OFFSET($H$3,0,0,'Données projet'!$E$9+1,1))</f>
        <v>332.68760696564266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65.301600000000008</v>
      </c>
      <c r="AK27" s="13">
        <f t="shared" si="35"/>
        <v>18.502003309535596</v>
      </c>
      <c r="AL27" s="20">
        <f t="shared" si="4"/>
        <v>145.95794243077449</v>
      </c>
      <c r="AM27" s="59">
        <f t="shared" si="5"/>
        <v>431.95794243077449</v>
      </c>
      <c r="AN27" s="59">
        <f ca="1">AVERAGE(OFFSET($AM$3,0,0,'Données projet'!$E$10+1,1))-AVERAGE(OFFSET($H$3,0,0,'Données projet'!$E$10+1,1))</f>
        <v>368.19566888809879</v>
      </c>
      <c r="AO27" s="59">
        <f t="shared" si="36"/>
        <v>254.25036207346591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155.29999999999995</v>
      </c>
      <c r="BE27" s="13">
        <f>BD27*VLOOKUP('Données projet'!$B$11,Paramètres!$A$1:$I$89,3,0)*VLOOKUP('Données projet'!$B$11,Paramètres!$A$1:$I$89,5,0)</f>
        <v>72.680399999999977</v>
      </c>
      <c r="BF27" s="13">
        <f t="shared" si="37"/>
        <v>20.337632665681216</v>
      </c>
      <c r="BG27" s="20">
        <f t="shared" si="7"/>
        <v>162.00640689272805</v>
      </c>
      <c r="BH27" s="59">
        <f t="shared" si="8"/>
        <v>448.00640689272802</v>
      </c>
      <c r="BI27" s="59">
        <f ca="1">AVERAGE(OFFSET($BH$3,0,0,'Données projet'!$E$11+1,1))-AVERAGE(OFFSET($H$3,0,0,'Données projet'!$E$11+1,1))</f>
        <v>319.22903094674564</v>
      </c>
      <c r="BJ27" s="59">
        <f t="shared" si="38"/>
        <v>254.58690973142848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2.492071865616122</v>
      </c>
      <c r="BQ27" s="21">
        <f>EXP(-LN(2)/25)*BQ26+(1-EXP(-LN(2)/25))/(LN(2)/25)*Calculateur!BL27*Calculateur!BN27*VLOOKUP('Données projet'!$B$11,Paramètres!$A$1:$I$89,3,0)*0.475*44/12</f>
        <v>2.4048380390581561</v>
      </c>
      <c r="BR27" s="21">
        <f>EXP(-LN(2)/2)*BR26+(1-EXP(-LN(2)/2))/(LN(2)/2)*BL27*BO27*VLOOKUP('Données projet'!$B$11,Paramètres!$A$1:$I$89,3,0)*0.475*44/12</f>
        <v>3.139566937811137</v>
      </c>
      <c r="BS27" s="22">
        <f t="shared" si="9"/>
        <v>8.0364768424854152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</v>
      </c>
      <c r="BY27" s="12">
        <f>IF('Données projet'!$A$114&gt;35,BY26+BX27-CG26,IF(A27&lt;'Données projet'!$A$114,$BV$205^A27,IF(A27='Données projet'!$A$114,'Données projet'!$B$114,BY26+BX27-CG26)))</f>
        <v>96</v>
      </c>
      <c r="BZ27" s="13">
        <f>BY27*VLOOKUP('Données projet'!$B$12,Paramètres!$A$1:$I$89,3,0)*VLOOKUP('Données projet'!$B$12,Paramètres!$A$1:$I$89,5,0)</f>
        <v>57.408000000000008</v>
      </c>
      <c r="CA27" s="13">
        <f t="shared" si="39"/>
        <v>16.511255298579947</v>
      </c>
      <c r="CB27" s="20">
        <f t="shared" si="10"/>
        <v>128.74270297836009</v>
      </c>
      <c r="CC27" s="59">
        <f t="shared" si="11"/>
        <v>414.74270297836006</v>
      </c>
      <c r="CD27" s="59">
        <f ca="1">AVERAGE(OFFSET($CC$3,0,0,'Données projet'!$E$12+1,1))-AVERAGE(OFFSET($H$3,0,0,'Données projet'!$E$12+1,1))</f>
        <v>382.88347131256569</v>
      </c>
      <c r="CE27" s="59">
        <f t="shared" si="40"/>
        <v>243.30592080224636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0.38189602921752086</v>
      </c>
      <c r="CM27" s="21">
        <f>EXP(-LN(2)/2)*CM26+(1-EXP(-LN(2)/2))/(LN(2)/2)*CG27*CJ27*VLOOKUP('Données projet'!$B$12,Paramètres!$A$1:$I$89,3,0)*0.475*44/12</f>
        <v>0.30468371126437205</v>
      </c>
      <c r="CN27" s="22">
        <f t="shared" si="12"/>
        <v>0.68657974048189296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12.333333333333334</v>
      </c>
      <c r="CT27" s="12">
        <f>IF('Données projet'!$A$140&gt;35,CT26+CS27-DB26,IF(A27&lt;'Données projet'!$A$140,$CQ$205^A27,IF(A27='Données projet'!$A$140,'Données projet'!$B$140,CT26+CS27-DB26)))</f>
        <v>131.66666666666669</v>
      </c>
      <c r="CU27" s="17">
        <f>CT27*VLOOKUP('Données projet'!$B$13,Paramètres!$A$1:$I$89,3,0)*VLOOKUP('Données projet'!$B$13,Paramètres!$A$1:$I$89,5,0)</f>
        <v>78.736666666666679</v>
      </c>
      <c r="CV27" s="13">
        <f t="shared" si="41"/>
        <v>21.828006984037064</v>
      </c>
      <c r="CW27" s="20">
        <f t="shared" si="13"/>
        <v>175.15013994164235</v>
      </c>
      <c r="CX27" s="59">
        <f t="shared" si="14"/>
        <v>461.15013994164235</v>
      </c>
      <c r="CY27" s="59">
        <f ca="1">AVERAGE(OFFSET($CX$3,0,0,'Données projet'!$E$13+1,1))-AVERAGE(OFFSET($H$3,0,0,'Données projet'!$E$13+1,1))</f>
        <v>370.12772664814923</v>
      </c>
      <c r="CZ27" s="59">
        <f t="shared" si="42"/>
        <v>292.26503163353146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1.0979696068726525</v>
      </c>
      <c r="DG27" s="21">
        <f>EXP(-LN(2)/25)*DG26+(1-EXP(-LN(2)/25))/(LN(2)/25)*Calculateur!DB27*Calculateur!DD27*VLOOKUP('Données projet'!$B$13,Paramètres!$A$1:$I$89,3,0)*0.475*44/12</f>
        <v>1.076455980004468</v>
      </c>
      <c r="DH27" s="21">
        <f>EXP(-LN(2)/2)*DH26+(1-EXP(-LN(2)/2))/(LN(2)/2)*DB27*DE27*VLOOKUP('Données projet'!$B$13,Paramètres!$A$1:$I$89,3,0)*0.475*44/12</f>
        <v>3.2499595868199678</v>
      </c>
      <c r="DI27" s="22">
        <f t="shared" si="15"/>
        <v>5.4243851736970878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10.6</v>
      </c>
      <c r="DO27" s="12">
        <f>IF('Données projet'!$A$166&gt;35,DO26+DN27-DW26,IF(A27&lt;'Données projet'!$A$166,$DL$205^A27,IF(A27='Données projet'!$A$166,'Données projet'!$B$166,DO26+DN27-DW26)))</f>
        <v>102.39999999999996</v>
      </c>
      <c r="DP27" s="17">
        <f>DO27*VLOOKUP('Données projet'!$B$14,Paramètres!$A$1:$I$89,3,0)*VLOOKUP('Données projet'!$B$14,Paramètres!$A$1:$I$89,5,0)</f>
        <v>110.22335999999994</v>
      </c>
      <c r="DQ27" s="13">
        <f t="shared" si="43"/>
        <v>29.38360371625085</v>
      </c>
      <c r="DR27" s="20">
        <f t="shared" si="16"/>
        <v>243.14879513913675</v>
      </c>
      <c r="DS27" s="59">
        <f t="shared" si="17"/>
        <v>529.14879513913672</v>
      </c>
      <c r="DT27" s="59">
        <f ca="1">AVERAGE(OFFSET($DS$3,0,0,'Données projet'!$E$14+1,1))-AVERAGE(OFFSET($H$3,0,0,'Données projet'!$E$14+1,1))</f>
        <v>385.04244822139202</v>
      </c>
      <c r="DU27" s="59">
        <f t="shared" si="44"/>
        <v>374.64504594213992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3.5452518341403114</v>
      </c>
      <c r="EB27" s="21">
        <f>EXP(-LN(2)/25)*EB26+(1-EXP(-LN(2)/25))/(LN(2)/25)*Calculateur!DW27*Calculateur!DY27*VLOOKUP('Données projet'!$B$14,Paramètres!$A$1:$I$89,3,0)*0.475*44/12</f>
        <v>5.0380616226860164</v>
      </c>
      <c r="EC27" s="21">
        <f>EXP(-LN(2)/2)*EC26+(1-EXP(-LN(2)/2))/(LN(2)/2)*DW27*DZ27*VLOOKUP('Données projet'!$B$14,Paramètres!$A$1:$I$89,3,0)*0.475*44/12</f>
        <v>1.9850646647843702</v>
      </c>
      <c r="ED27" s="22">
        <f t="shared" si="18"/>
        <v>10.568378121610699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332.68760696564266</v>
      </c>
      <c r="T28" s="59">
        <f t="shared" si="34"/>
        <v>231.36959598460686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8.6000000000000007E-2</v>
      </c>
      <c r="X28" s="16">
        <f>IF(ISNA(VLOOKUP(A28,'Données projet'!$A$35:$I$55,6,0)),0%,VLOOKUP(A28,'Données projet'!$A$35:$I$55,6,0)*VLOOKUP('Données projet'!$B$9,Paramètres!$A$1:$I$89,7,0))</f>
        <v>8.6000000000000007E-2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0.68815796438817234</v>
      </c>
      <c r="AA28" s="21">
        <f>EXP(-LN(2)/25)*AA27+(1-EXP(-LN(2)/25))/(LN(2)/25)*Calculateur!V28*Calculateur!X28*VLOOKUP('Données projet'!$B$9,Paramètres!$A$1:$I$89,3,0)*0.475*44/12</f>
        <v>0.68544842427363495</v>
      </c>
      <c r="AB28" s="21">
        <f>EXP(-LN(2)/2)*AB27+(1-EXP(-LN(2)/2))/(LN(2)/2)*V28*Y28*VLOOKUP('Données projet'!$B$9,Paramètres!$A$1:$I$89,3,0)*0.475*44/12</f>
        <v>4.0977751312077837</v>
      </c>
      <c r="AC28" s="22">
        <f t="shared" si="3"/>
        <v>5.471381519869591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445.53385078478129</v>
      </c>
      <c r="AN28" s="59">
        <f ca="1">AVERAGE(OFFSET($AM$3,0,0,'Données projet'!$E$10+1,1))-AVERAGE(OFFSET($H$3,0,0,'Données projet'!$E$10+1,1))</f>
        <v>368.19566888809879</v>
      </c>
      <c r="AO28" s="59">
        <f t="shared" si="36"/>
        <v>254.25036207346591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8.6000000000000007E-2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0.77121151181433112</v>
      </c>
      <c r="AV28" s="21">
        <f>EXP(-LN(2)/25)*AV27+(1-EXP(-LN(2)/25))/(LN(2)/25)*Calculateur!AQ28*Calculateur!AS28*VLOOKUP('Données projet'!$B$10,Paramètres!$A$1:$I$89,3,0)*0.475*44/12</f>
        <v>0.76817495823769422</v>
      </c>
      <c r="AW28" s="21">
        <f>EXP(-LN(2)/2)*AW27+(1-EXP(-LN(2)/2))/(LN(2)/2)*AQ28*AT28*VLOOKUP('Données projet'!$B$10,Paramètres!$A$1:$I$89,3,0)*0.475*44/12</f>
        <v>4.5923341987673458</v>
      </c>
      <c r="AX28" s="21">
        <f t="shared" si="6"/>
        <v>6.1317206688193711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164.49999999999994</v>
      </c>
      <c r="BE28" s="13">
        <f>BD28*VLOOKUP('Données projet'!$B$11,Paramètres!$A$1:$I$89,3,0)*VLOOKUP('Données projet'!$B$11,Paramètres!$A$1:$I$89,5,0)</f>
        <v>76.985999999999976</v>
      </c>
      <c r="BF28" s="13">
        <f t="shared" si="37"/>
        <v>21.398606468170591</v>
      </c>
      <c r="BG28" s="20">
        <f t="shared" si="7"/>
        <v>171.35318959873041</v>
      </c>
      <c r="BH28" s="59">
        <f t="shared" si="8"/>
        <v>458.57541182095264</v>
      </c>
      <c r="BI28" s="59">
        <f ca="1">AVERAGE(OFFSET($BH$3,0,0,'Données projet'!$E$11+1,1))-AVERAGE(OFFSET($H$3,0,0,'Données projet'!$E$11+1,1))</f>
        <v>319.22903094674564</v>
      </c>
      <c r="BJ28" s="59">
        <f t="shared" si="38"/>
        <v>254.58690973142848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2.4432038563451388</v>
      </c>
      <c r="BQ28" s="21">
        <f>EXP(-LN(2)/25)*BQ27+(1-EXP(-LN(2)/25))/(LN(2)/25)*Calculateur!BL28*Calculateur!BN28*VLOOKUP('Données projet'!$B$11,Paramètres!$A$1:$I$89,3,0)*0.475*44/12</f>
        <v>2.3390776164151745</v>
      </c>
      <c r="BR28" s="21">
        <f>EXP(-LN(2)/2)*BR27+(1-EXP(-LN(2)/2))/(LN(2)/2)*BL28*BO28*VLOOKUP('Données projet'!$B$11,Paramètres!$A$1:$I$89,3,0)*0.475*44/12</f>
        <v>2.2200090717153387</v>
      </c>
      <c r="BS28" s="22">
        <f t="shared" si="9"/>
        <v>7.0022905444756525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10</v>
      </c>
      <c r="BY28" s="12">
        <f>IF('Données projet'!$A$114&gt;35,BY27+BX28-CG27,IF(A28&lt;'Données projet'!$A$114,$BV$205^A28,IF(A28='Données projet'!$A$114,'Données projet'!$B$114,BY27+BX28-CG27)))</f>
        <v>106</v>
      </c>
      <c r="BZ28" s="13">
        <f>BY28*VLOOKUP('Données projet'!$B$12,Paramètres!$A$1:$I$89,3,0)*VLOOKUP('Données projet'!$B$12,Paramètres!$A$1:$I$89,5,0)</f>
        <v>63.388000000000012</v>
      </c>
      <c r="CA28" s="13">
        <f t="shared" si="39"/>
        <v>18.022104085041263</v>
      </c>
      <c r="CB28" s="20">
        <f t="shared" si="10"/>
        <v>141.78926461478019</v>
      </c>
      <c r="CC28" s="59">
        <f t="shared" si="11"/>
        <v>429.01148683700239</v>
      </c>
      <c r="CD28" s="59">
        <f ca="1">AVERAGE(OFFSET($CC$3,0,0,'Données projet'!$E$12+1,1))-AVERAGE(OFFSET($H$3,0,0,'Données projet'!$E$12+1,1))</f>
        <v>382.88347131256569</v>
      </c>
      <c r="CE28" s="59">
        <f t="shared" si="40"/>
        <v>243.30592080224636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0.37145306221552843</v>
      </c>
      <c r="CM28" s="21">
        <f>EXP(-LN(2)/2)*CM27+(1-EXP(-LN(2)/2))/(LN(2)/2)*CG28*CJ28*VLOOKUP('Données projet'!$B$12,Paramètres!$A$1:$I$89,3,0)*0.475*44/12</f>
        <v>0.21544391835212157</v>
      </c>
      <c r="CN28" s="22">
        <f t="shared" si="12"/>
        <v>0.58689698056765005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144</v>
      </c>
      <c r="CR28" s="12">
        <f>VLOOKUP(A28,'Données projet'!$A$139:$I$159,9,0)</f>
        <v>12.333333333333334</v>
      </c>
      <c r="CS28" s="12">
        <f t="array" ref="CS28">INDEX(CR:CR,MIN(IF(ISNUMBER(CR28:CR224),ROW(CR28:CR224),"")))</f>
        <v>12.333333333333334</v>
      </c>
      <c r="CT28" s="12">
        <f>IF('Données projet'!$A$140&gt;35,CT27+CS28-DB27,IF(A28&lt;'Données projet'!$A$140,$CQ$205^A28,IF(A28='Données projet'!$A$140,'Données projet'!$B$140,CT27+CS28-DB27)))</f>
        <v>144.00000000000003</v>
      </c>
      <c r="CU28" s="17">
        <f>CT28*VLOOKUP('Données projet'!$B$13,Paramètres!$A$1:$I$89,3,0)*VLOOKUP('Données projet'!$B$13,Paramètres!$A$1:$I$89,5,0)</f>
        <v>86.112000000000009</v>
      </c>
      <c r="CV28" s="13">
        <f t="shared" si="41"/>
        <v>23.625136642852297</v>
      </c>
      <c r="CW28" s="20">
        <f t="shared" si="13"/>
        <v>191.12551298630106</v>
      </c>
      <c r="CX28" s="59">
        <f t="shared" si="14"/>
        <v>478.34773520852332</v>
      </c>
      <c r="CY28" s="59">
        <f ca="1">AVERAGE(OFFSET($CX$3,0,0,'Données projet'!$E$13+1,1))-AVERAGE(OFFSET($H$3,0,0,'Données projet'!$E$13+1,1))</f>
        <v>370.12772664814923</v>
      </c>
      <c r="CZ28" s="59">
        <f t="shared" si="42"/>
        <v>292.26503163353146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17</v>
      </c>
      <c r="DC28" s="16">
        <f>IF(ISNA(VLOOKUP(A28,'Données projet'!$A$139:$I$159,5,0)),0%,VLOOKUP(A28,'Données projet'!$A$139:$I$159,5,0)*VLOOKUP('Données projet'!$B$13,Paramètres!$A$1:$I$89,7,0))</f>
        <v>0.13500000000000001</v>
      </c>
      <c r="DD28" s="16">
        <f>IF(ISNA(VLOOKUP(A28,'Données projet'!$A$139:$I$159,6,0)),0%,VLOOKUP(A28,'Données projet'!$A$139:$I$159,6,0)*VLOOKUP('Données projet'!$B$13,Paramètres!$A$1:$I$89,7,0))</f>
        <v>0.18000000000000002</v>
      </c>
      <c r="DE28" s="16">
        <f>IF(ISNA(VLOOKUP(A28,'Données projet'!$A$139:$I$159,7,0)),0%,VLOOKUP(A28,'Données projet'!$A$139:$I$159,7,0))</f>
        <v>0.3</v>
      </c>
      <c r="DF28" s="21">
        <f>EXP(-LN(2)/35)*DF27+(1-EXP(-LN(2)/35))/(LN(2)/35)*DB28*DC28*VLOOKUP('Données projet'!$B$13,Paramètres!$A$1:$I$89,3,0)*0.475*44/12</f>
        <v>2.8970294168669923</v>
      </c>
      <c r="DG28" s="21">
        <f>EXP(-LN(2)/25)*DG27+(1-EXP(-LN(2)/25))/(LN(2)/25)*Calculateur!DB28*Calculateur!DD28*VLOOKUP('Données projet'!$B$13,Paramètres!$A$1:$I$89,3,0)*0.475*44/12</f>
        <v>3.4649161899345557</v>
      </c>
      <c r="DH28" s="21">
        <f>EXP(-LN(2)/2)*DH27+(1-EXP(-LN(2)/2))/(LN(2)/2)*DB28*DE28*VLOOKUP('Données projet'!$B$13,Paramètres!$A$1:$I$89,3,0)*0.475*44/12</f>
        <v>5.7511505234188451</v>
      </c>
      <c r="DI28" s="22">
        <f t="shared" si="15"/>
        <v>12.113096130220393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113</v>
      </c>
      <c r="DM28" s="12">
        <f>VLOOKUP(A28,'Données projet'!$A$165:$I$185,9,0)</f>
        <v>10.6</v>
      </c>
      <c r="DN28" s="12">
        <f t="array" ref="DN28">INDEX(DM:DM,MIN(IF(ISNUMBER(DM28:DM224),ROW(DM28:DM224),"")))</f>
        <v>10.6</v>
      </c>
      <c r="DO28" s="12">
        <f>IF('Données projet'!$A$166&gt;35,DO27+DN28-DW27,IF(A28&lt;'Données projet'!$A$166,$DL$205^A28,IF(A28='Données projet'!$A$166,'Données projet'!$B$166,DO27+DN28-DW27)))</f>
        <v>112.99999999999996</v>
      </c>
      <c r="DP28" s="17">
        <f>DO28*VLOOKUP('Données projet'!$B$14,Paramètres!$A$1:$I$89,3,0)*VLOOKUP('Données projet'!$B$14,Paramètres!$A$1:$I$89,5,0)</f>
        <v>121.63319999999996</v>
      </c>
      <c r="DQ28" s="13">
        <f t="shared" si="43"/>
        <v>32.05561616599968</v>
      </c>
      <c r="DR28" s="20">
        <f t="shared" si="16"/>
        <v>267.67468815578269</v>
      </c>
      <c r="DS28" s="59">
        <f t="shared" si="17"/>
        <v>554.89691037800492</v>
      </c>
      <c r="DT28" s="59">
        <f ca="1">AVERAGE(OFFSET($DS$3,0,0,'Données projet'!$E$14+1,1))-AVERAGE(OFFSET($H$3,0,0,'Données projet'!$E$14+1,1))</f>
        <v>385.04244822139202</v>
      </c>
      <c r="DU28" s="59">
        <f t="shared" si="44"/>
        <v>374.64504594213992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27</v>
      </c>
      <c r="DX28" s="16">
        <f>IF(ISNA(VLOOKUP(A28,'Données projet'!$A$165:$I$185,5,0)),0%,VLOOKUP(A28,'Données projet'!$A$165:$I$185,5,0)*VLOOKUP('Données projet'!$B$14,Paramètres!$A$1:$I$89,7,0))</f>
        <v>0.129</v>
      </c>
      <c r="DY28" s="16">
        <f>IF(ISNA(VLOOKUP(A28,'Données projet'!$A$165:$I$185,6,0)),0%,VLOOKUP(A28,'Données projet'!$A$165:$I$185,6,0)*VLOOKUP('Données projet'!$B$14,Paramètres!$A$1:$I$89,7,0))</f>
        <v>0.17200000000000001</v>
      </c>
      <c r="DZ28" s="16">
        <f>IF(ISNA(VLOOKUP(A28,'Données projet'!$A$165:$I$185,7,0)),0%,VLOOKUP(A28,'Données projet'!$A$165:$I$185,7,0))</f>
        <v>0.3</v>
      </c>
      <c r="EA28" s="21">
        <f>EXP(-LN(2)/35)*EA27+(1-EXP(-LN(2)/35))/(LN(2)/35)*DW28*DX28*VLOOKUP('Données projet'!$B$14,Paramètres!$A$1:$I$89,3,0)*0.475*44/12</f>
        <v>7.6202519345343598</v>
      </c>
      <c r="EB28" s="21">
        <f>EXP(-LN(2)/25)*EB27+(1-EXP(-LN(2)/25))/(LN(2)/25)*Calculateur!DW28*Calculateur!DY28*VLOOKUP('Données projet'!$B$14,Paramètres!$A$1:$I$89,3,0)*0.475*44/12</f>
        <v>10.404564590353614</v>
      </c>
      <c r="EC28" s="21">
        <f>EXP(-LN(2)/2)*EC27+(1-EXP(-LN(2)/2))/(LN(2)/2)*DW28*DZ28*VLOOKUP('Données projet'!$B$14,Paramètres!$A$1:$I$89,3,0)*0.475*44/12</f>
        <v>9.6301128897008716</v>
      </c>
      <c r="ED28" s="22">
        <f t="shared" si="18"/>
        <v>27.654929414588846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332.68760696564266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0.67466360644143319</v>
      </c>
      <c r="AA29" s="21">
        <f>EXP(-LN(2)/25)*AA28+(1-EXP(-LN(2)/25))/(LN(2)/25)*Calculateur!V29*Calculateur!X29*VLOOKUP('Données projet'!$B$9,Paramètres!$A$1:$I$89,3,0)*0.475*44/12</f>
        <v>0.6667048010657064</v>
      </c>
      <c r="AB29" s="21">
        <f>EXP(-LN(2)/2)*AB28+(1-EXP(-LN(2)/2))/(LN(2)/2)*V29*Y29*VLOOKUP('Données projet'!$B$9,Paramètres!$A$1:$I$89,3,0)*0.475*44/12</f>
        <v>2.8975645830546184</v>
      </c>
      <c r="AC29" s="22">
        <f t="shared" si="3"/>
        <v>4.2389329905617581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444.55179371342422</v>
      </c>
      <c r="AN29" s="59">
        <f ca="1">AVERAGE(OFFSET($AM$3,0,0,'Données projet'!$E$10+1,1))-AVERAGE(OFFSET($H$3,0,0,'Données projet'!$E$10+1,1))</f>
        <v>368.19566888809879</v>
      </c>
      <c r="AO29" s="59">
        <f t="shared" si="36"/>
        <v>254.25036207346591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0.7560885244602269</v>
      </c>
      <c r="AV29" s="21">
        <f>EXP(-LN(2)/25)*AV28+(1-EXP(-LN(2)/25))/(LN(2)/25)*Calculateur!AQ29*Calculateur!AS29*VLOOKUP('Données projet'!$B$10,Paramètres!$A$1:$I$89,3,0)*0.475*44/12</f>
        <v>0.74716917360811907</v>
      </c>
      <c r="AW29" s="21">
        <f>EXP(-LN(2)/2)*AW28+(1-EXP(-LN(2)/2))/(LN(2)/2)*AQ29*AT29*VLOOKUP('Données projet'!$B$10,Paramètres!$A$1:$I$89,3,0)*0.475*44/12</f>
        <v>3.2472706534232807</v>
      </c>
      <c r="AX29" s="21">
        <f t="shared" si="6"/>
        <v>4.7505283514916261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173.69999999999993</v>
      </c>
      <c r="BE29" s="13">
        <f>BD29*VLOOKUP('Données projet'!$B$11,Paramètres!$A$1:$I$89,3,0)*VLOOKUP('Données projet'!$B$11,Paramètres!$A$1:$I$89,5,0)</f>
        <v>81.291599999999974</v>
      </c>
      <c r="BF29" s="13">
        <f t="shared" si="37"/>
        <v>22.452692070336486</v>
      </c>
      <c r="BG29" s="20">
        <f t="shared" si="7"/>
        <v>180.68797535583599</v>
      </c>
      <c r="BH29" s="59">
        <f t="shared" si="8"/>
        <v>469.13241980028045</v>
      </c>
      <c r="BI29" s="59">
        <f ca="1">AVERAGE(OFFSET($BH$3,0,0,'Données projet'!$E$11+1,1))-AVERAGE(OFFSET($H$3,0,0,'Données projet'!$E$11+1,1))</f>
        <v>319.22903094674564</v>
      </c>
      <c r="BJ29" s="59">
        <f t="shared" si="38"/>
        <v>254.58690973142848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2.3952941189294172</v>
      </c>
      <c r="BQ29" s="21">
        <f>EXP(-LN(2)/25)*BQ28+(1-EXP(-LN(2)/25))/(LN(2)/25)*Calculateur!BL29*Calculateur!BN29*VLOOKUP('Données projet'!$B$11,Paramètres!$A$1:$I$89,3,0)*0.475*44/12</f>
        <v>2.275115415987556</v>
      </c>
      <c r="BR29" s="21">
        <f>EXP(-LN(2)/2)*BR28+(1-EXP(-LN(2)/2))/(LN(2)/2)*BL29*BO29*VLOOKUP('Données projet'!$B$11,Paramètres!$A$1:$I$89,3,0)*0.475*44/12</f>
        <v>1.5697834689055685</v>
      </c>
      <c r="BS29" s="22">
        <f t="shared" si="9"/>
        <v>6.2401930038225419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</v>
      </c>
      <c r="BY29" s="12">
        <f>IF('Données projet'!$A$114&gt;35,BY28+BX29-CG28,IF(A29&lt;'Données projet'!$A$114,$BV$205^A29,IF(A29='Données projet'!$A$114,'Données projet'!$B$114,BY28+BX29-CG28)))</f>
        <v>116</v>
      </c>
      <c r="BZ29" s="13">
        <f>BY29*VLOOKUP('Données projet'!$B$12,Paramètres!$A$1:$I$89,3,0)*VLOOKUP('Données projet'!$B$12,Paramètres!$A$1:$I$89,5,0)</f>
        <v>69.367999999999995</v>
      </c>
      <c r="CA29" s="13">
        <f t="shared" si="39"/>
        <v>19.516426948203531</v>
      </c>
      <c r="CB29" s="20">
        <f t="shared" si="10"/>
        <v>154.80704360145447</v>
      </c>
      <c r="CC29" s="59">
        <f t="shared" si="11"/>
        <v>443.2514880458989</v>
      </c>
      <c r="CD29" s="59">
        <f ca="1">AVERAGE(OFFSET($CC$3,0,0,'Données projet'!$E$12+1,1))-AVERAGE(OFFSET($H$3,0,0,'Données projet'!$E$12+1,1))</f>
        <v>382.88347131256569</v>
      </c>
      <c r="CE29" s="59">
        <f t="shared" si="40"/>
        <v>243.30592080224636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0.36129565869537722</v>
      </c>
      <c r="CM29" s="21">
        <f>EXP(-LN(2)/2)*CM28+(1-EXP(-LN(2)/2))/(LN(2)/2)*CG29*CJ29*VLOOKUP('Données projet'!$B$12,Paramètres!$A$1:$I$89,3,0)*0.475*44/12</f>
        <v>0.15234185563218605</v>
      </c>
      <c r="CN29" s="22">
        <f t="shared" si="12"/>
        <v>0.51363751432756333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13.4</v>
      </c>
      <c r="CT29" s="12">
        <f>IF('Données projet'!$A$140&gt;35,CT28+CS29-DB28,IF(A29&lt;'Données projet'!$A$140,$CQ$205^A29,IF(A29='Données projet'!$A$140,'Données projet'!$B$140,CT28+CS29-DB28)))</f>
        <v>140.40000000000003</v>
      </c>
      <c r="CU29" s="17">
        <f>CT29*VLOOKUP('Données projet'!$B$13,Paramètres!$A$1:$I$89,3,0)*VLOOKUP('Données projet'!$B$13,Paramètres!$A$1:$I$89,5,0)</f>
        <v>83.959200000000024</v>
      </c>
      <c r="CV29" s="13">
        <f t="shared" si="41"/>
        <v>23.102490880810642</v>
      </c>
      <c r="CW29" s="20">
        <f t="shared" si="13"/>
        <v>186.46577828407854</v>
      </c>
      <c r="CX29" s="59">
        <f t="shared" si="14"/>
        <v>474.91022272852297</v>
      </c>
      <c r="CY29" s="59">
        <f ca="1">AVERAGE(OFFSET($CX$3,0,0,'Données projet'!$E$13+1,1))-AVERAGE(OFFSET($H$3,0,0,'Données projet'!$E$13+1,1))</f>
        <v>370.12772664814923</v>
      </c>
      <c r="CZ29" s="59">
        <f t="shared" si="42"/>
        <v>292.26503163353146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2.8402204370156969</v>
      </c>
      <c r="DG29" s="21">
        <f>EXP(-LN(2)/25)*DG28+(1-EXP(-LN(2)/25))/(LN(2)/25)*Calculateur!DB29*Calculateur!DD29*VLOOKUP('Données projet'!$B$13,Paramètres!$A$1:$I$89,3,0)*0.475*44/12</f>
        <v>3.370167874508772</v>
      </c>
      <c r="DH29" s="21">
        <f>EXP(-LN(2)/2)*DH28+(1-EXP(-LN(2)/2))/(LN(2)/2)*DB29*DE29*VLOOKUP('Données projet'!$B$13,Paramètres!$A$1:$I$89,3,0)*0.475*44/12</f>
        <v>4.066677534734028</v>
      </c>
      <c r="DI29" s="22">
        <f t="shared" si="15"/>
        <v>10.277065846258497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11.5</v>
      </c>
      <c r="DO29" s="12">
        <f>IF('Données projet'!$A$166&gt;35,DO28+DN29-DW28,IF(A29&lt;'Données projet'!$A$166,$DL$205^A29,IF(A29='Données projet'!$A$166,'Données projet'!$B$166,DO28+DN29-DW28)))</f>
        <v>97.499999999999957</v>
      </c>
      <c r="DP29" s="17">
        <f>DO29*VLOOKUP('Données projet'!$B$14,Paramètres!$A$1:$I$89,3,0)*VLOOKUP('Données projet'!$B$14,Paramètres!$A$1:$I$89,5,0)</f>
        <v>104.94899999999994</v>
      </c>
      <c r="DQ29" s="13">
        <f t="shared" si="43"/>
        <v>28.137693523665128</v>
      </c>
      <c r="DR29" s="20">
        <f t="shared" si="16"/>
        <v>231.79265788705001</v>
      </c>
      <c r="DS29" s="59">
        <f t="shared" si="17"/>
        <v>520.2371023314945</v>
      </c>
      <c r="DT29" s="59">
        <f ca="1">AVERAGE(OFFSET($DS$3,0,0,'Données projet'!$E$14+1,1))-AVERAGE(OFFSET($H$3,0,0,'Données projet'!$E$14+1,1))</f>
        <v>385.04244822139202</v>
      </c>
      <c r="DU29" s="59">
        <f t="shared" si="44"/>
        <v>374.64504594213992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7.4708234419928798</v>
      </c>
      <c r="EB29" s="21">
        <f>EXP(-LN(2)/25)*EB28+(1-EXP(-LN(2)/25))/(LN(2)/25)*Calculateur!DW29*Calculateur!DY29*VLOOKUP('Données projet'!$B$14,Paramètres!$A$1:$I$89,3,0)*0.475*44/12</f>
        <v>10.120051224478122</v>
      </c>
      <c r="EC29" s="21">
        <f>EXP(-LN(2)/2)*EC28+(1-EXP(-LN(2)/2))/(LN(2)/2)*DW29*DZ29*VLOOKUP('Données projet'!$B$14,Paramètres!$A$1:$I$89,3,0)*0.475*44/12</f>
        <v>6.8095181278994659</v>
      </c>
      <c r="ED29" s="22">
        <f t="shared" si="18"/>
        <v>24.400392794370468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332.68760696564266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0.66143386462328391</v>
      </c>
      <c r="AA30" s="21">
        <f>EXP(-LN(2)/25)*AA29+(1-EXP(-LN(2)/25))/(LN(2)/25)*Calculateur!V30*Calculateur!X30*VLOOKUP('Données projet'!$B$9,Paramètres!$A$1:$I$89,3,0)*0.475*44/12</f>
        <v>0.6484737232200829</v>
      </c>
      <c r="AB30" s="21">
        <f>EXP(-LN(2)/2)*AB29+(1-EXP(-LN(2)/2))/(LN(2)/2)*V30*Y30*VLOOKUP('Données projet'!$B$9,Paramètres!$A$1:$I$89,3,0)*0.475*44/12</f>
        <v>2.0488875656038918</v>
      </c>
      <c r="AC30" s="22">
        <f t="shared" si="3"/>
        <v>3.3587951534472587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461.18906914179763</v>
      </c>
      <c r="AN30" s="59">
        <f ca="1">AVERAGE(OFFSET($AM$3,0,0,'Données projet'!$E$10+1,1))-AVERAGE(OFFSET($H$3,0,0,'Données projet'!$E$10+1,1))</f>
        <v>368.19566888809879</v>
      </c>
      <c r="AO30" s="59">
        <f t="shared" si="36"/>
        <v>254.25036207346591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0.74126208966402518</v>
      </c>
      <c r="AV30" s="21">
        <f>EXP(-LN(2)/25)*AV29+(1-EXP(-LN(2)/25))/(LN(2)/25)*Calculateur!AQ30*Calculateur!AS30*VLOOKUP('Données projet'!$B$10,Paramètres!$A$1:$I$89,3,0)*0.475*44/12</f>
        <v>0.72673779326388588</v>
      </c>
      <c r="AW30" s="21">
        <f>EXP(-LN(2)/2)*AW29+(1-EXP(-LN(2)/2))/(LN(2)/2)*AQ30*AT30*VLOOKUP('Données projet'!$B$10,Paramètres!$A$1:$I$89,3,0)*0.475*44/12</f>
        <v>2.2961670993836729</v>
      </c>
      <c r="AX30" s="21">
        <f t="shared" si="6"/>
        <v>3.764166982311584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182.89999999999992</v>
      </c>
      <c r="BE30" s="13">
        <f>BD30*VLOOKUP('Données projet'!$B$11,Paramètres!$A$1:$I$89,3,0)*VLOOKUP('Données projet'!$B$11,Paramètres!$A$1:$I$89,5,0)</f>
        <v>85.597199999999958</v>
      </c>
      <c r="BF30" s="13">
        <f t="shared" si="37"/>
        <v>23.500295908287228</v>
      </c>
      <c r="BG30" s="20">
        <f t="shared" si="7"/>
        <v>190.01147204026685</v>
      </c>
      <c r="BH30" s="59">
        <f t="shared" si="8"/>
        <v>479.67813870693351</v>
      </c>
      <c r="BI30" s="59">
        <f ca="1">AVERAGE(OFFSET($BH$3,0,0,'Données projet'!$E$11+1,1))-AVERAGE(OFFSET($H$3,0,0,'Données projet'!$E$11+1,1))</f>
        <v>319.22903094674564</v>
      </c>
      <c r="BJ30" s="59">
        <f t="shared" si="38"/>
        <v>254.58690973142848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2.3483238622423634</v>
      </c>
      <c r="BQ30" s="21">
        <f>EXP(-LN(2)/25)*BQ29+(1-EXP(-LN(2)/25))/(LN(2)/25)*Calculateur!BL30*Calculateur!BN30*VLOOKUP('Données projet'!$B$11,Paramètres!$A$1:$I$89,3,0)*0.475*44/12</f>
        <v>2.2129022652942565</v>
      </c>
      <c r="BR30" s="21">
        <f>EXP(-LN(2)/2)*BR29+(1-EXP(-LN(2)/2))/(LN(2)/2)*BL30*BO30*VLOOKUP('Données projet'!$B$11,Paramètres!$A$1:$I$89,3,0)*0.475*44/12</f>
        <v>1.1100045358576693</v>
      </c>
      <c r="BS30" s="22">
        <f t="shared" si="9"/>
        <v>5.6712306633942893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</v>
      </c>
      <c r="BY30" s="12">
        <f>IF('Données projet'!$A$114&gt;35,BY29+BX30-CG29,IF(A30&lt;'Données projet'!$A$114,$BV$205^A30,IF(A30='Données projet'!$A$114,'Données projet'!$B$114,BY29+BX30-CG29)))</f>
        <v>126</v>
      </c>
      <c r="BZ30" s="13">
        <f>BY30*VLOOKUP('Données projet'!$B$12,Paramètres!$A$1:$I$89,3,0)*VLOOKUP('Données projet'!$B$12,Paramètres!$A$1:$I$89,5,0)</f>
        <v>75.347999999999999</v>
      </c>
      <c r="CA30" s="13">
        <f t="shared" si="39"/>
        <v>20.99581051771704</v>
      </c>
      <c r="CB30" s="20">
        <f t="shared" si="10"/>
        <v>167.79880331835713</v>
      </c>
      <c r="CC30" s="59">
        <f t="shared" si="11"/>
        <v>457.46546998502379</v>
      </c>
      <c r="CD30" s="59">
        <f ca="1">AVERAGE(OFFSET($CC$3,0,0,'Données projet'!$E$12+1,1))-AVERAGE(OFFSET($H$3,0,0,'Données projet'!$E$12+1,1))</f>
        <v>382.88347131256569</v>
      </c>
      <c r="CE30" s="59">
        <f t="shared" si="40"/>
        <v>243.30592080224636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0.35141600990863919</v>
      </c>
      <c r="CM30" s="21">
        <f>EXP(-LN(2)/2)*CM29+(1-EXP(-LN(2)/2))/(LN(2)/2)*CG30*CJ30*VLOOKUP('Données projet'!$B$12,Paramètres!$A$1:$I$89,3,0)*0.475*44/12</f>
        <v>0.1077219591760608</v>
      </c>
      <c r="CN30" s="22">
        <f t="shared" si="12"/>
        <v>0.4591379690847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13.4</v>
      </c>
      <c r="CT30" s="12">
        <f>IF('Données projet'!$A$140&gt;35,CT29+CS30-DB29,IF(A30&lt;'Données projet'!$A$140,$CQ$205^A30,IF(A30='Données projet'!$A$140,'Données projet'!$B$140,CT29+CS30-DB29)))</f>
        <v>153.80000000000004</v>
      </c>
      <c r="CU30" s="17">
        <f>CT30*VLOOKUP('Données projet'!$B$13,Paramètres!$A$1:$I$89,3,0)*VLOOKUP('Données projet'!$B$13,Paramètres!$A$1:$I$89,5,0)</f>
        <v>91.972400000000022</v>
      </c>
      <c r="CV30" s="13">
        <f t="shared" si="41"/>
        <v>25.040318527820091</v>
      </c>
      <c r="CW30" s="20">
        <f t="shared" si="13"/>
        <v>203.79715143595334</v>
      </c>
      <c r="CX30" s="59">
        <f t="shared" si="14"/>
        <v>493.46381810262005</v>
      </c>
      <c r="CY30" s="59">
        <f ca="1">AVERAGE(OFFSET($CX$3,0,0,'Données projet'!$E$13+1,1))-AVERAGE(OFFSET($H$3,0,0,'Données projet'!$E$13+1,1))</f>
        <v>370.12772664814923</v>
      </c>
      <c r="CZ30" s="59">
        <f t="shared" si="42"/>
        <v>292.26503163353146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2.7845254466092291</v>
      </c>
      <c r="DG30" s="21">
        <f>EXP(-LN(2)/25)*DG29+(1-EXP(-LN(2)/25))/(LN(2)/25)*Calculateur!DB30*Calculateur!DD30*VLOOKUP('Données projet'!$B$13,Paramètres!$A$1:$I$89,3,0)*0.475*44/12</f>
        <v>3.2780104567509039</v>
      </c>
      <c r="DH30" s="21">
        <f>EXP(-LN(2)/2)*DH29+(1-EXP(-LN(2)/2))/(LN(2)/2)*DB30*DE30*VLOOKUP('Données projet'!$B$13,Paramètres!$A$1:$I$89,3,0)*0.475*44/12</f>
        <v>2.875575261709423</v>
      </c>
      <c r="DI30" s="22">
        <f t="shared" si="15"/>
        <v>8.9381111650695555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11.5</v>
      </c>
      <c r="DO30" s="12">
        <f>IF('Données projet'!$A$166&gt;35,DO29+DN30-DW29,IF(A30&lt;'Données projet'!$A$166,$DL$205^A30,IF(A30='Données projet'!$A$166,'Données projet'!$B$166,DO29+DN30-DW29)))</f>
        <v>108.99999999999996</v>
      </c>
      <c r="DP30" s="17">
        <f>DO30*VLOOKUP('Données projet'!$B$14,Paramètres!$A$1:$I$89,3,0)*VLOOKUP('Données projet'!$B$14,Paramètres!$A$1:$I$89,5,0)</f>
        <v>117.32759999999995</v>
      </c>
      <c r="DQ30" s="13">
        <f t="shared" si="43"/>
        <v>31.050891245531687</v>
      </c>
      <c r="DR30" s="20">
        <f t="shared" si="16"/>
        <v>258.42587225263418</v>
      </c>
      <c r="DS30" s="59">
        <f t="shared" si="17"/>
        <v>548.09253891930086</v>
      </c>
      <c r="DT30" s="59">
        <f ca="1">AVERAGE(OFFSET($DS$3,0,0,'Données projet'!$E$14+1,1))-AVERAGE(OFFSET($H$3,0,0,'Données projet'!$E$14+1,1))</f>
        <v>385.04244822139202</v>
      </c>
      <c r="DU30" s="59">
        <f t="shared" si="44"/>
        <v>374.64504594213992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7.3243251510477574</v>
      </c>
      <c r="EB30" s="21">
        <f>EXP(-LN(2)/25)*EB29+(1-EXP(-LN(2)/25))/(LN(2)/25)*Calculateur!DW30*Calculateur!DY30*VLOOKUP('Données projet'!$B$14,Paramètres!$A$1:$I$89,3,0)*0.475*44/12</f>
        <v>9.8433178915544026</v>
      </c>
      <c r="EC30" s="21">
        <f>EXP(-LN(2)/2)*EC29+(1-EXP(-LN(2)/2))/(LN(2)/2)*DW30*DZ30*VLOOKUP('Données projet'!$B$14,Paramètres!$A$1:$I$89,3,0)*0.475*44/12</f>
        <v>4.8150564448504367</v>
      </c>
      <c r="ED30" s="22">
        <f t="shared" si="18"/>
        <v>21.982699487452596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332.68760696564266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0.64846354997284283</v>
      </c>
      <c r="AA31" s="21">
        <f>EXP(-LN(2)/25)*AA30+(1-EXP(-LN(2)/25))/(LN(2)/25)*Calculateur!V31*Calculateur!X31*VLOOKUP('Données projet'!$B$9,Paramètres!$A$1:$I$89,3,0)*0.475*44/12</f>
        <v>0.63074117515687877</v>
      </c>
      <c r="AB31" s="21">
        <f>EXP(-LN(2)/2)*AB30+(1-EXP(-LN(2)/2))/(LN(2)/2)*V31*Y31*VLOOKUP('Données projet'!$B$9,Paramètres!$A$1:$I$89,3,0)*0.475*44/12</f>
        <v>1.4487822915273092</v>
      </c>
      <c r="AC31" s="22">
        <f t="shared" si="3"/>
        <v>2.727987016657031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477.79374257568782</v>
      </c>
      <c r="AN31" s="59">
        <f ca="1">AVERAGE(OFFSET($AM$3,0,0,'Données projet'!$E$10+1,1))-AVERAGE(OFFSET($H$3,0,0,'Données projet'!$E$10+1,1))</f>
        <v>368.19566888809879</v>
      </c>
      <c r="AO31" s="59">
        <f t="shared" si="36"/>
        <v>254.25036207346591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0.7267263922109447</v>
      </c>
      <c r="AV31" s="21">
        <f>EXP(-LN(2)/25)*AV30+(1-EXP(-LN(2)/25))/(LN(2)/25)*Calculateur!AQ31*Calculateur!AS31*VLOOKUP('Données projet'!$B$10,Paramètres!$A$1:$I$89,3,0)*0.475*44/12</f>
        <v>0.7068651100896054</v>
      </c>
      <c r="AW31" s="21">
        <f>EXP(-LN(2)/2)*AW30+(1-EXP(-LN(2)/2))/(LN(2)/2)*AQ31*AT31*VLOOKUP('Données projet'!$B$10,Paramètres!$A$1:$I$89,3,0)*0.475*44/12</f>
        <v>1.6236353267116403</v>
      </c>
      <c r="AX31" s="21">
        <f t="shared" si="6"/>
        <v>3.0572268290121904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192.09999999999991</v>
      </c>
      <c r="BE31" s="13">
        <f>BD31*VLOOKUP('Données projet'!$B$11,Paramètres!$A$1:$I$89,3,0)*VLOOKUP('Données projet'!$B$11,Paramètres!$A$1:$I$89,5,0)</f>
        <v>89.902799999999957</v>
      </c>
      <c r="BF31" s="13">
        <f t="shared" si="37"/>
        <v>24.541781220398729</v>
      </c>
      <c r="BG31" s="20">
        <f t="shared" si="7"/>
        <v>199.32431229219435</v>
      </c>
      <c r="BH31" s="59">
        <f t="shared" si="8"/>
        <v>490.21320118108321</v>
      </c>
      <c r="BI31" s="59">
        <f ca="1">AVERAGE(OFFSET($BH$3,0,0,'Données projet'!$E$11+1,1))-AVERAGE(OFFSET($H$3,0,0,'Données projet'!$E$11+1,1))</f>
        <v>319.22903094674564</v>
      </c>
      <c r="BJ31" s="59">
        <f t="shared" si="38"/>
        <v>254.58690973142848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2.3022746636399152</v>
      </c>
      <c r="BQ31" s="21">
        <f>EXP(-LN(2)/25)*BQ30+(1-EXP(-LN(2)/25))/(LN(2)/25)*Calculateur!BL31*Calculateur!BN31*VLOOKUP('Données projet'!$B$11,Paramètres!$A$1:$I$89,3,0)*0.475*44/12</f>
        <v>2.1523903364783123</v>
      </c>
      <c r="BR31" s="21">
        <f>EXP(-LN(2)/2)*BR30+(1-EXP(-LN(2)/2))/(LN(2)/2)*BL31*BO31*VLOOKUP('Données projet'!$B$11,Paramètres!$A$1:$I$89,3,0)*0.475*44/12</f>
        <v>0.78489173445278426</v>
      </c>
      <c r="BS31" s="22">
        <f t="shared" si="9"/>
        <v>5.2395567345710115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</v>
      </c>
      <c r="BY31" s="12">
        <f>IF('Données projet'!$A$114&gt;35,BY30+BX31-CG30,IF(A31&lt;'Données projet'!$A$114,$BV$205^A31,IF(A31='Données projet'!$A$114,'Données projet'!$B$114,BY30+BX31-CG30)))</f>
        <v>136</v>
      </c>
      <c r="BZ31" s="13">
        <f>BY31*VLOOKUP('Données projet'!$B$12,Paramètres!$A$1:$I$89,3,0)*VLOOKUP('Données projet'!$B$12,Paramètres!$A$1:$I$89,5,0)</f>
        <v>81.328000000000003</v>
      </c>
      <c r="CA31" s="13">
        <f t="shared" si="39"/>
        <v>22.461575251587323</v>
      </c>
      <c r="CB31" s="20">
        <f t="shared" si="10"/>
        <v>180.76684356318125</v>
      </c>
      <c r="CC31" s="59">
        <f t="shared" si="11"/>
        <v>471.65573245207008</v>
      </c>
      <c r="CD31" s="59">
        <f ca="1">AVERAGE(OFFSET($CC$3,0,0,'Données projet'!$E$12+1,1))-AVERAGE(OFFSET($H$3,0,0,'Données projet'!$E$12+1,1))</f>
        <v>382.88347131256569</v>
      </c>
      <c r="CE31" s="59">
        <f t="shared" si="40"/>
        <v>243.30592080224636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0.34180652063752265</v>
      </c>
      <c r="CM31" s="21">
        <f>EXP(-LN(2)/2)*CM30+(1-EXP(-LN(2)/2))/(LN(2)/2)*CG31*CJ31*VLOOKUP('Données projet'!$B$12,Paramètres!$A$1:$I$89,3,0)*0.475*44/12</f>
        <v>7.6170927816093026E-2</v>
      </c>
      <c r="CN31" s="22">
        <f t="shared" si="12"/>
        <v>0.41797744845361567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13.4</v>
      </c>
      <c r="CT31" s="12">
        <f>IF('Données projet'!$A$140&gt;35,CT30+CS31-DB30,IF(A31&lt;'Données projet'!$A$140,$CQ$205^A31,IF(A31='Données projet'!$A$140,'Données projet'!$B$140,CT30+CS31-DB30)))</f>
        <v>167.20000000000005</v>
      </c>
      <c r="CU31" s="17">
        <f>CT31*VLOOKUP('Données projet'!$B$13,Paramètres!$A$1:$I$89,3,0)*VLOOKUP('Données projet'!$B$13,Paramètres!$A$1:$I$89,5,0)</f>
        <v>99.985600000000034</v>
      </c>
      <c r="CV31" s="13">
        <f t="shared" si="41"/>
        <v>26.958566918169435</v>
      </c>
      <c r="CW31" s="20">
        <f t="shared" si="13"/>
        <v>221.09442404914515</v>
      </c>
      <c r="CX31" s="59">
        <f t="shared" si="14"/>
        <v>511.98331293803403</v>
      </c>
      <c r="CY31" s="59">
        <f ca="1">AVERAGE(OFFSET($CX$3,0,0,'Données projet'!$E$13+1,1))-AVERAGE(OFFSET($H$3,0,0,'Données projet'!$E$13+1,1))</f>
        <v>370.12772664814923</v>
      </c>
      <c r="CZ31" s="59">
        <f t="shared" si="42"/>
        <v>292.26503163353146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2.7299226009940423</v>
      </c>
      <c r="DG31" s="21">
        <f>EXP(-LN(2)/25)*DG30+(1-EXP(-LN(2)/25))/(LN(2)/25)*Calculateur!DB31*Calculateur!DD31*VLOOKUP('Données projet'!$B$13,Paramètres!$A$1:$I$89,3,0)*0.475*44/12</f>
        <v>3.1883730884279724</v>
      </c>
      <c r="DH31" s="21">
        <f>EXP(-LN(2)/2)*DH30+(1-EXP(-LN(2)/2))/(LN(2)/2)*DB31*DE31*VLOOKUP('Données projet'!$B$13,Paramètres!$A$1:$I$89,3,0)*0.475*44/12</f>
        <v>2.0333387673670145</v>
      </c>
      <c r="DI31" s="22">
        <f t="shared" si="15"/>
        <v>7.95163445678903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11.5</v>
      </c>
      <c r="DO31" s="12">
        <f>IF('Données projet'!$A$166&gt;35,DO30+DN31-DW30,IF(A31&lt;'Données projet'!$A$166,$DL$205^A31,IF(A31='Données projet'!$A$166,'Données projet'!$B$166,DO30+DN31-DW30)))</f>
        <v>120.49999999999996</v>
      </c>
      <c r="DP31" s="17">
        <f>DO31*VLOOKUP('Données projet'!$B$14,Paramètres!$A$1:$I$89,3,0)*VLOOKUP('Données projet'!$B$14,Paramètres!$A$1:$I$89,5,0)</f>
        <v>129.70619999999997</v>
      </c>
      <c r="DQ31" s="13">
        <f t="shared" si="43"/>
        <v>33.928461841493885</v>
      </c>
      <c r="DR31" s="20">
        <f t="shared" si="16"/>
        <v>284.99703604060181</v>
      </c>
      <c r="DS31" s="59">
        <f t="shared" si="17"/>
        <v>575.88592492949067</v>
      </c>
      <c r="DT31" s="59">
        <f ca="1">AVERAGE(OFFSET($DS$3,0,0,'Données projet'!$E$14+1,1))-AVERAGE(OFFSET($H$3,0,0,'Données projet'!$E$14+1,1))</f>
        <v>385.04244822139202</v>
      </c>
      <c r="DU31" s="59">
        <f t="shared" si="44"/>
        <v>374.64504594213992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7.1806996022329344</v>
      </c>
      <c r="EB31" s="21">
        <f>EXP(-LN(2)/25)*EB30+(1-EXP(-LN(2)/25))/(LN(2)/25)*Calculateur!DW31*Calculateur!DY31*VLOOKUP('Données projet'!$B$14,Paramètres!$A$1:$I$89,3,0)*0.475*44/12</f>
        <v>9.5741518461722563</v>
      </c>
      <c r="EC31" s="21">
        <f>EXP(-LN(2)/2)*EC30+(1-EXP(-LN(2)/2))/(LN(2)/2)*DW31*DZ31*VLOOKUP('Données projet'!$B$14,Paramètres!$A$1:$I$89,3,0)*0.475*44/12</f>
        <v>3.4047590639497334</v>
      </c>
      <c r="ED31" s="22">
        <f t="shared" si="18"/>
        <v>20.159610512354924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332.68760696564266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0.6357475752815861</v>
      </c>
      <c r="AA32" s="21">
        <f>EXP(-LN(2)/25)*AA31+(1-EXP(-LN(2)/25))/(LN(2)/25)*Calculateur!V32*Calculateur!X32*VLOOKUP('Données projet'!$B$9,Paramètres!$A$1:$I$89,3,0)*0.475*44/12</f>
        <v>0.61349352455297712</v>
      </c>
      <c r="AB32" s="21">
        <f>EXP(-LN(2)/2)*AB31+(1-EXP(-LN(2)/2))/(LN(2)/2)*V32*Y32*VLOOKUP('Données projet'!$B$9,Paramètres!$A$1:$I$89,3,0)*0.475*44/12</f>
        <v>1.0244437828019459</v>
      </c>
      <c r="AC32" s="22">
        <f t="shared" si="3"/>
        <v>2.273684882636509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494.36887618743344</v>
      </c>
      <c r="AN32" s="59">
        <f ca="1">AVERAGE(OFFSET($AM$3,0,0,'Données projet'!$E$10+1,1))-AVERAGE(OFFSET($H$3,0,0,'Données projet'!$E$10+1,1))</f>
        <v>368.19566888809879</v>
      </c>
      <c r="AO32" s="59">
        <f t="shared" si="36"/>
        <v>254.25036207346591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0.71247573091901906</v>
      </c>
      <c r="AV32" s="21">
        <f>EXP(-LN(2)/25)*AV31+(1-EXP(-LN(2)/25))/(LN(2)/25)*Calculateur!AQ32*Calculateur!AS32*VLOOKUP('Données projet'!$B$10,Paramètres!$A$1:$I$89,3,0)*0.475*44/12</f>
        <v>0.68753584648178456</v>
      </c>
      <c r="AW32" s="21">
        <f>EXP(-LN(2)/2)*AW31+(1-EXP(-LN(2)/2))/(LN(2)/2)*AQ32*AT32*VLOOKUP('Données projet'!$B$10,Paramètres!$A$1:$I$89,3,0)*0.475*44/12</f>
        <v>1.1480835496918365</v>
      </c>
      <c r="AX32" s="21">
        <f t="shared" si="6"/>
        <v>2.5480951270926404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201.2999999999999</v>
      </c>
      <c r="BE32" s="13">
        <f>BD32*VLOOKUP('Données projet'!$B$11,Paramètres!$A$1:$I$89,3,0)*VLOOKUP('Données projet'!$B$11,Paramètres!$A$1:$I$89,5,0)</f>
        <v>94.208399999999955</v>
      </c>
      <c r="BF32" s="13">
        <f t="shared" si="37"/>
        <v>25.577474486943441</v>
      </c>
      <c r="BG32" s="20">
        <f t="shared" si="7"/>
        <v>208.62706473142643</v>
      </c>
      <c r="BH32" s="59">
        <f t="shared" si="8"/>
        <v>500.73817584253754</v>
      </c>
      <c r="BI32" s="59">
        <f ca="1">AVERAGE(OFFSET($BH$3,0,0,'Données projet'!$E$11+1,1))-AVERAGE(OFFSET($H$3,0,0,'Données projet'!$E$11+1,1))</f>
        <v>319.22903094674564</v>
      </c>
      <c r="BJ32" s="59">
        <f t="shared" si="38"/>
        <v>254.58690973142848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2.2571284617348231</v>
      </c>
      <c r="BQ32" s="21">
        <f>EXP(-LN(2)/25)*BQ31+(1-EXP(-LN(2)/25))/(LN(2)/25)*Calculateur!BL32*Calculateur!BN32*VLOOKUP('Données projet'!$B$11,Paramètres!$A$1:$I$89,3,0)*0.475*44/12</f>
        <v>2.0935331095380243</v>
      </c>
      <c r="BR32" s="21">
        <f>EXP(-LN(2)/2)*BR31+(1-EXP(-LN(2)/2))/(LN(2)/2)*BL32*BO32*VLOOKUP('Données projet'!$B$11,Paramètres!$A$1:$I$89,3,0)*0.475*44/12</f>
        <v>0.55500226792883467</v>
      </c>
      <c r="BS32" s="22">
        <f t="shared" si="9"/>
        <v>4.905663839201682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</v>
      </c>
      <c r="BY32" s="12">
        <f>IF('Données projet'!$A$114&gt;35,BY31+BX32-CG31,IF(A32&lt;'Données projet'!$A$114,$BV$205^A32,IF(A32='Données projet'!$A$114,'Données projet'!$B$114,BY31+BX32-CG31)))</f>
        <v>146</v>
      </c>
      <c r="BZ32" s="13">
        <f>BY32*VLOOKUP('Données projet'!$B$12,Paramètres!$A$1:$I$89,3,0)*VLOOKUP('Données projet'!$B$12,Paramètres!$A$1:$I$89,5,0)</f>
        <v>87.307999999999993</v>
      </c>
      <c r="CA32" s="13">
        <f t="shared" si="39"/>
        <v>23.914836409796052</v>
      </c>
      <c r="CB32" s="20">
        <f t="shared" si="10"/>
        <v>193.71310674706146</v>
      </c>
      <c r="CC32" s="59">
        <f t="shared" si="11"/>
        <v>485.82421785817257</v>
      </c>
      <c r="CD32" s="59">
        <f ca="1">AVERAGE(OFFSET($CC$3,0,0,'Données projet'!$E$12+1,1))-AVERAGE(OFFSET($H$3,0,0,'Données projet'!$E$12+1,1))</f>
        <v>382.88347131256569</v>
      </c>
      <c r="CE32" s="59">
        <f t="shared" si="40"/>
        <v>243.30592080224636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0.33245980335586589</v>
      </c>
      <c r="CM32" s="21">
        <f>EXP(-LN(2)/2)*CM31+(1-EXP(-LN(2)/2))/(LN(2)/2)*CG32*CJ32*VLOOKUP('Données projet'!$B$12,Paramètres!$A$1:$I$89,3,0)*0.475*44/12</f>
        <v>5.3860979588030398E-2</v>
      </c>
      <c r="CN32" s="22">
        <f t="shared" si="12"/>
        <v>0.38632078294389627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13.4</v>
      </c>
      <c r="CT32" s="12">
        <f>IF('Données projet'!$A$140&gt;35,CT31+CS32-DB31,IF(A32&lt;'Données projet'!$A$140,$CQ$205^A32,IF(A32='Données projet'!$A$140,'Données projet'!$B$140,CT31+CS32-DB31)))</f>
        <v>180.60000000000005</v>
      </c>
      <c r="CU32" s="17">
        <f>CT32*VLOOKUP('Données projet'!$B$13,Paramètres!$A$1:$I$89,3,0)*VLOOKUP('Données projet'!$B$13,Paramètres!$A$1:$I$89,5,0)</f>
        <v>107.99880000000003</v>
      </c>
      <c r="CV32" s="13">
        <f t="shared" si="41"/>
        <v>28.85898360070161</v>
      </c>
      <c r="CW32" s="20">
        <f t="shared" si="13"/>
        <v>238.36063977122203</v>
      </c>
      <c r="CX32" s="59">
        <f t="shared" si="14"/>
        <v>530.47175088233314</v>
      </c>
      <c r="CY32" s="59">
        <f ca="1">AVERAGE(OFFSET($CX$3,0,0,'Données projet'!$E$13+1,1))-AVERAGE(OFFSET($H$3,0,0,'Données projet'!$E$13+1,1))</f>
        <v>370.12772664814923</v>
      </c>
      <c r="CZ32" s="59">
        <f t="shared" si="42"/>
        <v>292.26503163353146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2.6763904838769217</v>
      </c>
      <c r="DG32" s="21">
        <f>EXP(-LN(2)/25)*DG31+(1-EXP(-LN(2)/25))/(LN(2)/25)*Calculateur!DB32*Calculateur!DD32*VLOOKUP('Données projet'!$B$13,Paramètres!$A$1:$I$89,3,0)*0.475*44/12</f>
        <v>3.1011868586556557</v>
      </c>
      <c r="DH32" s="21">
        <f>EXP(-LN(2)/2)*DH31+(1-EXP(-LN(2)/2))/(LN(2)/2)*DB32*DE32*VLOOKUP('Données projet'!$B$13,Paramètres!$A$1:$I$89,3,0)*0.475*44/12</f>
        <v>1.437787630854712</v>
      </c>
      <c r="DI32" s="22">
        <f t="shared" si="15"/>
        <v>7.2153649733872891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11.5</v>
      </c>
      <c r="DO32" s="12">
        <f>IF('Données projet'!$A$166&gt;35,DO31+DN32-DW31,IF(A32&lt;'Données projet'!$A$166,$DL$205^A32,IF(A32='Données projet'!$A$166,'Données projet'!$B$166,DO31+DN32-DW31)))</f>
        <v>131.99999999999994</v>
      </c>
      <c r="DP32" s="17">
        <f>DO32*VLOOKUP('Données projet'!$B$14,Paramètres!$A$1:$I$89,3,0)*VLOOKUP('Données projet'!$B$14,Paramètres!$A$1:$I$89,5,0)</f>
        <v>142.08479999999994</v>
      </c>
      <c r="DQ32" s="13">
        <f t="shared" si="43"/>
        <v>36.77419224965486</v>
      </c>
      <c r="DR32" s="20">
        <f t="shared" si="16"/>
        <v>311.51274483481546</v>
      </c>
      <c r="DS32" s="59">
        <f t="shared" si="17"/>
        <v>603.62385594592661</v>
      </c>
      <c r="DT32" s="59">
        <f ca="1">AVERAGE(OFFSET($DS$3,0,0,'Données projet'!$E$14+1,1))-AVERAGE(OFFSET($H$3,0,0,'Données projet'!$E$14+1,1))</f>
        <v>385.04244822139202</v>
      </c>
      <c r="DU32" s="59">
        <f t="shared" si="44"/>
        <v>374.64504594213992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7.0398904628274348</v>
      </c>
      <c r="EB32" s="21">
        <f>EXP(-LN(2)/25)*EB31+(1-EXP(-LN(2)/25))/(LN(2)/25)*Calculateur!DW32*Calculateur!DY32*VLOOKUP('Données projet'!$B$14,Paramètres!$A$1:$I$89,3,0)*0.475*44/12</f>
        <v>9.3123461604559132</v>
      </c>
      <c r="EC32" s="21">
        <f>EXP(-LN(2)/2)*EC31+(1-EXP(-LN(2)/2))/(LN(2)/2)*DW32*DZ32*VLOOKUP('Données projet'!$B$14,Paramètres!$A$1:$I$89,3,0)*0.475*44/12</f>
        <v>2.4075282224252188</v>
      </c>
      <c r="ED32" s="22">
        <f t="shared" si="18"/>
        <v>18.759764845708567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332.68760696564266</v>
      </c>
      <c r="T33" s="59">
        <f t="shared" si="34"/>
        <v>231.36959598460686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3.3329029378764745</v>
      </c>
      <c r="AA33" s="21">
        <f>EXP(-LN(2)/25)*AA32+(1-EXP(-LN(2)/25))/(LN(2)/25)*Calculateur!V33*Calculateur!X33*VLOOKUP('Données projet'!$B$9,Paramètres!$A$1:$I$89,3,0)*0.475*44/12</f>
        <v>4.1953217392984365</v>
      </c>
      <c r="AB33" s="21">
        <f>EXP(-LN(2)/2)*AB32+(1-EXP(-LN(2)/2))/(LN(2)/2)*V33*Y33*VLOOKUP('Données projet'!$B$9,Paramètres!$A$1:$I$89,3,0)*0.475*44/12</f>
        <v>6.1027210054738719</v>
      </c>
      <c r="AC33" s="22">
        <f t="shared" si="3"/>
        <v>13.630945682648782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368.19566888809879</v>
      </c>
      <c r="AO33" s="59">
        <f t="shared" si="36"/>
        <v>254.25036207346591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0.129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3.7351498441719113</v>
      </c>
      <c r="AV33" s="21">
        <f>EXP(-LN(2)/25)*AV32+(1-EXP(-LN(2)/25))/(LN(2)/25)*Calculateur!AQ33*Calculateur!AS33*VLOOKUP('Données projet'!$B$10,Paramètres!$A$1:$I$89,3,0)*0.475*44/12</f>
        <v>4.7016536733516965</v>
      </c>
      <c r="AW33" s="21">
        <f>EXP(-LN(2)/2)*AW32+(1-EXP(-LN(2)/2))/(LN(2)/2)*AQ33*AT33*VLOOKUP('Données projet'!$B$10,Paramètres!$A$1:$I$89,3,0)*0.475*44/12</f>
        <v>6.8392562992379622</v>
      </c>
      <c r="AX33" s="21">
        <f t="shared" si="6"/>
        <v>15.27605981676157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210.5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210.49999999999989</v>
      </c>
      <c r="BE33" s="13">
        <f>BD33*VLOOKUP('Données projet'!$B$11,Paramètres!$A$1:$I$89,3,0)*VLOOKUP('Données projet'!$B$11,Paramètres!$A$1:$I$89,5,0)</f>
        <v>98.513999999999953</v>
      </c>
      <c r="BF33" s="13">
        <f t="shared" si="37"/>
        <v>26.607670659193456</v>
      </c>
      <c r="BG33" s="20">
        <f t="shared" si="7"/>
        <v>217.92024306476185</v>
      </c>
      <c r="BH33" s="59">
        <f t="shared" si="8"/>
        <v>511.25357639809516</v>
      </c>
      <c r="BI33" s="59">
        <f ca="1">AVERAGE(OFFSET($BH$3,0,0,'Données projet'!$E$11+1,1))-AVERAGE(OFFSET($H$3,0,0,'Données projet'!$E$11+1,1))</f>
        <v>319.22903094674564</v>
      </c>
      <c r="BJ33" s="59">
        <f t="shared" si="38"/>
        <v>254.58690973142848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67</v>
      </c>
      <c r="BM33" s="16">
        <f>IF(ISNA(VLOOKUP(A33,'Données projet'!$A$87:$I$107,5,0)),0%,VLOOKUP(A33,'Données projet'!$A$87:$I$107,5,0)*VLOOKUP('Données projet'!$B$11,Paramètres!$A$1:$I$89,7,0))</f>
        <v>0.16500000000000001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9.0761671349983928</v>
      </c>
      <c r="BQ33" s="21">
        <f>EXP(-LN(2)/25)*BQ32+(1-EXP(-LN(2)/25))/(LN(2)/25)*Calculateur!BL33*Calculateur!BN33*VLOOKUP('Données projet'!$B$11,Paramètres!$A$1:$I$89,3,0)*0.475*44/12</f>
        <v>11.151320216689932</v>
      </c>
      <c r="BR33" s="21">
        <f>EXP(-LN(2)/2)*BR32+(1-EXP(-LN(2)/2))/(LN(2)/2)*BL33*BO33*VLOOKUP('Données projet'!$B$11,Paramètres!$A$1:$I$89,3,0)*0.475*44/12</f>
        <v>11.043128643598349</v>
      </c>
      <c r="BS33" s="22">
        <f t="shared" si="9"/>
        <v>31.270615995286676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156</v>
      </c>
      <c r="BW33" s="12">
        <f>VLOOKUP(A33,'Données projet'!$A$113:$I$133,9,0)</f>
        <v>10</v>
      </c>
      <c r="BX33" s="12">
        <f t="array" ref="BX33">INDEX(BW:BW,MIN(IF(ISNUMBER(BW33:BW229),ROW(BW33:BW229),"")))</f>
        <v>10</v>
      </c>
      <c r="BY33" s="12">
        <f>IF('Données projet'!$A$114&gt;35,BY32+BX33-CG32,IF(A33&lt;'Données projet'!$A$114,$BV$205^A33,IF(A33='Données projet'!$A$114,'Données projet'!$B$114,BY32+BX33-CG32)))</f>
        <v>156</v>
      </c>
      <c r="BZ33" s="13">
        <f>BY33*VLOOKUP('Données projet'!$B$12,Paramètres!$A$1:$I$89,3,0)*VLOOKUP('Données projet'!$B$12,Paramètres!$A$1:$I$89,5,0)</f>
        <v>93.288000000000011</v>
      </c>
      <c r="CA33" s="13">
        <f t="shared" si="39"/>
        <v>25.356547829040977</v>
      </c>
      <c r="CB33" s="20">
        <f t="shared" si="10"/>
        <v>206.63925413557971</v>
      </c>
      <c r="CC33" s="59">
        <f t="shared" si="11"/>
        <v>499.97258746891305</v>
      </c>
      <c r="CD33" s="59">
        <f ca="1">AVERAGE(OFFSET($CC$3,0,0,'Données projet'!$E$12+1,1))-AVERAGE(OFFSET($H$3,0,0,'Données projet'!$E$12+1,1))</f>
        <v>382.88347131256569</v>
      </c>
      <c r="CE33" s="59">
        <f t="shared" si="40"/>
        <v>243.30592080224636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12</v>
      </c>
      <c r="CH33" s="16">
        <f>IF(ISNA(VLOOKUP(A33,'Données projet'!$A$113:$I$133,5,0)),0%,VLOOKUP(A33,'Données projet'!$A$113:$I$133,5,0)*VLOOKUP('Données projet'!$B$12,Paramètres!$A$1:$I$89,7,0))</f>
        <v>0.18000000000000002</v>
      </c>
      <c r="CI33" s="16">
        <f>IF(ISNA(VLOOKUP(A33,'Données projet'!$A$113:$I$133,6,0)),0%,VLOOKUP(A33,'Données projet'!$A$113:$I$133,6,0)*VLOOKUP('Données projet'!$B$12,Paramètres!$A$1:$I$89,7,0))</f>
        <v>0.13500000000000001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1.7134967758021455</v>
      </c>
      <c r="CL33" s="21">
        <f>EXP(-LN(2)/25)*CL32+(1-EXP(-LN(2)/25))/(LN(2)/25)*Calculateur!CG33*Calculateur!CI33*VLOOKUP('Données projet'!$B$12,Paramètres!$A$1:$I$89,3,0)*0.475*44/12</f>
        <v>1.6034312371265647</v>
      </c>
      <c r="CM33" s="21">
        <f>EXP(-LN(2)/2)*CM32+(1-EXP(-LN(2)/2))/(LN(2)/2)*CG33*CJ33*VLOOKUP('Données projet'!$B$12,Paramètres!$A$1:$I$89,3,0)*0.475*44/12</f>
        <v>2.4755551540230218</v>
      </c>
      <c r="CN33" s="22">
        <f t="shared" si="12"/>
        <v>5.7924831669517323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194</v>
      </c>
      <c r="CR33" s="12">
        <f>VLOOKUP(A33,'Données projet'!$A$139:$I$159,9,0)</f>
        <v>13.4</v>
      </c>
      <c r="CS33" s="12">
        <f t="array" ref="CS33">INDEX(CR:CR,MIN(IF(ISNUMBER(CR33:CR229),ROW(CR33:CR229),"")))</f>
        <v>13.4</v>
      </c>
      <c r="CT33" s="12">
        <f>IF('Données projet'!$A$140&gt;35,CT32+CS33-DB32,IF(A33&lt;'Données projet'!$A$140,$CQ$205^A33,IF(A33='Données projet'!$A$140,'Données projet'!$B$140,CT32+CS33-DB32)))</f>
        <v>194.00000000000006</v>
      </c>
      <c r="CU33" s="17">
        <f>CT33*VLOOKUP('Données projet'!$B$13,Paramètres!$A$1:$I$89,3,0)*VLOOKUP('Données projet'!$B$13,Paramètres!$A$1:$I$89,5,0)</f>
        <v>116.01200000000003</v>
      </c>
      <c r="CV33" s="13">
        <f t="shared" si="41"/>
        <v>30.743042086238173</v>
      </c>
      <c r="CW33" s="20">
        <f t="shared" si="13"/>
        <v>255.59836496686489</v>
      </c>
      <c r="CX33" s="59">
        <f t="shared" si="14"/>
        <v>548.93169830019815</v>
      </c>
      <c r="CY33" s="59">
        <f ca="1">AVERAGE(OFFSET($CX$3,0,0,'Données projet'!$E$13+1,1))-AVERAGE(OFFSET($H$3,0,0,'Données projet'!$E$13+1,1))</f>
        <v>370.12772664814923</v>
      </c>
      <c r="CZ33" s="59">
        <f t="shared" si="42"/>
        <v>292.26503163353146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34</v>
      </c>
      <c r="DC33" s="16">
        <f>IF(ISNA(VLOOKUP(A33,'Données projet'!$A$139:$I$159,5,0)),0%,VLOOKUP(A33,'Données projet'!$A$139:$I$159,5,0)*VLOOKUP('Données projet'!$B$13,Paramètres!$A$1:$I$89,7,0))</f>
        <v>0.18000000000000002</v>
      </c>
      <c r="DD33" s="16">
        <f>IF(ISNA(VLOOKUP(A33,'Données projet'!$A$139:$I$159,6,0)),0%,VLOOKUP(A33,'Données projet'!$A$139:$I$159,6,0)*VLOOKUP('Données projet'!$B$13,Paramètres!$A$1:$I$89,7,0))</f>
        <v>0.13500000000000001</v>
      </c>
      <c r="DE33" s="16">
        <f>IF(ISNA(VLOOKUP(A33,'Données projet'!$A$139:$I$159,7,0)),0%,VLOOKUP(A33,'Données projet'!$A$139:$I$159,7,0))</f>
        <v>0.3</v>
      </c>
      <c r="DF33" s="21">
        <f>EXP(-LN(2)/35)*DF32+(1-EXP(-LN(2)/35))/(LN(2)/35)*DB33*DC33*VLOOKUP('Données projet'!$B$13,Paramètres!$A$1:$I$89,3,0)*0.475*44/12</f>
        <v>7.4788156303645135</v>
      </c>
      <c r="DG33" s="21">
        <f>EXP(-LN(2)/25)*DG32+(1-EXP(-LN(2)/25))/(LN(2)/25)*Calculateur!DB33*Calculateur!DD33*VLOOKUP('Données projet'!$B$13,Paramètres!$A$1:$I$89,3,0)*0.475*44/12</f>
        <v>6.6432286738888919</v>
      </c>
      <c r="DH33" s="21">
        <f>EXP(-LN(2)/2)*DH32+(1-EXP(-LN(2)/2))/(LN(2)/2)*DB33*DE33*VLOOKUP('Données projet'!$B$13,Paramètres!$A$1:$I$89,3,0)*0.475*44/12</f>
        <v>7.9228335056759391</v>
      </c>
      <c r="DI33" s="22">
        <f t="shared" si="15"/>
        <v>22.044877809929346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11.5</v>
      </c>
      <c r="DO33" s="12">
        <f>IF('Données projet'!$A$166&gt;35,DO32+DN33-DW32,IF(A33&lt;'Données projet'!$A$166,$DL$205^A33,IF(A33='Données projet'!$A$166,'Données projet'!$B$166,DO32+DN33-DW32)))</f>
        <v>143.49999999999994</v>
      </c>
      <c r="DP33" s="17">
        <f>DO33*VLOOKUP('Données projet'!$B$14,Paramètres!$A$1:$I$89,3,0)*VLOOKUP('Données projet'!$B$14,Paramètres!$A$1:$I$89,5,0)</f>
        <v>154.46339999999995</v>
      </c>
      <c r="DQ33" s="13">
        <f t="shared" si="43"/>
        <v>39.591171832807696</v>
      </c>
      <c r="DR33" s="20">
        <f t="shared" si="16"/>
        <v>337.97837927547334</v>
      </c>
      <c r="DS33" s="59">
        <f t="shared" si="17"/>
        <v>631.3117126088066</v>
      </c>
      <c r="DT33" s="59">
        <f ca="1">AVERAGE(OFFSET($DS$3,0,0,'Données projet'!$E$14+1,1))-AVERAGE(OFFSET($H$3,0,0,'Données projet'!$E$14+1,1))</f>
        <v>385.04244822139202</v>
      </c>
      <c r="DU33" s="59">
        <f t="shared" si="44"/>
        <v>374.64504594213992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6.9018425047605829</v>
      </c>
      <c r="EB33" s="21">
        <f>EXP(-LN(2)/25)*EB32+(1-EXP(-LN(2)/25))/(LN(2)/25)*Calculateur!DW33*Calculateur!DY33*VLOOKUP('Données projet'!$B$14,Paramètres!$A$1:$I$89,3,0)*0.475*44/12</f>
        <v>9.0576995649832455</v>
      </c>
      <c r="EC33" s="21">
        <f>EXP(-LN(2)/2)*EC32+(1-EXP(-LN(2)/2))/(LN(2)/2)*DW33*DZ33*VLOOKUP('Données projet'!$B$14,Paramètres!$A$1:$I$89,3,0)*0.475*44/12</f>
        <v>1.7023795319748671</v>
      </c>
      <c r="ED33" s="22">
        <f t="shared" si="18"/>
        <v>17.661921601718696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332.68760696564266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3.2675467441347799</v>
      </c>
      <c r="AA34" s="21">
        <f>EXP(-LN(2)/25)*AA33+(1-EXP(-LN(2)/25))/(LN(2)/25)*Calculateur!V34*Calculateur!X34*VLOOKUP('Données projet'!$B$9,Paramètres!$A$1:$I$89,3,0)*0.475*44/12</f>
        <v>4.0806004457149392</v>
      </c>
      <c r="AB34" s="21">
        <f>EXP(-LN(2)/2)*AB33+(1-EXP(-LN(2)/2))/(LN(2)/2)*V34*Y34*VLOOKUP('Données projet'!$B$9,Paramètres!$A$1:$I$89,3,0)*0.475*44/12</f>
        <v>4.3152754066601604</v>
      </c>
      <c r="AC34" s="22">
        <f t="shared" si="3"/>
        <v>11.663422596509879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482.4332041160016</v>
      </c>
      <c r="AN34" s="59">
        <f ca="1">AVERAGE(OFFSET($AM$3,0,0,'Données projet'!$E$10+1,1))-AVERAGE(OFFSET($H$3,0,0,'Données projet'!$E$10+1,1))</f>
        <v>368.19566888809879</v>
      </c>
      <c r="AO34" s="59">
        <f t="shared" si="36"/>
        <v>254.25036207346591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3.6619058339441497</v>
      </c>
      <c r="AV34" s="21">
        <f>EXP(-LN(2)/25)*AV33+(1-EXP(-LN(2)/25))/(LN(2)/25)*Calculateur!AQ34*Calculateur!AS34*VLOOKUP('Données projet'!$B$10,Paramètres!$A$1:$I$89,3,0)*0.475*44/12</f>
        <v>4.5730867064046734</v>
      </c>
      <c r="AW34" s="21">
        <f>EXP(-LN(2)/2)*AW33+(1-EXP(-LN(2)/2))/(LN(2)/2)*AQ34*AT34*VLOOKUP('Données projet'!$B$10,Paramètres!$A$1:$I$89,3,0)*0.475*44/12</f>
        <v>4.8360845074639744</v>
      </c>
      <c r="AX34" s="21">
        <f t="shared" si="6"/>
        <v>13.071077047812798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</v>
      </c>
      <c r="BD34" s="12">
        <f>IF('Données projet'!$A$88&gt;35,BD33+BC34-BL33,IF(A34&lt;'Données projet'!$A$88,$BA$205^A34,IF(A34='Données projet'!$A$88,'Données projet'!$B$88,BD33+BC34-BL33)))</f>
        <v>153.49999999999989</v>
      </c>
      <c r="BE34" s="13">
        <f>BD34*VLOOKUP('Données projet'!$B$11,Paramètres!$A$1:$I$89,3,0)*VLOOKUP('Données projet'!$B$11,Paramètres!$A$1:$I$89,5,0)</f>
        <v>71.837999999999951</v>
      </c>
      <c r="BF34" s="13">
        <f t="shared" si="37"/>
        <v>20.129206956785634</v>
      </c>
      <c r="BG34" s="20">
        <f t="shared" si="7"/>
        <v>160.17621878306821</v>
      </c>
      <c r="BH34" s="59">
        <f t="shared" si="8"/>
        <v>453.50955211640155</v>
      </c>
      <c r="BI34" s="59">
        <f ca="1">AVERAGE(OFFSET($BH$3,0,0,'Données projet'!$E$11+1,1))-AVERAGE(OFFSET($H$3,0,0,'Données projet'!$E$11+1,1))</f>
        <v>319.22903094674564</v>
      </c>
      <c r="BJ34" s="59">
        <f t="shared" si="38"/>
        <v>254.58690973142848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8.8981890333964007</v>
      </c>
      <c r="BQ34" s="21">
        <f>EXP(-LN(2)/25)*BQ33+(1-EXP(-LN(2)/25))/(LN(2)/25)*Calculateur!BL34*Calculateur!BN34*VLOOKUP('Données projet'!$B$11,Paramètres!$A$1:$I$89,3,0)*0.475*44/12</f>
        <v>10.846386778942103</v>
      </c>
      <c r="BR34" s="21">
        <f>EXP(-LN(2)/2)*BR33+(1-EXP(-LN(2)/2))/(LN(2)/2)*BL34*BO34*VLOOKUP('Données projet'!$B$11,Paramètres!$A$1:$I$89,3,0)*0.475*44/12</f>
        <v>7.8086711494037937</v>
      </c>
      <c r="BS34" s="22">
        <f t="shared" si="9"/>
        <v>27.553246961742296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10.3</v>
      </c>
      <c r="BY34" s="12">
        <f>IF('Données projet'!$A$114&gt;35,BY33+BX34-CG33,IF(A34&lt;'Données projet'!$A$114,$BV$205^A34,IF(A34='Données projet'!$A$114,'Données projet'!$B$114,BY33+BX34-CG33)))</f>
        <v>154.30000000000001</v>
      </c>
      <c r="BZ34" s="13">
        <f>BY34*VLOOKUP('Données projet'!$B$12,Paramètres!$A$1:$I$89,3,0)*VLOOKUP('Données projet'!$B$12,Paramètres!$A$1:$I$89,5,0)</f>
        <v>92.271400000000014</v>
      </c>
      <c r="CA34" s="13">
        <f t="shared" si="39"/>
        <v>25.112234796315317</v>
      </c>
      <c r="CB34" s="20">
        <f t="shared" si="10"/>
        <v>204.44316393691588</v>
      </c>
      <c r="CC34" s="59">
        <f t="shared" si="11"/>
        <v>497.77649727024919</v>
      </c>
      <c r="CD34" s="59">
        <f ca="1">AVERAGE(OFFSET($CC$3,0,0,'Données projet'!$E$12+1,1))-AVERAGE(OFFSET($H$3,0,0,'Données projet'!$E$12+1,1))</f>
        <v>382.88347131256569</v>
      </c>
      <c r="CE34" s="59">
        <f t="shared" si="40"/>
        <v>243.30592080224636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1.6798961491585007</v>
      </c>
      <c r="CL34" s="21">
        <f>EXP(-LN(2)/25)*CL33+(1-EXP(-LN(2)/25))/(LN(2)/25)*Calculateur!CG34*Calculateur!CI34*VLOOKUP('Données projet'!$B$12,Paramètres!$A$1:$I$89,3,0)*0.475*44/12</f>
        <v>1.5595853256265546</v>
      </c>
      <c r="CM34" s="21">
        <f>EXP(-LN(2)/2)*CM33+(1-EXP(-LN(2)/2))/(LN(2)/2)*CG34*CJ34*VLOOKUP('Données projet'!$B$12,Paramètres!$A$1:$I$89,3,0)*0.475*44/12</f>
        <v>1.7504818366109869</v>
      </c>
      <c r="CN34" s="22">
        <f t="shared" si="12"/>
        <v>4.9899633113960427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14.6</v>
      </c>
      <c r="CT34" s="12">
        <f>IF('Données projet'!$A$140&gt;35,CT33+CS34-DB33,IF(A34&lt;'Données projet'!$A$140,$CQ$205^A34,IF(A34='Données projet'!$A$140,'Données projet'!$B$140,CT33+CS34-DB33)))</f>
        <v>174.60000000000005</v>
      </c>
      <c r="CU34" s="17">
        <f>CT34*VLOOKUP('Données projet'!$B$13,Paramètres!$A$1:$I$89,3,0)*VLOOKUP('Données projet'!$B$13,Paramètres!$A$1:$I$89,5,0)</f>
        <v>104.41080000000004</v>
      </c>
      <c r="CV34" s="13">
        <f t="shared" si="41"/>
        <v>28.010155571424168</v>
      </c>
      <c r="CW34" s="20">
        <f t="shared" si="13"/>
        <v>230.63316428689714</v>
      </c>
      <c r="CX34" s="59">
        <f t="shared" si="14"/>
        <v>523.96649762023048</v>
      </c>
      <c r="CY34" s="59">
        <f ca="1">AVERAGE(OFFSET($CX$3,0,0,'Données projet'!$E$13+1,1))-AVERAGE(OFFSET($H$3,0,0,'Données projet'!$E$13+1,1))</f>
        <v>370.12772664814923</v>
      </c>
      <c r="CZ34" s="59">
        <f t="shared" si="42"/>
        <v>292.26503163353146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7.3321606174801763</v>
      </c>
      <c r="DG34" s="21">
        <f>EXP(-LN(2)/25)*DG33+(1-EXP(-LN(2)/25))/(LN(2)/25)*Calculateur!DB34*Calculateur!DD34*VLOOKUP('Données projet'!$B$13,Paramètres!$A$1:$I$89,3,0)*0.475*44/12</f>
        <v>6.4615692364491872</v>
      </c>
      <c r="DH34" s="21">
        <f>EXP(-LN(2)/2)*DH33+(1-EXP(-LN(2)/2))/(LN(2)/2)*DB34*DE34*VLOOKUP('Données projet'!$B$13,Paramètres!$A$1:$I$89,3,0)*0.475*44/12</f>
        <v>5.6022892980754442</v>
      </c>
      <c r="DI34" s="22">
        <f t="shared" si="15"/>
        <v>19.396019152004808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155</v>
      </c>
      <c r="DM34" s="12">
        <f>VLOOKUP(A34,'Données projet'!$A$165:$I$185,9,0)</f>
        <v>11.5</v>
      </c>
      <c r="DN34" s="12">
        <f t="array" ref="DN34">INDEX(DM:DM,MIN(IF(ISNUMBER(DM34:DM230),ROW(DM34:DM230),"")))</f>
        <v>11.5</v>
      </c>
      <c r="DO34" s="12">
        <f>IF('Données projet'!$A$166&gt;35,DO33+DN34-DW33,IF(A34&lt;'Données projet'!$A$166,$DL$205^A34,IF(A34='Données projet'!$A$166,'Données projet'!$B$166,DO33+DN34-DW33)))</f>
        <v>154.99999999999994</v>
      </c>
      <c r="DP34" s="17">
        <f>DO34*VLOOKUP('Données projet'!$B$14,Paramètres!$A$1:$I$89,3,0)*VLOOKUP('Données projet'!$B$14,Paramètres!$A$1:$I$89,5,0)</f>
        <v>166.84199999999993</v>
      </c>
      <c r="DQ34" s="13">
        <f t="shared" si="43"/>
        <v>42.381966615760334</v>
      </c>
      <c r="DR34" s="20">
        <f t="shared" si="16"/>
        <v>364.39840852244907</v>
      </c>
      <c r="DS34" s="59">
        <f t="shared" si="17"/>
        <v>657.73174185578239</v>
      </c>
      <c r="DT34" s="59">
        <f ca="1">AVERAGE(OFFSET($DS$3,0,0,'Données projet'!$E$14+1,1))-AVERAGE(OFFSET($H$3,0,0,'Données projet'!$E$14+1,1))</f>
        <v>385.04244822139202</v>
      </c>
      <c r="DU34" s="59">
        <f t="shared" si="44"/>
        <v>374.64504594213992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36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6.7665015829504815</v>
      </c>
      <c r="EB34" s="21">
        <f>EXP(-LN(2)/25)*EB33+(1-EXP(-LN(2)/25))/(LN(2)/25)*Calculateur!DW34*Calculateur!DY34*VLOOKUP('Données projet'!$B$14,Paramètres!$A$1:$I$89,3,0)*0.475*44/12</f>
        <v>8.8100162940550604</v>
      </c>
      <c r="EC34" s="21">
        <f>EXP(-LN(2)/2)*EC33+(1-EXP(-LN(2)/2))/(LN(2)/2)*DW34*DZ34*VLOOKUP('Données projet'!$B$14,Paramètres!$A$1:$I$89,3,0)*0.475*44/12</f>
        <v>1.2037641112126096</v>
      </c>
      <c r="ED34" s="22">
        <f t="shared" si="18"/>
        <v>16.780281988218153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332.68760696564266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3.2034721454890178</v>
      </c>
      <c r="AA35" s="21">
        <f>EXP(-LN(2)/25)*AA34+(1-EXP(-LN(2)/25))/(LN(2)/25)*Calculateur!V35*Calculateur!X35*VLOOKUP('Données projet'!$B$9,Paramètres!$A$1:$I$89,3,0)*0.475*44/12</f>
        <v>3.9690162119374133</v>
      </c>
      <c r="AB35" s="21">
        <f>EXP(-LN(2)/2)*AB34+(1-EXP(-LN(2)/2))/(LN(2)/2)*V35*Y35*VLOOKUP('Données projet'!$B$9,Paramètres!$A$1:$I$89,3,0)*0.475*44/12</f>
        <v>3.0513605027369359</v>
      </c>
      <c r="AC35" s="22">
        <f t="shared" si="3"/>
        <v>10.223848860163367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499.97258746891305</v>
      </c>
      <c r="AN35" s="59">
        <f ca="1">AVERAGE(OFFSET($AM$3,0,0,'Données projet'!$E$10+1,1))-AVERAGE(OFFSET($H$3,0,0,'Données projet'!$E$10+1,1))</f>
        <v>368.19566888809879</v>
      </c>
      <c r="AO35" s="59">
        <f t="shared" si="36"/>
        <v>254.25036207346591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3.5900980940825198</v>
      </c>
      <c r="AV35" s="21">
        <f>EXP(-LN(2)/25)*AV34+(1-EXP(-LN(2)/25))/(LN(2)/25)*Calculateur!AQ35*Calculateur!AS35*VLOOKUP('Données projet'!$B$10,Paramètres!$A$1:$I$89,3,0)*0.475*44/12</f>
        <v>4.4480354099298598</v>
      </c>
      <c r="AW35" s="21">
        <f>EXP(-LN(2)/2)*AW34+(1-EXP(-LN(2)/2))/(LN(2)/2)*AQ35*AT35*VLOOKUP('Données projet'!$B$10,Paramètres!$A$1:$I$89,3,0)*0.475*44/12</f>
        <v>3.4196281496189811</v>
      </c>
      <c r="AX35" s="21">
        <f t="shared" si="6"/>
        <v>11.45776165363136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</v>
      </c>
      <c r="BD35" s="12">
        <f>IF('Données projet'!$A$88&gt;35,BD34+BC35-BL34,IF(A35&lt;'Données projet'!$A$88,$BA$205^A35,IF(A35='Données projet'!$A$88,'Données projet'!$B$88,BD34+BC35-BL34)))</f>
        <v>163.49999999999989</v>
      </c>
      <c r="BE35" s="13">
        <f>BD35*VLOOKUP('Données projet'!$B$11,Paramètres!$A$1:$I$89,3,0)*VLOOKUP('Données projet'!$B$11,Paramètres!$A$1:$I$89,5,0)</f>
        <v>76.517999999999944</v>
      </c>
      <c r="BF35" s="13">
        <f t="shared" si="37"/>
        <v>21.283624623620089</v>
      </c>
      <c r="BG35" s="20">
        <f t="shared" si="7"/>
        <v>170.33782955280489</v>
      </c>
      <c r="BH35" s="59">
        <f t="shared" si="8"/>
        <v>463.67116288613818</v>
      </c>
      <c r="BI35" s="59">
        <f ca="1">AVERAGE(OFFSET($BH$3,0,0,'Données projet'!$E$11+1,1))-AVERAGE(OFFSET($H$3,0,0,'Données projet'!$E$11+1,1))</f>
        <v>319.22903094674564</v>
      </c>
      <c r="BJ35" s="59">
        <f t="shared" si="38"/>
        <v>254.58690973142848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8.7237009738109013</v>
      </c>
      <c r="BQ35" s="21">
        <f>EXP(-LN(2)/25)*BQ34+(1-EXP(-LN(2)/25))/(LN(2)/25)*Calculateur!BL35*Calculateur!BN35*VLOOKUP('Données projet'!$B$11,Paramètres!$A$1:$I$89,3,0)*0.475*44/12</f>
        <v>10.54979176208524</v>
      </c>
      <c r="BR35" s="21">
        <f>EXP(-LN(2)/2)*BR34+(1-EXP(-LN(2)/2))/(LN(2)/2)*BL35*BO35*VLOOKUP('Données projet'!$B$11,Paramètres!$A$1:$I$89,3,0)*0.475*44/12</f>
        <v>5.5215643217991754</v>
      </c>
      <c r="BS35" s="22">
        <f t="shared" si="9"/>
        <v>24.795057057695317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10.3</v>
      </c>
      <c r="BY35" s="12">
        <f>IF('Données projet'!$A$114&gt;35,BY34+BX35-CG34,IF(A35&lt;'Données projet'!$A$114,$BV$205^A35,IF(A35='Données projet'!$A$114,'Données projet'!$B$114,BY34+BX35-CG34)))</f>
        <v>164.60000000000002</v>
      </c>
      <c r="BZ35" s="13">
        <f>BY35*VLOOKUP('Données projet'!$B$12,Paramètres!$A$1:$I$89,3,0)*VLOOKUP('Données projet'!$B$12,Paramètres!$A$1:$I$89,5,0)</f>
        <v>98.430800000000019</v>
      </c>
      <c r="CA35" s="13">
        <f t="shared" si="39"/>
        <v>26.587813857912444</v>
      </c>
      <c r="CB35" s="20">
        <f t="shared" si="10"/>
        <v>217.74075246919756</v>
      </c>
      <c r="CC35" s="59">
        <f t="shared" si="11"/>
        <v>511.07408580253087</v>
      </c>
      <c r="CD35" s="59">
        <f ca="1">AVERAGE(OFFSET($CC$3,0,0,'Données projet'!$E$12+1,1))-AVERAGE(OFFSET($H$3,0,0,'Données projet'!$E$12+1,1))</f>
        <v>382.88347131256569</v>
      </c>
      <c r="CE35" s="59">
        <f t="shared" si="40"/>
        <v>243.30592080224636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1.6469544103089793</v>
      </c>
      <c r="CL35" s="21">
        <f>EXP(-LN(2)/25)*CL34+(1-EXP(-LN(2)/25))/(LN(2)/25)*Calculateur!CG35*Calculateur!CI35*VLOOKUP('Données projet'!$B$12,Paramètres!$A$1:$I$89,3,0)*0.475*44/12</f>
        <v>1.5169383828822687</v>
      </c>
      <c r="CM35" s="21">
        <f>EXP(-LN(2)/2)*CM34+(1-EXP(-LN(2)/2))/(LN(2)/2)*CG35*CJ35*VLOOKUP('Données projet'!$B$12,Paramètres!$A$1:$I$89,3,0)*0.475*44/12</f>
        <v>1.2377775770115109</v>
      </c>
      <c r="CN35" s="22">
        <f t="shared" si="12"/>
        <v>4.4016703702027584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14.6</v>
      </c>
      <c r="CT35" s="12">
        <f>IF('Données projet'!$A$140&gt;35,CT34+CS35-DB34,IF(A35&lt;'Données projet'!$A$140,$CQ$205^A35,IF(A35='Données projet'!$A$140,'Données projet'!$B$140,CT34+CS35-DB34)))</f>
        <v>189.20000000000005</v>
      </c>
      <c r="CU35" s="17">
        <f>CT35*VLOOKUP('Données projet'!$B$13,Paramètres!$A$1:$I$89,3,0)*VLOOKUP('Données projet'!$B$13,Paramètres!$A$1:$I$89,5,0)</f>
        <v>113.14160000000004</v>
      </c>
      <c r="CV35" s="13">
        <f t="shared" si="41"/>
        <v>30.069952587742019</v>
      </c>
      <c r="CW35" s="20">
        <f t="shared" si="13"/>
        <v>249.42678742365072</v>
      </c>
      <c r="CX35" s="59">
        <f t="shared" si="14"/>
        <v>542.76012075698407</v>
      </c>
      <c r="CY35" s="59">
        <f ca="1">AVERAGE(OFFSET($CX$3,0,0,'Données projet'!$E$13+1,1))-AVERAGE(OFFSET($H$3,0,0,'Données projet'!$E$13+1,1))</f>
        <v>370.12772664814923</v>
      </c>
      <c r="CZ35" s="59">
        <f t="shared" si="42"/>
        <v>292.26503163353146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7.1883814199477758</v>
      </c>
      <c r="DG35" s="21">
        <f>EXP(-LN(2)/25)*DG34+(1-EXP(-LN(2)/25))/(LN(2)/25)*Calculateur!DB35*Calculateur!DD35*VLOOKUP('Données projet'!$B$13,Paramètres!$A$1:$I$89,3,0)*0.475*44/12</f>
        <v>6.2848772858793263</v>
      </c>
      <c r="DH35" s="21">
        <f>EXP(-LN(2)/2)*DH34+(1-EXP(-LN(2)/2))/(LN(2)/2)*DB35*DE35*VLOOKUP('Données projet'!$B$13,Paramètres!$A$1:$I$89,3,0)*0.475*44/12</f>
        <v>3.9614167528379705</v>
      </c>
      <c r="DI35" s="22">
        <f t="shared" si="15"/>
        <v>17.434675458665073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11.5</v>
      </c>
      <c r="DO35" s="12">
        <f>IF('Données projet'!$A$166&gt;35,DO34+DN35-DW34,IF(A35&lt;'Données projet'!$A$166,$DL$205^A35,IF(A35='Données projet'!$A$166,'Données projet'!$B$166,DO34+DN35-DW34)))</f>
        <v>130.49999999999994</v>
      </c>
      <c r="DP35" s="17">
        <f>DO35*VLOOKUP('Données projet'!$B$14,Paramètres!$A$1:$I$89,3,0)*VLOOKUP('Données projet'!$B$14,Paramètres!$A$1:$I$89,5,0)</f>
        <v>140.47019999999995</v>
      </c>
      <c r="DQ35" s="13">
        <f t="shared" si="43"/>
        <v>36.404700683345553</v>
      </c>
      <c r="DR35" s="20">
        <f t="shared" si="16"/>
        <v>308.05711869016005</v>
      </c>
      <c r="DS35" s="59">
        <f t="shared" si="17"/>
        <v>601.39045202349337</v>
      </c>
      <c r="DT35" s="59">
        <f ca="1">AVERAGE(OFFSET($DS$3,0,0,'Données projet'!$E$14+1,1))-AVERAGE(OFFSET($H$3,0,0,'Données projet'!$E$14+1,1))</f>
        <v>385.04244822139202</v>
      </c>
      <c r="DU35" s="59">
        <f t="shared" si="44"/>
        <v>374.64504594213992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6.6338146140672656</v>
      </c>
      <c r="EB35" s="21">
        <f>EXP(-LN(2)/25)*EB34+(1-EXP(-LN(2)/25))/(LN(2)/25)*Calculateur!DW35*Calculateur!DY35*VLOOKUP('Données projet'!$B$14,Paramètres!$A$1:$I$89,3,0)*0.475*44/12</f>
        <v>8.5691059351955037</v>
      </c>
      <c r="EC35" s="21">
        <f>EXP(-LN(2)/2)*EC34+(1-EXP(-LN(2)/2))/(LN(2)/2)*DW35*DZ35*VLOOKUP('Données projet'!$B$14,Paramètres!$A$1:$I$89,3,0)*0.475*44/12</f>
        <v>0.85118976598743368</v>
      </c>
      <c r="ED35" s="22">
        <f t="shared" si="18"/>
        <v>16.054110315250202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332.68760696564266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3.140654010641053</v>
      </c>
      <c r="AA36" s="21">
        <f>EXP(-LN(2)/25)*AA35+(1-EXP(-LN(2)/25))/(LN(2)/25)*Calculateur!V36*Calculateur!X36*VLOOKUP('Données projet'!$B$9,Paramètres!$A$1:$I$89,3,0)*0.475*44/12</f>
        <v>3.8604832549004935</v>
      </c>
      <c r="AB36" s="21">
        <f>EXP(-LN(2)/2)*AB35+(1-EXP(-LN(2)/2))/(LN(2)/2)*V36*Y36*VLOOKUP('Données projet'!$B$9,Paramètres!$A$1:$I$89,3,0)*0.475*44/12</f>
        <v>2.1576377033300802</v>
      </c>
      <c r="AC36" s="22">
        <f t="shared" si="3"/>
        <v>9.1587749688716258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517.477574153982</v>
      </c>
      <c r="AN36" s="59">
        <f ca="1">AVERAGE(OFFSET($AM$3,0,0,'Données projet'!$E$10+1,1))-AVERAGE(OFFSET($H$3,0,0,'Données projet'!$E$10+1,1))</f>
        <v>368.19566888809879</v>
      </c>
      <c r="AO36" s="59">
        <f t="shared" si="36"/>
        <v>254.25036207346591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3.5196984602011798</v>
      </c>
      <c r="AV36" s="21">
        <f>EXP(-LN(2)/25)*AV35+(1-EXP(-LN(2)/25))/(LN(2)/25)*Calculateur!AQ36*Calculateur!AS36*VLOOKUP('Données projet'!$B$10,Paramètres!$A$1:$I$89,3,0)*0.475*44/12</f>
        <v>4.3264036477333114</v>
      </c>
      <c r="AW36" s="21">
        <f>EXP(-LN(2)/2)*AW35+(1-EXP(-LN(2)/2))/(LN(2)/2)*AQ36*AT36*VLOOKUP('Données projet'!$B$10,Paramètres!$A$1:$I$89,3,0)*0.475*44/12</f>
        <v>2.4180422537319872</v>
      </c>
      <c r="AX36" s="21">
        <f t="shared" si="6"/>
        <v>10.264144361666478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</v>
      </c>
      <c r="BD36" s="12">
        <f>IF('Données projet'!$A$88&gt;35,BD35+BC36-BL35,IF(A36&lt;'Données projet'!$A$88,$BA$205^A36,IF(A36='Données projet'!$A$88,'Données projet'!$B$88,BD35+BC36-BL35)))</f>
        <v>173.49999999999989</v>
      </c>
      <c r="BE36" s="13">
        <f>BD36*VLOOKUP('Données projet'!$B$11,Paramètres!$A$1:$I$89,3,0)*VLOOKUP('Données projet'!$B$11,Paramètres!$A$1:$I$89,5,0)</f>
        <v>81.197999999999951</v>
      </c>
      <c r="BF36" s="13">
        <f t="shared" si="37"/>
        <v>22.429847477648512</v>
      </c>
      <c r="BG36" s="20">
        <f t="shared" si="7"/>
        <v>180.48516769023772</v>
      </c>
      <c r="BH36" s="59">
        <f t="shared" si="8"/>
        <v>473.818501023571</v>
      </c>
      <c r="BI36" s="59">
        <f ca="1">AVERAGE(OFFSET($BH$3,0,0,'Données projet'!$E$11+1,1))-AVERAGE(OFFSET($H$3,0,0,'Données projet'!$E$11+1,1))</f>
        <v>319.22903094674564</v>
      </c>
      <c r="BJ36" s="59">
        <f t="shared" si="38"/>
        <v>254.58690973142848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8.5526345186466646</v>
      </c>
      <c r="BQ36" s="21">
        <f>EXP(-LN(2)/25)*BQ35+(1-EXP(-LN(2)/25))/(LN(2)/25)*Calculateur!BL36*Calculateur!BN36*VLOOKUP('Données projet'!$B$11,Paramètres!$A$1:$I$89,3,0)*0.475*44/12</f>
        <v>10.261307151561583</v>
      </c>
      <c r="BR36" s="21">
        <f>EXP(-LN(2)/2)*BR35+(1-EXP(-LN(2)/2))/(LN(2)/2)*BL36*BO36*VLOOKUP('Données projet'!$B$11,Paramètres!$A$1:$I$89,3,0)*0.475*44/12</f>
        <v>3.9043355747018973</v>
      </c>
      <c r="BS36" s="22">
        <f t="shared" si="9"/>
        <v>22.718277244910144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10.3</v>
      </c>
      <c r="BY36" s="12">
        <f>IF('Données projet'!$A$114&gt;35,BY35+BX36-CG35,IF(A36&lt;'Données projet'!$A$114,$BV$205^A36,IF(A36='Données projet'!$A$114,'Données projet'!$B$114,BY35+BX36-CG35)))</f>
        <v>174.90000000000003</v>
      </c>
      <c r="BZ36" s="13">
        <f>BY36*VLOOKUP('Données projet'!$B$12,Paramètres!$A$1:$I$89,3,0)*VLOOKUP('Données projet'!$B$12,Paramètres!$A$1:$I$89,5,0)</f>
        <v>104.59020000000004</v>
      </c>
      <c r="CA36" s="13">
        <f t="shared" si="39"/>
        <v>28.052676705559303</v>
      </c>
      <c r="CB36" s="20">
        <f t="shared" si="10"/>
        <v>231.01967692884918</v>
      </c>
      <c r="CC36" s="59">
        <f t="shared" si="11"/>
        <v>524.35301026218247</v>
      </c>
      <c r="CD36" s="59">
        <f ca="1">AVERAGE(OFFSET($CC$3,0,0,'Données projet'!$E$12+1,1))-AVERAGE(OFFSET($H$3,0,0,'Données projet'!$E$12+1,1))</f>
        <v>382.88347131256569</v>
      </c>
      <c r="CE36" s="59">
        <f t="shared" si="40"/>
        <v>243.30592080224636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1.6146586388658202</v>
      </c>
      <c r="CL36" s="21">
        <f>EXP(-LN(2)/25)*CL35+(1-EXP(-LN(2)/25))/(LN(2)/25)*Calculateur!CG36*Calculateur!CI36*VLOOKUP('Données projet'!$B$12,Paramètres!$A$1:$I$89,3,0)*0.475*44/12</f>
        <v>1.4754576230300305</v>
      </c>
      <c r="CM36" s="21">
        <f>EXP(-LN(2)/2)*CM35+(1-EXP(-LN(2)/2))/(LN(2)/2)*CG36*CJ36*VLOOKUP('Données projet'!$B$12,Paramètres!$A$1:$I$89,3,0)*0.475*44/12</f>
        <v>0.87524091830549344</v>
      </c>
      <c r="CN36" s="22">
        <f t="shared" si="12"/>
        <v>3.9653571802013445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14.6</v>
      </c>
      <c r="CT36" s="12">
        <f>IF('Données projet'!$A$140&gt;35,CT35+CS36-DB35,IF(A36&lt;'Données projet'!$A$140,$CQ$205^A36,IF(A36='Données projet'!$A$140,'Données projet'!$B$140,CT35+CS36-DB35)))</f>
        <v>203.80000000000004</v>
      </c>
      <c r="CU36" s="17">
        <f>CT36*VLOOKUP('Données projet'!$B$13,Paramètres!$A$1:$I$89,3,0)*VLOOKUP('Données projet'!$B$13,Paramètres!$A$1:$I$89,5,0)</f>
        <v>121.87240000000003</v>
      </c>
      <c r="CV36" s="13">
        <f t="shared" si="41"/>
        <v>32.111311550408985</v>
      </c>
      <c r="CW36" s="20">
        <f t="shared" si="13"/>
        <v>268.1882976169623</v>
      </c>
      <c r="CX36" s="59">
        <f t="shared" si="14"/>
        <v>561.52163095029562</v>
      </c>
      <c r="CY36" s="59">
        <f ca="1">AVERAGE(OFFSET($CX$3,0,0,'Données projet'!$E$13+1,1))-AVERAGE(OFFSET($H$3,0,0,'Données projet'!$E$13+1,1))</f>
        <v>370.12772664814923</v>
      </c>
      <c r="CZ36" s="59">
        <f t="shared" si="42"/>
        <v>292.26503163353146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7.047421644782335</v>
      </c>
      <c r="DG36" s="21">
        <f>EXP(-LN(2)/25)*DG35+(1-EXP(-LN(2)/25))/(LN(2)/25)*Calculateur!DB36*Calculateur!DD36*VLOOKUP('Données projet'!$B$13,Paramètres!$A$1:$I$89,3,0)*0.475*44/12</f>
        <v>6.1130169859896242</v>
      </c>
      <c r="DH36" s="21">
        <f>EXP(-LN(2)/2)*DH35+(1-EXP(-LN(2)/2))/(LN(2)/2)*DB36*DE36*VLOOKUP('Données projet'!$B$13,Paramètres!$A$1:$I$89,3,0)*0.475*44/12</f>
        <v>2.8011446490377225</v>
      </c>
      <c r="DI36" s="22">
        <f t="shared" si="15"/>
        <v>15.961583279809682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11.5</v>
      </c>
      <c r="DO36" s="12">
        <f>IF('Données projet'!$A$166&gt;35,DO35+DN36-DW35,IF(A36&lt;'Données projet'!$A$166,$DL$205^A36,IF(A36='Données projet'!$A$166,'Données projet'!$B$166,DO35+DN36-DW35)))</f>
        <v>141.99999999999994</v>
      </c>
      <c r="DP36" s="17">
        <f>DO36*VLOOKUP('Données projet'!$B$14,Paramètres!$A$1:$I$89,3,0)*VLOOKUP('Données projet'!$B$14,Paramètres!$A$1:$I$89,5,0)</f>
        <v>152.84879999999993</v>
      </c>
      <c r="DQ36" s="13">
        <f t="shared" si="43"/>
        <v>39.225275057139491</v>
      </c>
      <c r="DR36" s="20">
        <f t="shared" si="16"/>
        <v>334.52901405785116</v>
      </c>
      <c r="DS36" s="59">
        <f t="shared" si="17"/>
        <v>627.86234739118447</v>
      </c>
      <c r="DT36" s="59">
        <f ca="1">AVERAGE(OFFSET($DS$3,0,0,'Données projet'!$E$14+1,1))-AVERAGE(OFFSET($H$3,0,0,'Données projet'!$E$14+1,1))</f>
        <v>385.04244822139202</v>
      </c>
      <c r="DU36" s="59">
        <f t="shared" si="44"/>
        <v>374.64504594213992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6.5037295557127894</v>
      </c>
      <c r="EB36" s="21">
        <f>EXP(-LN(2)/25)*EB35+(1-EXP(-LN(2)/25))/(LN(2)/25)*Calculateur!DW36*Calculateur!DY36*VLOOKUP('Données projet'!$B$14,Paramètres!$A$1:$I$89,3,0)*0.475*44/12</f>
        <v>8.3347832827678872</v>
      </c>
      <c r="EC36" s="21">
        <f>EXP(-LN(2)/2)*EC35+(1-EXP(-LN(2)/2))/(LN(2)/2)*DW36*DZ36*VLOOKUP('Données projet'!$B$14,Paramètres!$A$1:$I$89,3,0)*0.475*44/12</f>
        <v>0.60188205560630492</v>
      </c>
      <c r="ED36" s="22">
        <f t="shared" si="18"/>
        <v>15.440394894086982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332.68760696564266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3.0790677011021779</v>
      </c>
      <c r="AA37" s="21">
        <f>EXP(-LN(2)/25)*AA36+(1-EXP(-LN(2)/25))/(LN(2)/25)*Calculateur!V37*Calculateur!X37*VLOOKUP('Données projet'!$B$9,Paramètres!$A$1:$I$89,3,0)*0.475*44/12</f>
        <v>3.7549181372812486</v>
      </c>
      <c r="AB37" s="21">
        <f>EXP(-LN(2)/2)*AB36+(1-EXP(-LN(2)/2))/(LN(2)/2)*V37*Y37*VLOOKUP('Données projet'!$B$9,Paramètres!$A$1:$I$89,3,0)*0.475*44/12</f>
        <v>1.525680251368468</v>
      </c>
      <c r="AC37" s="22">
        <f t="shared" si="3"/>
        <v>8.3596660897518955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534.95122875168499</v>
      </c>
      <c r="AN37" s="59">
        <f ca="1">AVERAGE(OFFSET($AM$3,0,0,'Données projet'!$E$10+1,1))-AVERAGE(OFFSET($H$3,0,0,'Données projet'!$E$10+1,1))</f>
        <v>368.19566888809879</v>
      </c>
      <c r="AO37" s="59">
        <f t="shared" si="36"/>
        <v>254.25036207346591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3.4506793202007162</v>
      </c>
      <c r="AV37" s="21">
        <f>EXP(-LN(2)/25)*AV36+(1-EXP(-LN(2)/25))/(LN(2)/25)*Calculateur!AQ37*Calculateur!AS37*VLOOKUP('Données projet'!$B$10,Paramètres!$A$1:$I$89,3,0)*0.475*44/12</f>
        <v>4.2080979124703646</v>
      </c>
      <c r="AW37" s="21">
        <f>EXP(-LN(2)/2)*AW36+(1-EXP(-LN(2)/2))/(LN(2)/2)*AQ37*AT37*VLOOKUP('Données projet'!$B$10,Paramètres!$A$1:$I$89,3,0)*0.475*44/12</f>
        <v>1.7098140748094905</v>
      </c>
      <c r="AX37" s="21">
        <f t="shared" si="6"/>
        <v>9.3685913074805711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</v>
      </c>
      <c r="BD37" s="12">
        <f>IF('Données projet'!$A$88&gt;35,BD36+BC37-BL36,IF(A37&lt;'Données projet'!$A$88,$BA$205^A37,IF(A37='Données projet'!$A$88,'Données projet'!$B$88,BD36+BC37-BL36)))</f>
        <v>183.49999999999989</v>
      </c>
      <c r="BE37" s="13">
        <f>BD37*VLOOKUP('Données projet'!$B$11,Paramètres!$A$1:$I$89,3,0)*VLOOKUP('Données projet'!$B$11,Paramètres!$A$1:$I$89,5,0)</f>
        <v>85.877999999999957</v>
      </c>
      <c r="BF37" s="13">
        <f t="shared" si="37"/>
        <v>23.56840165498652</v>
      </c>
      <c r="BG37" s="20">
        <f t="shared" si="7"/>
        <v>190.61914954910142</v>
      </c>
      <c r="BH37" s="59">
        <f t="shared" si="8"/>
        <v>483.95248288243477</v>
      </c>
      <c r="BI37" s="59">
        <f ca="1">AVERAGE(OFFSET($BH$3,0,0,'Données projet'!$E$11+1,1))-AVERAGE(OFFSET($H$3,0,0,'Données projet'!$E$11+1,1))</f>
        <v>319.22903094674564</v>
      </c>
      <c r="BJ37" s="59">
        <f t="shared" si="38"/>
        <v>254.58690973142848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8.3849225723279641</v>
      </c>
      <c r="BQ37" s="21">
        <f>EXP(-LN(2)/25)*BQ36+(1-EXP(-LN(2)/25))/(LN(2)/25)*Calculateur!BL37*Calculateur!BN37*VLOOKUP('Données projet'!$B$11,Paramètres!$A$1:$I$89,3,0)*0.475*44/12</f>
        <v>9.9807111678834417</v>
      </c>
      <c r="BR37" s="21">
        <f>EXP(-LN(2)/2)*BR36+(1-EXP(-LN(2)/2))/(LN(2)/2)*BL37*BO37*VLOOKUP('Données projet'!$B$11,Paramètres!$A$1:$I$89,3,0)*0.475*44/12</f>
        <v>2.7607821608995882</v>
      </c>
      <c r="BS37" s="22">
        <f t="shared" si="9"/>
        <v>21.126415901110995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10.3</v>
      </c>
      <c r="BY37" s="12">
        <f>IF('Données projet'!$A$114&gt;35,BY36+BX37-CG36,IF(A37&lt;'Données projet'!$A$114,$BV$205^A37,IF(A37='Données projet'!$A$114,'Données projet'!$B$114,BY36+BX37-CG36)))</f>
        <v>185.20000000000005</v>
      </c>
      <c r="BZ37" s="13">
        <f>BY37*VLOOKUP('Données projet'!$B$12,Paramètres!$A$1:$I$89,3,0)*VLOOKUP('Données projet'!$B$12,Paramètres!$A$1:$I$89,5,0)</f>
        <v>110.74960000000003</v>
      </c>
      <c r="CA37" s="13">
        <f t="shared" si="39"/>
        <v>29.507526310895447</v>
      </c>
      <c r="CB37" s="20">
        <f t="shared" si="10"/>
        <v>244.28116165814291</v>
      </c>
      <c r="CC37" s="59">
        <f t="shared" si="11"/>
        <v>537.61449499147625</v>
      </c>
      <c r="CD37" s="59">
        <f ca="1">AVERAGE(OFFSET($CC$3,0,0,'Données projet'!$E$12+1,1))-AVERAGE(OFFSET($H$3,0,0,'Données projet'!$E$12+1,1))</f>
        <v>382.88347131256569</v>
      </c>
      <c r="CE37" s="59">
        <f t="shared" si="40"/>
        <v>243.30592080224636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1.5829961678021858</v>
      </c>
      <c r="CL37" s="21">
        <f>EXP(-LN(2)/25)*CL36+(1-EXP(-LN(2)/25))/(LN(2)/25)*Calculateur!CG37*Calculateur!CI37*VLOOKUP('Données projet'!$B$12,Paramètres!$A$1:$I$89,3,0)*0.475*44/12</f>
        <v>1.43511115673733</v>
      </c>
      <c r="CM37" s="21">
        <f>EXP(-LN(2)/2)*CM36+(1-EXP(-LN(2)/2))/(LN(2)/2)*CG37*CJ37*VLOOKUP('Données projet'!$B$12,Paramètres!$A$1:$I$89,3,0)*0.475*44/12</f>
        <v>0.61888878850575546</v>
      </c>
      <c r="CN37" s="22">
        <f t="shared" si="12"/>
        <v>3.6369961130452713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14.6</v>
      </c>
      <c r="CT37" s="12">
        <f>IF('Données projet'!$A$140&gt;35,CT36+CS37-DB36,IF(A37&lt;'Données projet'!$A$140,$CQ$205^A37,IF(A37='Données projet'!$A$140,'Données projet'!$B$140,CT36+CS37-DB36)))</f>
        <v>218.40000000000003</v>
      </c>
      <c r="CU37" s="17">
        <f>CT37*VLOOKUP('Données projet'!$B$13,Paramètres!$A$1:$I$89,3,0)*VLOOKUP('Données projet'!$B$13,Paramètres!$A$1:$I$89,5,0)</f>
        <v>130.60320000000004</v>
      </c>
      <c r="CV37" s="13">
        <f t="shared" si="41"/>
        <v>34.135703567016428</v>
      </c>
      <c r="CW37" s="20">
        <f t="shared" si="13"/>
        <v>286.92025704588701</v>
      </c>
      <c r="CX37" s="59">
        <f t="shared" si="14"/>
        <v>580.25359037922033</v>
      </c>
      <c r="CY37" s="59">
        <f ca="1">AVERAGE(OFFSET($CX$3,0,0,'Données projet'!$E$13+1,1))-AVERAGE(OFFSET($H$3,0,0,'Données projet'!$E$13+1,1))</f>
        <v>370.12772664814923</v>
      </c>
      <c r="CZ37" s="59">
        <f t="shared" si="42"/>
        <v>292.26503163353146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6.9092260048309146</v>
      </c>
      <c r="DG37" s="21">
        <f>EXP(-LN(2)/25)*DG36+(1-EXP(-LN(2)/25))/(LN(2)/25)*Calculateur!DB37*Calculateur!DD37*VLOOKUP('Données projet'!$B$13,Paramètres!$A$1:$I$89,3,0)*0.475*44/12</f>
        <v>5.9458562150381464</v>
      </c>
      <c r="DH37" s="21">
        <f>EXP(-LN(2)/2)*DH36+(1-EXP(-LN(2)/2))/(LN(2)/2)*DB37*DE37*VLOOKUP('Données projet'!$B$13,Paramètres!$A$1:$I$89,3,0)*0.475*44/12</f>
        <v>1.9807083764189855</v>
      </c>
      <c r="DI37" s="22">
        <f t="shared" si="15"/>
        <v>14.835790596288046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11.5</v>
      </c>
      <c r="DO37" s="12">
        <f>IF('Données projet'!$A$166&gt;35,DO36+DN37-DW36,IF(A37&lt;'Données projet'!$A$166,$DL$205^A37,IF(A37='Données projet'!$A$166,'Données projet'!$B$166,DO36+DN37-DW36)))</f>
        <v>153.49999999999994</v>
      </c>
      <c r="DP37" s="17">
        <f>DO37*VLOOKUP('Données projet'!$B$14,Paramètres!$A$1:$I$89,3,0)*VLOOKUP('Données projet'!$B$14,Paramètres!$A$1:$I$89,5,0)</f>
        <v>165.22739999999993</v>
      </c>
      <c r="DQ37" s="13">
        <f t="shared" si="43"/>
        <v>42.019354930639594</v>
      </c>
      <c r="DR37" s="20">
        <f t="shared" si="16"/>
        <v>360.95476483753049</v>
      </c>
      <c r="DS37" s="59">
        <f t="shared" si="17"/>
        <v>654.2880981708638</v>
      </c>
      <c r="DT37" s="59">
        <f ca="1">AVERAGE(OFFSET($DS$3,0,0,'Données projet'!$E$14+1,1))-AVERAGE(OFFSET($H$3,0,0,'Données projet'!$E$14+1,1))</f>
        <v>385.04244822139202</v>
      </c>
      <c r="DU37" s="59">
        <f t="shared" si="44"/>
        <v>374.64504594213992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6.3761953860085931</v>
      </c>
      <c r="EB37" s="21">
        <f>EXP(-LN(2)/25)*EB36+(1-EXP(-LN(2)/25))/(LN(2)/25)*Calculateur!DW37*Calculateur!DY37*VLOOKUP('Données projet'!$B$14,Paramètres!$A$1:$I$89,3,0)*0.475*44/12</f>
        <v>8.1068681955933961</v>
      </c>
      <c r="EC37" s="21">
        <f>EXP(-LN(2)/2)*EC36+(1-EXP(-LN(2)/2))/(LN(2)/2)*DW37*DZ37*VLOOKUP('Données projet'!$B$14,Paramètres!$A$1:$I$89,3,0)*0.475*44/12</f>
        <v>0.42559488299371689</v>
      </c>
      <c r="ED37" s="22">
        <f t="shared" si="18"/>
        <v>14.908658464595707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332.68760696564266</v>
      </c>
      <c r="T38" s="59">
        <f t="shared" si="34"/>
        <v>231.36959598460686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3.0186890615294204</v>
      </c>
      <c r="AA38" s="21">
        <f>EXP(-LN(2)/25)*AA37+(1-EXP(-LN(2)/25))/(LN(2)/25)*Calculateur!V38*Calculateur!X38*VLOOKUP('Données projet'!$B$9,Paramètres!$A$1:$I$89,3,0)*0.475*44/12</f>
        <v>3.6522397033547298</v>
      </c>
      <c r="AB38" s="21">
        <f>EXP(-LN(2)/2)*AB37+(1-EXP(-LN(2)/2))/(LN(2)/2)*V38*Y38*VLOOKUP('Données projet'!$B$9,Paramètres!$A$1:$I$89,3,0)*0.475*44/12</f>
        <v>1.0788188516650401</v>
      </c>
      <c r="AC38" s="22">
        <f t="shared" si="3"/>
        <v>7.7497476165491905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368.19566888809879</v>
      </c>
      <c r="AO38" s="59">
        <f t="shared" si="36"/>
        <v>254.25036207346591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3.3830136034381431</v>
      </c>
      <c r="AV38" s="21">
        <f>EXP(-LN(2)/25)*AV37+(1-EXP(-LN(2)/25))/(LN(2)/25)*Calculateur!AQ38*Calculateur!AS38*VLOOKUP('Données projet'!$B$10,Paramètres!$A$1:$I$89,3,0)*0.475*44/12</f>
        <v>4.0930272537596109</v>
      </c>
      <c r="AW38" s="21">
        <f>EXP(-LN(2)/2)*AW37+(1-EXP(-LN(2)/2))/(LN(2)/2)*AQ38*AT38*VLOOKUP('Données projet'!$B$10,Paramètres!$A$1:$I$89,3,0)*0.475*44/12</f>
        <v>1.2090211268659936</v>
      </c>
      <c r="AX38" s="21">
        <f t="shared" si="6"/>
        <v>8.6850619840637471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193.49999999999989</v>
      </c>
      <c r="BE38" s="13">
        <f>BD38*VLOOKUP('Données projet'!$B$11,Paramètres!$A$1:$I$89,3,0)*VLOOKUP('Données projet'!$B$11,Paramètres!$A$1:$I$89,5,0)</f>
        <v>90.55799999999995</v>
      </c>
      <c r="BF38" s="13">
        <f t="shared" si="37"/>
        <v>24.699752708509138</v>
      </c>
      <c r="BG38" s="20">
        <f t="shared" si="7"/>
        <v>200.74058596732002</v>
      </c>
      <c r="BH38" s="59">
        <f t="shared" si="8"/>
        <v>494.0739193006533</v>
      </c>
      <c r="BI38" s="59">
        <f ca="1">AVERAGE(OFFSET($BH$3,0,0,'Données projet'!$E$11+1,1))-AVERAGE(OFFSET($H$3,0,0,'Données projet'!$E$11+1,1))</f>
        <v>319.22903094674564</v>
      </c>
      <c r="BJ38" s="59">
        <f t="shared" si="38"/>
        <v>254.58690973142848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8.2204993549823868</v>
      </c>
      <c r="BQ38" s="21">
        <f>EXP(-LN(2)/25)*BQ37+(1-EXP(-LN(2)/25))/(LN(2)/25)*Calculateur!BL38*Calculateur!BN38*VLOOKUP('Données projet'!$B$11,Paramètres!$A$1:$I$89,3,0)*0.475*44/12</f>
        <v>9.7077880961348804</v>
      </c>
      <c r="BR38" s="21">
        <f>EXP(-LN(2)/2)*BR37+(1-EXP(-LN(2)/2))/(LN(2)/2)*BL38*BO38*VLOOKUP('Données projet'!$B$11,Paramètres!$A$1:$I$89,3,0)*0.475*44/12</f>
        <v>1.9521677873509491</v>
      </c>
      <c r="BS38" s="22">
        <f t="shared" si="9"/>
        <v>19.880455238468215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10.3</v>
      </c>
      <c r="BY38" s="12">
        <f>IF('Données projet'!$A$114&gt;35,BY37+BX38-CG37,IF(A38&lt;'Données projet'!$A$114,$BV$205^A38,IF(A38='Données projet'!$A$114,'Données projet'!$B$114,BY37+BX38-CG37)))</f>
        <v>195.50000000000006</v>
      </c>
      <c r="BZ38" s="13">
        <f>BY38*VLOOKUP('Données projet'!$B$12,Paramètres!$A$1:$I$89,3,0)*VLOOKUP('Données projet'!$B$12,Paramètres!$A$1:$I$89,5,0)</f>
        <v>116.90900000000005</v>
      </c>
      <c r="CA38" s="13">
        <f t="shared" si="39"/>
        <v>30.952983037024019</v>
      </c>
      <c r="CB38" s="20">
        <f t="shared" si="10"/>
        <v>257.52628712281688</v>
      </c>
      <c r="CC38" s="59">
        <f t="shared" si="11"/>
        <v>550.8596204561502</v>
      </c>
      <c r="CD38" s="59">
        <f ca="1">AVERAGE(OFFSET($CC$3,0,0,'Données projet'!$E$12+1,1))-AVERAGE(OFFSET($H$3,0,0,'Données projet'!$E$12+1,1))</f>
        <v>382.88347131256569</v>
      </c>
      <c r="CE38" s="59">
        <f t="shared" si="40"/>
        <v>243.30592080224636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1.5519545784839088</v>
      </c>
      <c r="CL38" s="21">
        <f>EXP(-LN(2)/25)*CL37+(1-EXP(-LN(2)/25))/(LN(2)/25)*Calculateur!CG38*Calculateur!CI38*VLOOKUP('Données projet'!$B$12,Paramètres!$A$1:$I$89,3,0)*0.475*44/12</f>
        <v>1.3958679666871321</v>
      </c>
      <c r="CM38" s="21">
        <f>EXP(-LN(2)/2)*CM37+(1-EXP(-LN(2)/2))/(LN(2)/2)*CG38*CJ38*VLOOKUP('Données projet'!$B$12,Paramètres!$A$1:$I$89,3,0)*0.475*44/12</f>
        <v>0.43762045915274672</v>
      </c>
      <c r="CN38" s="22">
        <f t="shared" si="12"/>
        <v>3.385443004323788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233</v>
      </c>
      <c r="CR38" s="12">
        <f>VLOOKUP(A38,'Données projet'!$A$139:$I$159,9,0)</f>
        <v>14.6</v>
      </c>
      <c r="CS38" s="12">
        <f t="array" ref="CS38">INDEX(CR:CR,MIN(IF(ISNUMBER(CR38:CR234),ROW(CR38:CR234),"")))</f>
        <v>14.6</v>
      </c>
      <c r="CT38" s="12">
        <f>IF('Données projet'!$A$140&gt;35,CT37+CS38-DB37,IF(A38&lt;'Données projet'!$A$140,$CQ$205^A38,IF(A38='Données projet'!$A$140,'Données projet'!$B$140,CT37+CS38-DB37)))</f>
        <v>233.00000000000003</v>
      </c>
      <c r="CU38" s="17">
        <f>CT38*VLOOKUP('Données projet'!$B$13,Paramètres!$A$1:$I$89,3,0)*VLOOKUP('Données projet'!$B$13,Paramètres!$A$1:$I$89,5,0)</f>
        <v>139.33400000000003</v>
      </c>
      <c r="CV38" s="13">
        <f t="shared" si="41"/>
        <v>36.144391930570897</v>
      </c>
      <c r="CW38" s="20">
        <f t="shared" si="13"/>
        <v>305.62486594574438</v>
      </c>
      <c r="CX38" s="59">
        <f t="shared" si="14"/>
        <v>598.95819927907769</v>
      </c>
      <c r="CY38" s="59">
        <f ca="1">AVERAGE(OFFSET($CX$3,0,0,'Données projet'!$E$13+1,1))-AVERAGE(OFFSET($H$3,0,0,'Données projet'!$E$13+1,1))</f>
        <v>370.12772664814923</v>
      </c>
      <c r="CZ38" s="59">
        <f t="shared" si="42"/>
        <v>292.26503163353146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41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6.7737402970879241</v>
      </c>
      <c r="DG38" s="21">
        <f>EXP(-LN(2)/25)*DG37+(1-EXP(-LN(2)/25))/(LN(2)/25)*Calculateur!DB38*Calculateur!DD38*VLOOKUP('Données projet'!$B$13,Paramètres!$A$1:$I$89,3,0)*0.475*44/12</f>
        <v>5.7832664641589391</v>
      </c>
      <c r="DH38" s="21">
        <f>EXP(-LN(2)/2)*DH37+(1-EXP(-LN(2)/2))/(LN(2)/2)*DB38*DE38*VLOOKUP('Données projet'!$B$13,Paramètres!$A$1:$I$89,3,0)*0.475*44/12</f>
        <v>1.4005723245188615</v>
      </c>
      <c r="DI38" s="22">
        <f t="shared" si="15"/>
        <v>13.957579085765726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11.5</v>
      </c>
      <c r="DO38" s="12">
        <f>IF('Données projet'!$A$166&gt;35,DO37+DN38-DW37,IF(A38&lt;'Données projet'!$A$166,$DL$205^A38,IF(A38='Données projet'!$A$166,'Données projet'!$B$166,DO37+DN38-DW37)))</f>
        <v>164.99999999999994</v>
      </c>
      <c r="DP38" s="17">
        <f>DO38*VLOOKUP('Données projet'!$B$14,Paramètres!$A$1:$I$89,3,0)*VLOOKUP('Données projet'!$B$14,Paramètres!$A$1:$I$89,5,0)</f>
        <v>177.60599999999994</v>
      </c>
      <c r="DQ38" s="13">
        <f t="shared" si="43"/>
        <v>44.789150937858665</v>
      </c>
      <c r="DR38" s="20">
        <f t="shared" si="16"/>
        <v>387.33822121677036</v>
      </c>
      <c r="DS38" s="59">
        <f t="shared" si="17"/>
        <v>680.67155455010368</v>
      </c>
      <c r="DT38" s="59">
        <f ca="1">AVERAGE(OFFSET($DS$3,0,0,'Données projet'!$E$14+1,1))-AVERAGE(OFFSET($H$3,0,0,'Données projet'!$E$14+1,1))</f>
        <v>385.04244822139202</v>
      </c>
      <c r="DU38" s="59">
        <f t="shared" si="44"/>
        <v>374.64504594213992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6.2511620835841342</v>
      </c>
      <c r="EB38" s="21">
        <f>EXP(-LN(2)/25)*EB37+(1-EXP(-LN(2)/25))/(LN(2)/25)*Calculateur!DW38*Calculateur!DY38*VLOOKUP('Données projet'!$B$14,Paramètres!$A$1:$I$89,3,0)*0.475*44/12</f>
        <v>7.8851854584632246</v>
      </c>
      <c r="EC38" s="21">
        <f>EXP(-LN(2)/2)*EC37+(1-EXP(-LN(2)/2))/(LN(2)/2)*DW38*DZ38*VLOOKUP('Données projet'!$B$14,Paramètres!$A$1:$I$89,3,0)*0.475*44/12</f>
        <v>0.30094102780315246</v>
      </c>
      <c r="ED38" s="22">
        <f t="shared" si="18"/>
        <v>14.43728856985051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332.68760696564266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2.959494410251351</v>
      </c>
      <c r="AA39" s="21">
        <f>EXP(-LN(2)/25)*AA38+(1-EXP(-LN(2)/25))/(LN(2)/25)*Calculateur!V39*Calculateur!X39*VLOOKUP('Données projet'!$B$9,Paramètres!$A$1:$I$89,3,0)*0.475*44/12</f>
        <v>3.552369016603556</v>
      </c>
      <c r="AB39" s="21">
        <f>EXP(-LN(2)/2)*AB38+(1-EXP(-LN(2)/2))/(LN(2)/2)*V39*Y39*VLOOKUP('Données projet'!$B$9,Paramètres!$A$1:$I$89,3,0)*0.475*44/12</f>
        <v>0.76284012568423398</v>
      </c>
      <c r="AC39" s="22">
        <f t="shared" si="3"/>
        <v>7.2747035525391412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368.19566888809879</v>
      </c>
      <c r="AO39" s="59">
        <f t="shared" si="36"/>
        <v>254.25036207346591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3.3166747701092718</v>
      </c>
      <c r="AV39" s="21">
        <f>EXP(-LN(2)/25)*AV38+(1-EXP(-LN(2)/25))/(LN(2)/25)*Calculateur!AQ39*Calculateur!AS39*VLOOKUP('Données projet'!$B$10,Paramètres!$A$1:$I$89,3,0)*0.475*44/12</f>
        <v>3.9811032082626059</v>
      </c>
      <c r="AW39" s="21">
        <f>EXP(-LN(2)/2)*AW38+(1-EXP(-LN(2)/2))/(LN(2)/2)*AQ39*AT39*VLOOKUP('Données projet'!$B$10,Paramètres!$A$1:$I$89,3,0)*0.475*44/12</f>
        <v>0.85490703740474527</v>
      </c>
      <c r="AX39" s="21">
        <f t="shared" si="6"/>
        <v>8.1526850157766226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</v>
      </c>
      <c r="BD39" s="12">
        <f>IF('Données projet'!$A$88&gt;35,BD38+BC39-BL38,IF(A39&lt;'Données projet'!$A$88,$BA$205^A39,IF(A39='Données projet'!$A$88,'Données projet'!$B$88,BD38+BC39-BL38)))</f>
        <v>203.49999999999989</v>
      </c>
      <c r="BE39" s="13">
        <f>BD39*VLOOKUP('Données projet'!$B$11,Paramètres!$A$1:$I$89,3,0)*VLOOKUP('Données projet'!$B$11,Paramètres!$A$1:$I$89,5,0)</f>
        <v>95.237999999999957</v>
      </c>
      <c r="BF39" s="13">
        <f t="shared" si="37"/>
        <v>25.824315354051119</v>
      </c>
      <c r="BG39" s="20">
        <f t="shared" si="7"/>
        <v>210.85019924163896</v>
      </c>
      <c r="BH39" s="59">
        <f t="shared" si="8"/>
        <v>504.18353257497228</v>
      </c>
      <c r="BI39" s="59">
        <f ca="1">AVERAGE(OFFSET($BH$3,0,0,'Données projet'!$E$11+1,1))-AVERAGE(OFFSET($H$3,0,0,'Données projet'!$E$11+1,1))</f>
        <v>319.22903094674564</v>
      </c>
      <c r="BJ39" s="59">
        <f t="shared" si="38"/>
        <v>254.58690973142848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8.0593003766406959</v>
      </c>
      <c r="BQ39" s="21">
        <f>EXP(-LN(2)/25)*BQ38+(1-EXP(-LN(2)/25))/(LN(2)/25)*Calculateur!BL39*Calculateur!BN39*VLOOKUP('Données projet'!$B$11,Paramètres!$A$1:$I$89,3,0)*0.475*44/12</f>
        <v>9.4423281201356843</v>
      </c>
      <c r="BR39" s="21">
        <f>EXP(-LN(2)/2)*BR38+(1-EXP(-LN(2)/2))/(LN(2)/2)*BL39*BO39*VLOOKUP('Données projet'!$B$11,Paramètres!$A$1:$I$89,3,0)*0.475*44/12</f>
        <v>1.3803910804497943</v>
      </c>
      <c r="BS39" s="22">
        <f t="shared" si="9"/>
        <v>18.882019577226174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10.3</v>
      </c>
      <c r="BY39" s="12">
        <f>IF('Données projet'!$A$114&gt;35,BY38+BX39-CG38,IF(A39&lt;'Données projet'!$A$114,$BV$205^A39,IF(A39='Données projet'!$A$114,'Données projet'!$B$114,BY38+BX39-CG38)))</f>
        <v>205.80000000000007</v>
      </c>
      <c r="BZ39" s="13">
        <f>BY39*VLOOKUP('Données projet'!$B$12,Paramètres!$A$1:$I$89,3,0)*VLOOKUP('Données projet'!$B$12,Paramètres!$A$1:$I$89,5,0)</f>
        <v>123.06840000000005</v>
      </c>
      <c r="CA39" s="13">
        <f t="shared" si="39"/>
        <v>32.389598186893679</v>
      </c>
      <c r="CB39" s="20">
        <f t="shared" si="10"/>
        <v>270.75601350883994</v>
      </c>
      <c r="CC39" s="59">
        <f t="shared" si="11"/>
        <v>564.0893468421732</v>
      </c>
      <c r="CD39" s="59">
        <f ca="1">AVERAGE(OFFSET($CC$3,0,0,'Données projet'!$E$12+1,1))-AVERAGE(OFFSET($H$3,0,0,'Données projet'!$E$12+1,1))</f>
        <v>382.88347131256569</v>
      </c>
      <c r="CE39" s="59">
        <f t="shared" si="40"/>
        <v>243.30592080224636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1.5215216957986635</v>
      </c>
      <c r="CL39" s="21">
        <f>EXP(-LN(2)/25)*CL38+(1-EXP(-LN(2)/25))/(LN(2)/25)*Calculateur!CG39*Calculateur!CI39*VLOOKUP('Données projet'!$B$12,Paramètres!$A$1:$I$89,3,0)*0.475*44/12</f>
        <v>1.3576978837325664</v>
      </c>
      <c r="CM39" s="21">
        <f>EXP(-LN(2)/2)*CM38+(1-EXP(-LN(2)/2))/(LN(2)/2)*CG39*CJ39*VLOOKUP('Données projet'!$B$12,Paramètres!$A$1:$I$89,3,0)*0.475*44/12</f>
        <v>0.30944439425287773</v>
      </c>
      <c r="CN39" s="22">
        <f t="shared" si="12"/>
        <v>3.1886639737841076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14.4</v>
      </c>
      <c r="CT39" s="12">
        <f>IF('Données projet'!$A$140&gt;35,CT38+CS39-DB38,IF(A39&lt;'Données projet'!$A$140,$CQ$205^A39,IF(A39='Données projet'!$A$140,'Données projet'!$B$140,CT38+CS39-DB38)))</f>
        <v>206.40000000000003</v>
      </c>
      <c r="CU39" s="17">
        <f>CT39*VLOOKUP('Données projet'!$B$13,Paramètres!$A$1:$I$89,3,0)*VLOOKUP('Données projet'!$B$13,Paramètres!$A$1:$I$89,5,0)</f>
        <v>123.42720000000003</v>
      </c>
      <c r="CV39" s="13">
        <f t="shared" si="41"/>
        <v>32.473022671122074</v>
      </c>
      <c r="CW39" s="20">
        <f t="shared" si="13"/>
        <v>271.5262211522043</v>
      </c>
      <c r="CX39" s="59">
        <f t="shared" si="14"/>
        <v>564.85955448553761</v>
      </c>
      <c r="CY39" s="59">
        <f ca="1">AVERAGE(OFFSET($CX$3,0,0,'Données projet'!$E$13+1,1))-AVERAGE(OFFSET($H$3,0,0,'Données projet'!$E$13+1,1))</f>
        <v>370.12772664814923</v>
      </c>
      <c r="CZ39" s="59">
        <f t="shared" si="42"/>
        <v>292.26503163353146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6.640911381435652</v>
      </c>
      <c r="DG39" s="21">
        <f>EXP(-LN(2)/25)*DG38+(1-EXP(-LN(2)/25))/(LN(2)/25)*Calculateur!DB39*Calculateur!DD39*VLOOKUP('Données projet'!$B$13,Paramètres!$A$1:$I$89,3,0)*0.475*44/12</f>
        <v>5.6251227385677476</v>
      </c>
      <c r="DH39" s="21">
        <f>EXP(-LN(2)/2)*DH38+(1-EXP(-LN(2)/2))/(LN(2)/2)*DB39*DE39*VLOOKUP('Données projet'!$B$13,Paramètres!$A$1:$I$89,3,0)*0.475*44/12</f>
        <v>0.99035418820949284</v>
      </c>
      <c r="DI39" s="22">
        <f t="shared" si="15"/>
        <v>13.256388308212893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11.5</v>
      </c>
      <c r="DO39" s="12">
        <f>IF('Données projet'!$A$166&gt;35,DO38+DN39-DW38,IF(A39&lt;'Données projet'!$A$166,$DL$205^A39,IF(A39='Données projet'!$A$166,'Données projet'!$B$166,DO38+DN39-DW38)))</f>
        <v>176.49999999999994</v>
      </c>
      <c r="DP39" s="17">
        <f>DO39*VLOOKUP('Données projet'!$B$14,Paramètres!$A$1:$I$89,3,0)*VLOOKUP('Données projet'!$B$14,Paramètres!$A$1:$I$89,5,0)</f>
        <v>189.98459999999994</v>
      </c>
      <c r="DQ39" s="13">
        <f t="shared" si="43"/>
        <v>47.536548113819066</v>
      </c>
      <c r="DR39" s="20">
        <f t="shared" si="16"/>
        <v>413.68266629823478</v>
      </c>
      <c r="DS39" s="59">
        <f t="shared" si="17"/>
        <v>707.01599963156809</v>
      </c>
      <c r="DT39" s="59">
        <f ca="1">AVERAGE(OFFSET($DS$3,0,0,'Données projet'!$E$14+1,1))-AVERAGE(OFFSET($H$3,0,0,'Données projet'!$E$14+1,1))</f>
        <v>385.04244822139202</v>
      </c>
      <c r="DU39" s="59">
        <f t="shared" si="44"/>
        <v>374.64504594213992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6.1285806079574341</v>
      </c>
      <c r="EB39" s="21">
        <f>EXP(-LN(2)/25)*EB38+(1-EXP(-LN(2)/25))/(LN(2)/25)*Calculateur!DW39*Calculateur!DY39*VLOOKUP('Données projet'!$B$14,Paramètres!$A$1:$I$89,3,0)*0.475*44/12</f>
        <v>7.6695646474376664</v>
      </c>
      <c r="EC39" s="21">
        <f>EXP(-LN(2)/2)*EC38+(1-EXP(-LN(2)/2))/(LN(2)/2)*DW39*DZ39*VLOOKUP('Données projet'!$B$14,Paramètres!$A$1:$I$89,3,0)*0.475*44/12</f>
        <v>0.21279744149685845</v>
      </c>
      <c r="ED39" s="22">
        <f t="shared" si="18"/>
        <v>14.010942696891959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332.68760696564266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2.9014605299796723</v>
      </c>
      <c r="AA40" s="21">
        <f>EXP(-LN(2)/25)*AA39+(1-EXP(-LN(2)/25))/(LN(2)/25)*Calculateur!V40*Calculateur!X40*VLOOKUP('Données projet'!$B$9,Paramètres!$A$1:$I$89,3,0)*0.475*44/12</f>
        <v>3.4552292990335642</v>
      </c>
      <c r="AB40" s="21">
        <f>EXP(-LN(2)/2)*AB39+(1-EXP(-LN(2)/2))/(LN(2)/2)*V40*Y40*VLOOKUP('Données projet'!$B$9,Paramètres!$A$1:$I$89,3,0)*0.475*44/12</f>
        <v>0.53940942583252005</v>
      </c>
      <c r="AC40" s="22">
        <f t="shared" si="3"/>
        <v>6.8960992548457565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368.19566888809879</v>
      </c>
      <c r="AO40" s="59">
        <f t="shared" si="36"/>
        <v>254.25036207346591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3.2516368008392869</v>
      </c>
      <c r="AV40" s="21">
        <f>EXP(-LN(2)/25)*AV39+(1-EXP(-LN(2)/25))/(LN(2)/25)*Calculateur!AQ40*Calculateur!AS40*VLOOKUP('Données projet'!$B$10,Paramètres!$A$1:$I$89,3,0)*0.475*44/12</f>
        <v>3.8722397316755464</v>
      </c>
      <c r="AW40" s="21">
        <f>EXP(-LN(2)/2)*AW39+(1-EXP(-LN(2)/2))/(LN(2)/2)*AQ40*AT40*VLOOKUP('Données projet'!$B$10,Paramètres!$A$1:$I$89,3,0)*0.475*44/12</f>
        <v>0.60451056343299681</v>
      </c>
      <c r="AX40" s="21">
        <f t="shared" si="6"/>
        <v>7.7283870959478298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</v>
      </c>
      <c r="BD40" s="12">
        <f>IF('Données projet'!$A$88&gt;35,BD39+BC40-BL39,IF(A40&lt;'Données projet'!$A$88,$BA$205^A40,IF(A40='Données projet'!$A$88,'Données projet'!$B$88,BD39+BC40-BL39)))</f>
        <v>213.49999999999989</v>
      </c>
      <c r="BE40" s="13">
        <f>BD40*VLOOKUP('Données projet'!$B$11,Paramètres!$A$1:$I$89,3,0)*VLOOKUP('Données projet'!$B$11,Paramètres!$A$1:$I$89,5,0)</f>
        <v>99.91799999999995</v>
      </c>
      <c r="BF40" s="13">
        <f t="shared" si="37"/>
        <v>26.942461246512746</v>
      </c>
      <c r="BG40" s="20">
        <f t="shared" si="7"/>
        <v>220.94863667100961</v>
      </c>
      <c r="BH40" s="59">
        <f t="shared" si="8"/>
        <v>514.28197000434295</v>
      </c>
      <c r="BI40" s="59">
        <f ca="1">AVERAGE(OFFSET($BH$3,0,0,'Données projet'!$E$11+1,1))-AVERAGE(OFFSET($H$3,0,0,'Données projet'!$E$11+1,1))</f>
        <v>319.22903094674564</v>
      </c>
      <c r="BJ40" s="59">
        <f t="shared" si="38"/>
        <v>254.58690973142848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7.9012624119426178</v>
      </c>
      <c r="BQ40" s="21">
        <f>EXP(-LN(2)/25)*BQ39+(1-EXP(-LN(2)/25))/(LN(2)/25)*Calculateur!BL40*Calculateur!BN40*VLOOKUP('Données projet'!$B$11,Paramètres!$A$1:$I$89,3,0)*0.475*44/12</f>
        <v>9.1841271611401183</v>
      </c>
      <c r="BR40" s="21">
        <f>EXP(-LN(2)/2)*BR39+(1-EXP(-LN(2)/2))/(LN(2)/2)*BL40*BO40*VLOOKUP('Données projet'!$B$11,Paramètres!$A$1:$I$89,3,0)*0.475*44/12</f>
        <v>0.97608389367547466</v>
      </c>
      <c r="BS40" s="22">
        <f t="shared" si="9"/>
        <v>18.061473466758212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10.3</v>
      </c>
      <c r="BY40" s="12">
        <f>IF('Données projet'!$A$114&gt;35,BY39+BX40-CG39,IF(A40&lt;'Données projet'!$A$114,$BV$205^A40,IF(A40='Données projet'!$A$114,'Données projet'!$B$114,BY39+BX40-CG39)))</f>
        <v>216.10000000000008</v>
      </c>
      <c r="BZ40" s="13">
        <f>BY40*VLOOKUP('Données projet'!$B$12,Paramètres!$A$1:$I$89,3,0)*VLOOKUP('Données projet'!$B$12,Paramètres!$A$1:$I$89,5,0)</f>
        <v>129.22780000000006</v>
      </c>
      <c r="CA40" s="13">
        <f t="shared" si="39"/>
        <v>33.817864762286938</v>
      </c>
      <c r="CB40" s="20">
        <f t="shared" si="10"/>
        <v>283.9711994609832</v>
      </c>
      <c r="CC40" s="59">
        <f t="shared" si="11"/>
        <v>577.30453279431651</v>
      </c>
      <c r="CD40" s="59">
        <f ca="1">AVERAGE(OFFSET($CC$3,0,0,'Données projet'!$E$12+1,1))-AVERAGE(OFFSET($H$3,0,0,'Données projet'!$E$12+1,1))</f>
        <v>382.88347131256569</v>
      </c>
      <c r="CE40" s="59">
        <f t="shared" si="40"/>
        <v>243.30592080224636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1.4916855833806502</v>
      </c>
      <c r="CL40" s="21">
        <f>EXP(-LN(2)/25)*CL39+(1-EXP(-LN(2)/25))/(LN(2)/25)*Calculateur!CG40*Calculateur!CI40*VLOOKUP('Données projet'!$B$12,Paramètres!$A$1:$I$89,3,0)*0.475*44/12</f>
        <v>1.3205715637036708</v>
      </c>
      <c r="CM40" s="21">
        <f>EXP(-LN(2)/2)*CM39+(1-EXP(-LN(2)/2))/(LN(2)/2)*CG40*CJ40*VLOOKUP('Données projet'!$B$12,Paramètres!$A$1:$I$89,3,0)*0.475*44/12</f>
        <v>0.21881022957637336</v>
      </c>
      <c r="CN40" s="22">
        <f t="shared" si="12"/>
        <v>3.0310673766606944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14.4</v>
      </c>
      <c r="CT40" s="12">
        <f>IF('Données projet'!$A$140&gt;35,CT39+CS40-DB39,IF(A40&lt;'Données projet'!$A$140,$CQ$205^A40,IF(A40='Données projet'!$A$140,'Données projet'!$B$140,CT39+CS40-DB39)))</f>
        <v>220.80000000000004</v>
      </c>
      <c r="CU40" s="17">
        <f>CT40*VLOOKUP('Données projet'!$B$13,Paramètres!$A$1:$I$89,3,0)*VLOOKUP('Données projet'!$B$13,Paramètres!$A$1:$I$89,5,0)</f>
        <v>132.03840000000005</v>
      </c>
      <c r="CV40" s="13">
        <f t="shared" si="41"/>
        <v>34.466946374534373</v>
      </c>
      <c r="CW40" s="20">
        <f t="shared" si="13"/>
        <v>289.99681160231415</v>
      </c>
      <c r="CX40" s="59">
        <f t="shared" si="14"/>
        <v>583.33014493564747</v>
      </c>
      <c r="CY40" s="59">
        <f ca="1">AVERAGE(OFFSET($CX$3,0,0,'Données projet'!$E$13+1,1))-AVERAGE(OFFSET($H$3,0,0,'Données projet'!$E$13+1,1))</f>
        <v>370.12772664814923</v>
      </c>
      <c r="CZ40" s="59">
        <f t="shared" si="42"/>
        <v>292.26503163353146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6.510687159801682</v>
      </c>
      <c r="DG40" s="21">
        <f>EXP(-LN(2)/25)*DG39+(1-EXP(-LN(2)/25))/(LN(2)/25)*Calculateur!DB40*Calculateur!DD40*VLOOKUP('Données projet'!$B$13,Paramètres!$A$1:$I$89,3,0)*0.475*44/12</f>
        <v>5.4713034614692644</v>
      </c>
      <c r="DH40" s="21">
        <f>EXP(-LN(2)/2)*DH39+(1-EXP(-LN(2)/2))/(LN(2)/2)*DB40*DE40*VLOOKUP('Données projet'!$B$13,Paramètres!$A$1:$I$89,3,0)*0.475*44/12</f>
        <v>0.70028616225943086</v>
      </c>
      <c r="DI40" s="22">
        <f t="shared" si="15"/>
        <v>12.682276783530376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188</v>
      </c>
      <c r="DM40" s="12">
        <f>VLOOKUP(A40,'Données projet'!$A$165:$I$185,9,0)</f>
        <v>11.5</v>
      </c>
      <c r="DN40" s="12">
        <f t="array" ref="DN40">INDEX(DM:DM,MIN(IF(ISNUMBER(DM40:DM236),ROW(DM40:DM236),"")))</f>
        <v>11.5</v>
      </c>
      <c r="DO40" s="12">
        <f>IF('Données projet'!$A$166&gt;35,DO39+DN40-DW39,IF(A40&lt;'Données projet'!$A$166,$DL$205^A40,IF(A40='Données projet'!$A$166,'Données projet'!$B$166,DO39+DN40-DW39)))</f>
        <v>187.99999999999994</v>
      </c>
      <c r="DP40" s="17">
        <f>DO40*VLOOKUP('Données projet'!$B$14,Paramètres!$A$1:$I$89,3,0)*VLOOKUP('Données projet'!$B$14,Paramètres!$A$1:$I$89,5,0)</f>
        <v>202.36319999999992</v>
      </c>
      <c r="DQ40" s="13">
        <f t="shared" si="43"/>
        <v>50.263171959975132</v>
      </c>
      <c r="DR40" s="20">
        <f t="shared" si="16"/>
        <v>439.9909311636232</v>
      </c>
      <c r="DS40" s="59">
        <f t="shared" si="17"/>
        <v>733.32426449695652</v>
      </c>
      <c r="DT40" s="59">
        <f ca="1">AVERAGE(OFFSET($DS$3,0,0,'Données projet'!$E$14+1,1))-AVERAGE(OFFSET($H$3,0,0,'Données projet'!$E$14+1,1))</f>
        <v>385.04244822139202</v>
      </c>
      <c r="DU40" s="59">
        <f t="shared" si="44"/>
        <v>374.64504594213992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36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6.0084028803004568</v>
      </c>
      <c r="EB40" s="21">
        <f>EXP(-LN(2)/25)*EB39+(1-EXP(-LN(2)/25))/(LN(2)/25)*Calculateur!DW40*Calculateur!DY40*VLOOKUP('Données projet'!$B$14,Paramètres!$A$1:$I$89,3,0)*0.475*44/12</f>
        <v>7.4598399988286079</v>
      </c>
      <c r="EC40" s="21">
        <f>EXP(-LN(2)/2)*EC39+(1-EXP(-LN(2)/2))/(LN(2)/2)*DW40*DZ40*VLOOKUP('Données projet'!$B$14,Paramètres!$A$1:$I$89,3,0)*0.475*44/12</f>
        <v>0.15047051390157623</v>
      </c>
      <c r="ED40" s="22">
        <f t="shared" si="18"/>
        <v>13.618713393030641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332.68760696564266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2.8445646587029492</v>
      </c>
      <c r="AA41" s="21">
        <f>EXP(-LN(2)/25)*AA40+(1-EXP(-LN(2)/25))/(LN(2)/25)*Calculateur!V41*Calculateur!X41*VLOOKUP('Données projet'!$B$9,Paramètres!$A$1:$I$89,3,0)*0.475*44/12</f>
        <v>3.3607458721488794</v>
      </c>
      <c r="AB41" s="21">
        <f>EXP(-LN(2)/2)*AB40+(1-EXP(-LN(2)/2))/(LN(2)/2)*V41*Y41*VLOOKUP('Données projet'!$B$9,Paramètres!$A$1:$I$89,3,0)*0.475*44/12</f>
        <v>0.38142006284211699</v>
      </c>
      <c r="AC41" s="22">
        <f t="shared" si="3"/>
        <v>6.5867305936939458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368.19566888809879</v>
      </c>
      <c r="AO41" s="59">
        <f t="shared" si="36"/>
        <v>254.25036207346591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3.1878741864774423</v>
      </c>
      <c r="AV41" s="21">
        <f>EXP(-LN(2)/25)*AV40+(1-EXP(-LN(2)/25))/(LN(2)/25)*Calculateur!AQ41*Calculateur!AS41*VLOOKUP('Données projet'!$B$10,Paramètres!$A$1:$I$89,3,0)*0.475*44/12</f>
        <v>3.7663531325806412</v>
      </c>
      <c r="AW41" s="21">
        <f>EXP(-LN(2)/2)*AW40+(1-EXP(-LN(2)/2))/(LN(2)/2)*AQ41*AT41*VLOOKUP('Données projet'!$B$10,Paramètres!$A$1:$I$89,3,0)*0.475*44/12</f>
        <v>0.42745351870237264</v>
      </c>
      <c r="AX41" s="21">
        <f t="shared" si="6"/>
        <v>7.3816808377604559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</v>
      </c>
      <c r="BD41" s="12">
        <f>IF('Données projet'!$A$88&gt;35,BD40+BC41-BL40,IF(A41&lt;'Données projet'!$A$88,$BA$205^A41,IF(A41='Données projet'!$A$88,'Données projet'!$B$88,BD40+BC41-BL40)))</f>
        <v>223.49999999999989</v>
      </c>
      <c r="BE41" s="13">
        <f>BD41*VLOOKUP('Données projet'!$B$11,Paramètres!$A$1:$I$89,3,0)*VLOOKUP('Données projet'!$B$11,Paramètres!$A$1:$I$89,5,0)</f>
        <v>104.59799999999994</v>
      </c>
      <c r="BF41" s="13">
        <f t="shared" si="37"/>
        <v>28.054525257841597</v>
      </c>
      <c r="BG41" s="20">
        <f t="shared" si="7"/>
        <v>231.03648149074067</v>
      </c>
      <c r="BH41" s="59">
        <f t="shared" si="8"/>
        <v>524.36981482407396</v>
      </c>
      <c r="BI41" s="59">
        <f ca="1">AVERAGE(OFFSET($BH$3,0,0,'Données projet'!$E$11+1,1))-AVERAGE(OFFSET($H$3,0,0,'Données projet'!$E$11+1,1))</f>
        <v>319.22903094674564</v>
      </c>
      <c r="BJ41" s="59">
        <f t="shared" si="38"/>
        <v>254.58690973142848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7.7463234753386283</v>
      </c>
      <c r="BQ41" s="21">
        <f>EXP(-LN(2)/25)*BQ40+(1-EXP(-LN(2)/25))/(LN(2)/25)*Calculateur!BL41*Calculateur!BN41*VLOOKUP('Données projet'!$B$11,Paramètres!$A$1:$I$89,3,0)*0.475*44/12</f>
        <v>8.9329867209464844</v>
      </c>
      <c r="BR41" s="21">
        <f>EXP(-LN(2)/2)*BR40+(1-EXP(-LN(2)/2))/(LN(2)/2)*BL41*BO41*VLOOKUP('Données projet'!$B$11,Paramètres!$A$1:$I$89,3,0)*0.475*44/12</f>
        <v>0.69019554022489726</v>
      </c>
      <c r="BS41" s="22">
        <f t="shared" si="9"/>
        <v>17.369505736510011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10.3</v>
      </c>
      <c r="BY41" s="12">
        <f>IF('Données projet'!$A$114&gt;35,BY40+BX41-CG40,IF(A41&lt;'Données projet'!$A$114,$BV$205^A41,IF(A41='Données projet'!$A$114,'Données projet'!$B$114,BY40+BX41-CG40)))</f>
        <v>226.40000000000009</v>
      </c>
      <c r="BZ41" s="13">
        <f>BY41*VLOOKUP('Données projet'!$B$12,Paramètres!$A$1:$I$89,3,0)*VLOOKUP('Données projet'!$B$12,Paramètres!$A$1:$I$89,5,0)</f>
        <v>135.38720000000006</v>
      </c>
      <c r="CA41" s="13">
        <f t="shared" si="39"/>
        <v>35.238226113459113</v>
      </c>
      <c r="CB41" s="20">
        <f t="shared" si="10"/>
        <v>297.17261714760809</v>
      </c>
      <c r="CC41" s="59">
        <f t="shared" si="11"/>
        <v>590.50595048094146</v>
      </c>
      <c r="CD41" s="59">
        <f ca="1">AVERAGE(OFFSET($CC$3,0,0,'Données projet'!$E$12+1,1))-AVERAGE(OFFSET($H$3,0,0,'Données projet'!$E$12+1,1))</f>
        <v>382.88347131256569</v>
      </c>
      <c r="CE41" s="59">
        <f t="shared" si="40"/>
        <v>243.30592080224636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1.4624345389289224</v>
      </c>
      <c r="CL41" s="21">
        <f>EXP(-LN(2)/25)*CL40+(1-EXP(-LN(2)/25))/(LN(2)/25)*Calculateur!CG41*Calculateur!CI41*VLOOKUP('Données projet'!$B$12,Paramètres!$A$1:$I$89,3,0)*0.475*44/12</f>
        <v>1.2844604648483535</v>
      </c>
      <c r="CM41" s="21">
        <f>EXP(-LN(2)/2)*CM40+(1-EXP(-LN(2)/2))/(LN(2)/2)*CG41*CJ41*VLOOKUP('Données projet'!$B$12,Paramètres!$A$1:$I$89,3,0)*0.475*44/12</f>
        <v>0.15472219712643887</v>
      </c>
      <c r="CN41" s="22">
        <f t="shared" si="12"/>
        <v>2.9016172009037144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14.4</v>
      </c>
      <c r="CT41" s="12">
        <f>IF('Données projet'!$A$140&gt;35,CT40+CS41-DB40,IF(A41&lt;'Données projet'!$A$140,$CQ$205^A41,IF(A41='Données projet'!$A$140,'Données projet'!$B$140,CT40+CS41-DB40)))</f>
        <v>235.20000000000005</v>
      </c>
      <c r="CU41" s="17">
        <f>CT41*VLOOKUP('Données projet'!$B$13,Paramètres!$A$1:$I$89,3,0)*VLOOKUP('Données projet'!$B$13,Paramètres!$A$1:$I$89,5,0)</f>
        <v>140.64960000000002</v>
      </c>
      <c r="CV41" s="13">
        <f t="shared" si="41"/>
        <v>36.445779615258601</v>
      </c>
      <c r="CW41" s="20">
        <f t="shared" si="13"/>
        <v>308.44111949657542</v>
      </c>
      <c r="CX41" s="59">
        <f t="shared" si="14"/>
        <v>601.7744528299088</v>
      </c>
      <c r="CY41" s="59">
        <f ca="1">AVERAGE(OFFSET($CX$3,0,0,'Données projet'!$E$13+1,1))-AVERAGE(OFFSET($H$3,0,0,'Données projet'!$E$13+1,1))</f>
        <v>370.12772664814923</v>
      </c>
      <c r="CZ41" s="59">
        <f t="shared" si="42"/>
        <v>292.26503163353146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6.383016555725022</v>
      </c>
      <c r="DG41" s="21">
        <f>EXP(-LN(2)/25)*DG40+(1-EXP(-LN(2)/25))/(LN(2)/25)*Calculateur!DB41*Calculateur!DD41*VLOOKUP('Données projet'!$B$13,Paramètres!$A$1:$I$89,3,0)*0.475*44/12</f>
        <v>5.3216903805920435</v>
      </c>
      <c r="DH41" s="21">
        <f>EXP(-LN(2)/2)*DH40+(1-EXP(-LN(2)/2))/(LN(2)/2)*DB41*DE41*VLOOKUP('Données projet'!$B$13,Paramètres!$A$1:$I$89,3,0)*0.475*44/12</f>
        <v>0.49517709410474653</v>
      </c>
      <c r="DI41" s="22">
        <f t="shared" si="15"/>
        <v>12.199884030421813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11.142857142857142</v>
      </c>
      <c r="DO41" s="12">
        <f>IF('Données projet'!$A$166&gt;35,DO40+DN41-DW40,IF(A41&lt;'Données projet'!$A$166,$DL$205^A41,IF(A41='Données projet'!$A$166,'Données projet'!$B$166,DO40+DN41-DW40)))</f>
        <v>163.14285714285708</v>
      </c>
      <c r="DP41" s="17">
        <f>DO41*VLOOKUP('Données projet'!$B$14,Paramètres!$A$1:$I$89,3,0)*VLOOKUP('Données projet'!$B$14,Paramètres!$A$1:$I$89,5,0)</f>
        <v>175.60697142857134</v>
      </c>
      <c r="DQ41" s="13">
        <f t="shared" si="43"/>
        <v>44.343417206677579</v>
      </c>
      <c r="DR41" s="20">
        <f t="shared" si="16"/>
        <v>383.08026020639187</v>
      </c>
      <c r="DS41" s="59">
        <f t="shared" si="17"/>
        <v>676.41359353972518</v>
      </c>
      <c r="DT41" s="59">
        <f ca="1">AVERAGE(OFFSET($DS$3,0,0,'Données projet'!$E$14+1,1))-AVERAGE(OFFSET($H$3,0,0,'Données projet'!$E$14+1,1))</f>
        <v>385.04244822139202</v>
      </c>
      <c r="DU41" s="59">
        <f t="shared" si="44"/>
        <v>374.64504594213992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5.8905817645816567</v>
      </c>
      <c r="EB41" s="21">
        <f>EXP(-LN(2)/25)*EB40+(1-EXP(-LN(2)/25))/(LN(2)/25)*Calculateur!DW41*Calculateur!DY41*VLOOKUP('Données projet'!$B$14,Paramètres!$A$1:$I$89,3,0)*0.475*44/12</f>
        <v>7.2558502817647037</v>
      </c>
      <c r="EC41" s="21">
        <f>EXP(-LN(2)/2)*EC40+(1-EXP(-LN(2)/2))/(LN(2)/2)*DW41*DZ41*VLOOKUP('Données projet'!$B$14,Paramètres!$A$1:$I$89,3,0)*0.475*44/12</f>
        <v>0.10639872074842922</v>
      </c>
      <c r="ED41" s="22">
        <f t="shared" si="18"/>
        <v>13.252830767094789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332.68760696564266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2.7887844807589079</v>
      </c>
      <c r="AA42" s="21">
        <f>EXP(-LN(2)/25)*AA41+(1-EXP(-LN(2)/25))/(LN(2)/25)*Calculateur!V42*Calculateur!X42*VLOOKUP('Données projet'!$B$9,Paramètres!$A$1:$I$89,3,0)*0.475*44/12</f>
        <v>3.2688460995410238</v>
      </c>
      <c r="AB42" s="21">
        <f>EXP(-LN(2)/2)*AB41+(1-EXP(-LN(2)/2))/(LN(2)/2)*V42*Y42*VLOOKUP('Données projet'!$B$9,Paramètres!$A$1:$I$89,3,0)*0.475*44/12</f>
        <v>0.26970471291626003</v>
      </c>
      <c r="AC42" s="22">
        <f t="shared" si="3"/>
        <v>6.3273352932161924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368.19566888809879</v>
      </c>
      <c r="AO42" s="59">
        <f t="shared" si="36"/>
        <v>254.25036207346591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3.1253619180918788</v>
      </c>
      <c r="AV42" s="21">
        <f>EXP(-LN(2)/25)*AV41+(1-EXP(-LN(2)/25))/(LN(2)/25)*Calculateur!AQ42*Calculateur!AS42*VLOOKUP('Données projet'!$B$10,Paramètres!$A$1:$I$89,3,0)*0.475*44/12</f>
        <v>3.6633620081063203</v>
      </c>
      <c r="AW42" s="21">
        <f>EXP(-LN(2)/2)*AW41+(1-EXP(-LN(2)/2))/(LN(2)/2)*AQ42*AT42*VLOOKUP('Données projet'!$B$10,Paramètres!$A$1:$I$89,3,0)*0.475*44/12</f>
        <v>0.3022552817164984</v>
      </c>
      <c r="AX42" s="21">
        <f t="shared" si="6"/>
        <v>7.0909792079146978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</v>
      </c>
      <c r="BD42" s="12">
        <f>IF('Données projet'!$A$88&gt;35,BD41+BC42-BL41,IF(A42&lt;'Données projet'!$A$88,$BA$205^A42,IF(A42='Données projet'!$A$88,'Données projet'!$B$88,BD41+BC42-BL41)))</f>
        <v>233.49999999999989</v>
      </c>
      <c r="BE42" s="13">
        <f>BD42*VLOOKUP('Données projet'!$B$11,Paramètres!$A$1:$I$89,3,0)*VLOOKUP('Données projet'!$B$11,Paramètres!$A$1:$I$89,5,0)</f>
        <v>109.27799999999995</v>
      </c>
      <c r="BF42" s="13">
        <f t="shared" si="37"/>
        <v>29.160810599699261</v>
      </c>
      <c r="BG42" s="20">
        <f t="shared" si="7"/>
        <v>241.11426179447608</v>
      </c>
      <c r="BH42" s="59">
        <f t="shared" si="8"/>
        <v>534.44759512780934</v>
      </c>
      <c r="BI42" s="59">
        <f ca="1">AVERAGE(OFFSET($BH$3,0,0,'Données projet'!$E$11+1,1))-AVERAGE(OFFSET($H$3,0,0,'Données projet'!$E$11+1,1))</f>
        <v>319.22903094674564</v>
      </c>
      <c r="BJ42" s="59">
        <f t="shared" si="38"/>
        <v>254.58690973142848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7.5944227967780238</v>
      </c>
      <c r="BQ42" s="21">
        <f>EXP(-LN(2)/25)*BQ41+(1-EXP(-LN(2)/25))/(LN(2)/25)*Calculateur!BL42*Calculateur!BN42*VLOOKUP('Données projet'!$B$11,Paramètres!$A$1:$I$89,3,0)*0.475*44/12</f>
        <v>8.6887137292968486</v>
      </c>
      <c r="BR42" s="21">
        <f>EXP(-LN(2)/2)*BR41+(1-EXP(-LN(2)/2))/(LN(2)/2)*BL42*BO42*VLOOKUP('Données projet'!$B$11,Paramètres!$A$1:$I$89,3,0)*0.475*44/12</f>
        <v>0.48804194683773744</v>
      </c>
      <c r="BS42" s="22">
        <f t="shared" si="9"/>
        <v>16.771178472912609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10.3</v>
      </c>
      <c r="BY42" s="12">
        <f>IF('Données projet'!$A$114&gt;35,BY41+BX42-CG41,IF(A42&lt;'Données projet'!$A$114,$BV$205^A42,IF(A42='Données projet'!$A$114,'Données projet'!$B$114,BY41+BX42-CG41)))</f>
        <v>236.7000000000001</v>
      </c>
      <c r="BZ42" s="13">
        <f>BY42*VLOOKUP('Données projet'!$B$12,Paramètres!$A$1:$I$89,3,0)*VLOOKUP('Données projet'!$B$12,Paramètres!$A$1:$I$89,5,0)</f>
        <v>141.54660000000007</v>
      </c>
      <c r="CA42" s="13">
        <f t="shared" si="39"/>
        <v>36.65108297022995</v>
      </c>
      <c r="CB42" s="20">
        <f t="shared" si="10"/>
        <v>310.36096450648392</v>
      </c>
      <c r="CC42" s="59">
        <f t="shared" si="11"/>
        <v>603.69429783981718</v>
      </c>
      <c r="CD42" s="59">
        <f ca="1">AVERAGE(OFFSET($CC$3,0,0,'Données projet'!$E$12+1,1))-AVERAGE(OFFSET($H$3,0,0,'Données projet'!$E$12+1,1))</f>
        <v>382.88347131256569</v>
      </c>
      <c r="CE42" s="59">
        <f t="shared" si="40"/>
        <v>243.30592080224636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1.4337570896175176</v>
      </c>
      <c r="CL42" s="21">
        <f>EXP(-LN(2)/25)*CL41+(1-EXP(-LN(2)/25))/(LN(2)/25)*Calculateur!CG42*Calculateur!CI42*VLOOKUP('Données projet'!$B$12,Paramètres!$A$1:$I$89,3,0)*0.475*44/12</f>
        <v>1.2493368258902351</v>
      </c>
      <c r="CM42" s="21">
        <f>EXP(-LN(2)/2)*CM41+(1-EXP(-LN(2)/2))/(LN(2)/2)*CG42*CJ42*VLOOKUP('Données projet'!$B$12,Paramètres!$A$1:$I$89,3,0)*0.475*44/12</f>
        <v>0.10940511478818668</v>
      </c>
      <c r="CN42" s="22">
        <f t="shared" si="12"/>
        <v>2.7924990302959394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14.4</v>
      </c>
      <c r="CT42" s="12">
        <f>IF('Données projet'!$A$140&gt;35,CT41+CS42-DB41,IF(A42&lt;'Données projet'!$A$140,$CQ$205^A42,IF(A42='Données projet'!$A$140,'Données projet'!$B$140,CT41+CS42-DB41)))</f>
        <v>249.60000000000005</v>
      </c>
      <c r="CU42" s="17">
        <f>CT42*VLOOKUP('Données projet'!$B$13,Paramètres!$A$1:$I$89,3,0)*VLOOKUP('Données projet'!$B$13,Paramètres!$A$1:$I$89,5,0)</f>
        <v>149.26080000000005</v>
      </c>
      <c r="CV42" s="13">
        <f t="shared" si="41"/>
        <v>38.410551499792909</v>
      </c>
      <c r="CW42" s="20">
        <f t="shared" si="13"/>
        <v>326.86093719547273</v>
      </c>
      <c r="CX42" s="59">
        <f t="shared" si="14"/>
        <v>620.1942705288061</v>
      </c>
      <c r="CY42" s="59">
        <f ca="1">AVERAGE(OFFSET($CX$3,0,0,'Données projet'!$E$13+1,1))-AVERAGE(OFFSET($H$3,0,0,'Données projet'!$E$13+1,1))</f>
        <v>370.12772664814923</v>
      </c>
      <c r="CZ42" s="59">
        <f t="shared" si="42"/>
        <v>292.26503163353146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6.2578494943229259</v>
      </c>
      <c r="DG42" s="21">
        <f>EXP(-LN(2)/25)*DG41+(1-EXP(-LN(2)/25))/(LN(2)/25)*Calculateur!DB42*Calculateur!DD42*VLOOKUP('Données projet'!$B$13,Paramètres!$A$1:$I$89,3,0)*0.475*44/12</f>
        <v>5.1761684772792202</v>
      </c>
      <c r="DH42" s="21">
        <f>EXP(-LN(2)/2)*DH41+(1-EXP(-LN(2)/2))/(LN(2)/2)*DB42*DE42*VLOOKUP('Données projet'!$B$13,Paramètres!$A$1:$I$89,3,0)*0.475*44/12</f>
        <v>0.35014308112971548</v>
      </c>
      <c r="DI42" s="22">
        <f t="shared" si="15"/>
        <v>11.784161052731861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11.142857142857142</v>
      </c>
      <c r="DO42" s="12">
        <f>IF('Données projet'!$A$166&gt;35,DO41+DN42-DW41,IF(A42&lt;'Données projet'!$A$166,$DL$205^A42,IF(A42='Données projet'!$A$166,'Données projet'!$B$166,DO41+DN42-DW41)))</f>
        <v>174.28571428571422</v>
      </c>
      <c r="DP42" s="17">
        <f>DO42*VLOOKUP('Données projet'!$B$14,Paramètres!$A$1:$I$89,3,0)*VLOOKUP('Données projet'!$B$14,Paramètres!$A$1:$I$89,5,0)</f>
        <v>187.6011428571428</v>
      </c>
      <c r="DQ42" s="13">
        <f t="shared" si="43"/>
        <v>47.009208045381953</v>
      </c>
      <c r="DR42" s="20">
        <f t="shared" si="16"/>
        <v>408.61302782189728</v>
      </c>
      <c r="DS42" s="59">
        <f t="shared" si="17"/>
        <v>701.94636115523053</v>
      </c>
      <c r="DT42" s="59">
        <f ca="1">AVERAGE(OFFSET($DS$3,0,0,'Données projet'!$E$14+1,1))-AVERAGE(OFFSET($H$3,0,0,'Données projet'!$E$14+1,1))</f>
        <v>385.04244822139202</v>
      </c>
      <c r="DU42" s="59">
        <f t="shared" si="44"/>
        <v>374.64504594213992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5.775071049078317</v>
      </c>
      <c r="EB42" s="21">
        <f>EXP(-LN(2)/25)*EB41+(1-EXP(-LN(2)/25))/(LN(2)/25)*Calculateur!DW42*Calculateur!DY42*VLOOKUP('Données projet'!$B$14,Paramètres!$A$1:$I$89,3,0)*0.475*44/12</f>
        <v>7.0574386742412649</v>
      </c>
      <c r="EC42" s="21">
        <f>EXP(-LN(2)/2)*EC41+(1-EXP(-LN(2)/2))/(LN(2)/2)*DW42*DZ42*VLOOKUP('Données projet'!$B$14,Paramètres!$A$1:$I$89,3,0)*0.475*44/12</f>
        <v>7.5235256950788115E-2</v>
      </c>
      <c r="ED42" s="22">
        <f t="shared" si="18"/>
        <v>12.907744980270371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332.68760696564266</v>
      </c>
      <c r="T43" s="59">
        <f t="shared" si="34"/>
        <v>231.36959598460686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2.7340981180818003</v>
      </c>
      <c r="AA43" s="21">
        <f>EXP(-LN(2)/25)*AA42+(1-EXP(-LN(2)/25))/(LN(2)/25)*Calculateur!V43*Calculateur!X43*VLOOKUP('Données projet'!$B$9,Paramètres!$A$1:$I$89,3,0)*0.475*44/12</f>
        <v>3.1794593310479291</v>
      </c>
      <c r="AB43" s="21">
        <f>EXP(-LN(2)/2)*AB42+(1-EXP(-LN(2)/2))/(LN(2)/2)*V43*Y43*VLOOKUP('Données projet'!$B$9,Paramètres!$A$1:$I$89,3,0)*0.475*44/12</f>
        <v>0.1907100314210585</v>
      </c>
      <c r="AC43" s="22">
        <f t="shared" si="3"/>
        <v>6.1042674805507886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368.19566888809879</v>
      </c>
      <c r="AO43" s="59">
        <f t="shared" si="36"/>
        <v>254.25036207346591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3.0640754771606371</v>
      </c>
      <c r="AV43" s="21">
        <f>EXP(-LN(2)/25)*AV42+(1-EXP(-LN(2)/25))/(LN(2)/25)*Calculateur!AQ43*Calculateur!AS43*VLOOKUP('Données projet'!$B$10,Paramètres!$A$1:$I$89,3,0)*0.475*44/12</f>
        <v>3.5631871813468177</v>
      </c>
      <c r="AW43" s="21">
        <f>EXP(-LN(2)/2)*AW42+(1-EXP(-LN(2)/2))/(LN(2)/2)*AQ43*AT43*VLOOKUP('Données projet'!$B$10,Paramètres!$A$1:$I$89,3,0)*0.475*44/12</f>
        <v>0.21372675935118632</v>
      </c>
      <c r="AX43" s="21">
        <f t="shared" si="6"/>
        <v>6.8409894178586415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243.5</v>
      </c>
      <c r="BB43" s="12">
        <f>VLOOKUP(A43,'Données projet'!$A$87:$I$107,9,0)</f>
        <v>10</v>
      </c>
      <c r="BC43" s="12">
        <f t="array" ref="BC43">INDEX(BB:BB,MIN(IF(ISNUMBER(BB43:BB239),ROW(BB43:BB239),"")))</f>
        <v>10</v>
      </c>
      <c r="BD43" s="12">
        <f>IF('Données projet'!$A$88&gt;35,BD42+BC43-BL42,IF(A43&lt;'Données projet'!$A$88,$BA$205^A43,IF(A43='Données projet'!$A$88,'Données projet'!$B$88,BD42+BC43-BL42)))</f>
        <v>243.49999999999989</v>
      </c>
      <c r="BE43" s="13">
        <f>BD43*VLOOKUP('Données projet'!$B$11,Paramètres!$A$1:$I$89,3,0)*VLOOKUP('Données projet'!$B$11,Paramètres!$A$1:$I$89,5,0)</f>
        <v>113.95799999999994</v>
      </c>
      <c r="BF43" s="13">
        <f t="shared" si="37"/>
        <v>30.261593043834445</v>
      </c>
      <c r="BG43" s="20">
        <f t="shared" si="7"/>
        <v>251.1824578846782</v>
      </c>
      <c r="BH43" s="59">
        <f t="shared" si="8"/>
        <v>544.51579121801149</v>
      </c>
      <c r="BI43" s="59">
        <f ca="1">AVERAGE(OFFSET($BH$3,0,0,'Données projet'!$E$11+1,1))-AVERAGE(OFFSET($H$3,0,0,'Données projet'!$E$11+1,1))</f>
        <v>319.22903094674564</v>
      </c>
      <c r="BJ43" s="59">
        <f t="shared" si="38"/>
        <v>254.58690973142848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7.4455007978737271</v>
      </c>
      <c r="BQ43" s="21">
        <f>EXP(-LN(2)/25)*BQ42+(1-EXP(-LN(2)/25))/(LN(2)/25)*Calculateur!BL43*Calculateur!BN43*VLOOKUP('Données projet'!$B$11,Paramètres!$A$1:$I$89,3,0)*0.475*44/12</f>
        <v>8.4511203954496299</v>
      </c>
      <c r="BR43" s="21">
        <f>EXP(-LN(2)/2)*BR42+(1-EXP(-LN(2)/2))/(LN(2)/2)*BL43*BO43*VLOOKUP('Données projet'!$B$11,Paramètres!$A$1:$I$89,3,0)*0.475*44/12</f>
        <v>0.34509777011244869</v>
      </c>
      <c r="BS43" s="22">
        <f t="shared" si="9"/>
        <v>16.241718963435805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247</v>
      </c>
      <c r="BW43" s="12">
        <f>VLOOKUP(A43,'Données projet'!$A$113:$I$133,9,0)</f>
        <v>10.3</v>
      </c>
      <c r="BX43" s="12">
        <f t="array" ref="BX43">INDEX(BW:BW,MIN(IF(ISNUMBER(BW43:BW239),ROW(BW43:BW239),"")))</f>
        <v>10.3</v>
      </c>
      <c r="BY43" s="12">
        <f>IF('Données projet'!$A$114&gt;35,BY42+BX43-CG42,IF(A43&lt;'Données projet'!$A$114,$BV$205^A43,IF(A43='Données projet'!$A$114,'Données projet'!$B$114,BY42+BX43-CG42)))</f>
        <v>247.00000000000011</v>
      </c>
      <c r="BZ43" s="13">
        <f>BY43*VLOOKUP('Données projet'!$B$12,Paramètres!$A$1:$I$89,3,0)*VLOOKUP('Données projet'!$B$12,Paramètres!$A$1:$I$89,5,0)</f>
        <v>147.70600000000007</v>
      </c>
      <c r="CA43" s="13">
        <f t="shared" si="39"/>
        <v>38.056799214709841</v>
      </c>
      <c r="CB43" s="20">
        <f t="shared" si="10"/>
        <v>323.53687529895308</v>
      </c>
      <c r="CC43" s="59">
        <f t="shared" si="11"/>
        <v>616.87020863228645</v>
      </c>
      <c r="CD43" s="59">
        <f ca="1">AVERAGE(OFFSET($CC$3,0,0,'Données projet'!$E$12+1,1))-AVERAGE(OFFSET($H$3,0,0,'Données projet'!$E$12+1,1))</f>
        <v>382.88347131256569</v>
      </c>
      <c r="CE43" s="59">
        <f t="shared" si="40"/>
        <v>243.30592080224636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1.4056419875955926</v>
      </c>
      <c r="CL43" s="21">
        <f>EXP(-LN(2)/25)*CL42+(1-EXP(-LN(2)/25))/(LN(2)/25)*Calculateur!CG43*Calculateur!CI43*VLOOKUP('Données projet'!$B$12,Paramètres!$A$1:$I$89,3,0)*0.475*44/12</f>
        <v>1.2151736446864982</v>
      </c>
      <c r="CM43" s="21">
        <f>EXP(-LN(2)/2)*CM42+(1-EXP(-LN(2)/2))/(LN(2)/2)*CG43*CJ43*VLOOKUP('Données projet'!$B$12,Paramètres!$A$1:$I$89,3,0)*0.475*44/12</f>
        <v>7.7361098563219433E-2</v>
      </c>
      <c r="CN43" s="22">
        <f t="shared" si="12"/>
        <v>2.6981767308453106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264</v>
      </c>
      <c r="CR43" s="12">
        <f>VLOOKUP(A43,'Données projet'!$A$139:$I$159,9,0)</f>
        <v>14.4</v>
      </c>
      <c r="CS43" s="12">
        <f t="array" ref="CS43">INDEX(CR:CR,MIN(IF(ISNUMBER(CR43:CR239),ROW(CR43:CR239),"")))</f>
        <v>14.4</v>
      </c>
      <c r="CT43" s="12">
        <f>IF('Données projet'!$A$140&gt;35,CT42+CS43-DB42,IF(A43&lt;'Données projet'!$A$140,$CQ$205^A43,IF(A43='Données projet'!$A$140,'Données projet'!$B$140,CT42+CS43-DB42)))</f>
        <v>264.00000000000006</v>
      </c>
      <c r="CU43" s="17">
        <f>CT43*VLOOKUP('Données projet'!$B$13,Paramètres!$A$1:$I$89,3,0)*VLOOKUP('Données projet'!$B$13,Paramètres!$A$1:$I$89,5,0)</f>
        <v>157.87200000000004</v>
      </c>
      <c r="CV43" s="13">
        <f t="shared" si="41"/>
        <v>40.362165684361159</v>
      </c>
      <c r="CW43" s="20">
        <f t="shared" si="13"/>
        <v>345.25783856692902</v>
      </c>
      <c r="CX43" s="59">
        <f t="shared" si="14"/>
        <v>638.59117190026234</v>
      </c>
      <c r="CY43" s="59">
        <f ca="1">AVERAGE(OFFSET($CX$3,0,0,'Données projet'!$E$13+1,1))-AVERAGE(OFFSET($H$3,0,0,'Données projet'!$E$13+1,1))</f>
        <v>370.12772664814923</v>
      </c>
      <c r="CZ43" s="59">
        <f t="shared" si="42"/>
        <v>292.26503163353146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41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6.1351368826505563</v>
      </c>
      <c r="DG43" s="21">
        <f>EXP(-LN(2)/25)*DG42+(1-EXP(-LN(2)/25))/(LN(2)/25)*Calculateur!DB43*Calculateur!DD43*VLOOKUP('Données projet'!$B$13,Paramètres!$A$1:$I$89,3,0)*0.475*44/12</f>
        <v>5.0346258780651496</v>
      </c>
      <c r="DH43" s="21">
        <f>EXP(-LN(2)/2)*DH42+(1-EXP(-LN(2)/2))/(LN(2)/2)*DB43*DE43*VLOOKUP('Données projet'!$B$13,Paramètres!$A$1:$I$89,3,0)*0.475*44/12</f>
        <v>0.24758854705237329</v>
      </c>
      <c r="DI43" s="22">
        <f t="shared" si="15"/>
        <v>11.417351307768079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11.142857142857142</v>
      </c>
      <c r="DO43" s="12">
        <f>IF('Données projet'!$A$166&gt;35,DO42+DN43-DW42,IF(A43&lt;'Données projet'!$A$166,$DL$205^A43,IF(A43='Données projet'!$A$166,'Données projet'!$B$166,DO42+DN43-DW42)))</f>
        <v>185.42857142857136</v>
      </c>
      <c r="DP43" s="17">
        <f>DO43*VLOOKUP('Données projet'!$B$14,Paramètres!$A$1:$I$89,3,0)*VLOOKUP('Données projet'!$B$14,Paramètres!$A$1:$I$89,5,0)</f>
        <v>199.59531428571421</v>
      </c>
      <c r="DQ43" s="13">
        <f t="shared" si="43"/>
        <v>49.655219572491148</v>
      </c>
      <c r="DR43" s="20">
        <f t="shared" si="16"/>
        <v>434.1113464697076</v>
      </c>
      <c r="DS43" s="59">
        <f t="shared" si="17"/>
        <v>727.44467980304091</v>
      </c>
      <c r="DT43" s="59">
        <f ca="1">AVERAGE(OFFSET($DS$3,0,0,'Données projet'!$E$14+1,1))-AVERAGE(OFFSET($H$3,0,0,'Données projet'!$E$14+1,1))</f>
        <v>385.04244822139202</v>
      </c>
      <c r="DU43" s="59">
        <f t="shared" si="44"/>
        <v>374.64504594213992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5.6618254282514187</v>
      </c>
      <c r="EB43" s="21">
        <f>EXP(-LN(2)/25)*EB42+(1-EXP(-LN(2)/25))/(LN(2)/25)*Calculateur!DW43*Calculateur!DY43*VLOOKUP('Données projet'!$B$14,Paramètres!$A$1:$I$89,3,0)*0.475*44/12</f>
        <v>6.8644526425595673</v>
      </c>
      <c r="EC43" s="21">
        <f>EXP(-LN(2)/2)*EC42+(1-EXP(-LN(2)/2))/(LN(2)/2)*DW43*DZ43*VLOOKUP('Données projet'!$B$14,Paramètres!$A$1:$I$89,3,0)*0.475*44/12</f>
        <v>5.3199360374214612E-2</v>
      </c>
      <c r="ED43" s="22">
        <f t="shared" si="18"/>
        <v>12.5794774311852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332.68760696564266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2.680484121621403</v>
      </c>
      <c r="AA44" s="21">
        <f>EXP(-LN(2)/25)*AA43+(1-EXP(-LN(2)/25))/(LN(2)/25)*Calculateur!V44*Calculateur!X44*VLOOKUP('Données projet'!$B$9,Paramètres!$A$1:$I$89,3,0)*0.475*44/12</f>
        <v>3.0925168484399239</v>
      </c>
      <c r="AB44" s="21">
        <f>EXP(-LN(2)/2)*AB43+(1-EXP(-LN(2)/2))/(LN(2)/2)*V44*Y44*VLOOKUP('Données projet'!$B$9,Paramètres!$A$1:$I$89,3,0)*0.475*44/12</f>
        <v>0.13485235645813001</v>
      </c>
      <c r="AC44" s="22">
        <f t="shared" si="3"/>
        <v>5.907853326519457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368.19566888809879</v>
      </c>
      <c r="AO44" s="59">
        <f t="shared" si="36"/>
        <v>254.25036207346591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3.0039908259550194</v>
      </c>
      <c r="AV44" s="21">
        <f>EXP(-LN(2)/25)*AV43+(1-EXP(-LN(2)/25))/(LN(2)/25)*Calculateur!AQ44*Calculateur!AS44*VLOOKUP('Données projet'!$B$10,Paramètres!$A$1:$I$89,3,0)*0.475*44/12</f>
        <v>3.4657516404930186</v>
      </c>
      <c r="AW44" s="21">
        <f>EXP(-LN(2)/2)*AW43+(1-EXP(-LN(2)/2))/(LN(2)/2)*AQ44*AT44*VLOOKUP('Données projet'!$B$10,Paramètres!$A$1:$I$89,3,0)*0.475*44/12</f>
        <v>0.1511276408582492</v>
      </c>
      <c r="AX44" s="21">
        <f t="shared" si="6"/>
        <v>6.6208701073062866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184.99999999999989</v>
      </c>
      <c r="BE44" s="13">
        <f>BD44*VLOOKUP('Données projet'!$B$11,Paramètres!$A$1:$I$89,3,0)*VLOOKUP('Données projet'!$B$11,Paramètres!$A$1:$I$89,5,0)</f>
        <v>86.579999999999941</v>
      </c>
      <c r="BF44" s="13">
        <f t="shared" si="37"/>
        <v>23.738552844733956</v>
      </c>
      <c r="BG44" s="20">
        <f t="shared" si="7"/>
        <v>192.13814620457819</v>
      </c>
      <c r="BH44" s="59">
        <f t="shared" si="8"/>
        <v>485.47147953791148</v>
      </c>
      <c r="BI44" s="59">
        <f ca="1">AVERAGE(OFFSET($BH$3,0,0,'Données projet'!$E$11+1,1))-AVERAGE(OFFSET($H$3,0,0,'Données projet'!$E$11+1,1))</f>
        <v>319.22903094674564</v>
      </c>
      <c r="BJ44" s="59">
        <f t="shared" si="38"/>
        <v>254.58690973142848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7.2994990685344936</v>
      </c>
      <c r="BQ44" s="21">
        <f>EXP(-LN(2)/25)*BQ43+(1-EXP(-LN(2)/25))/(LN(2)/25)*Calculateur!BL44*Calculateur!BN44*VLOOKUP('Données projet'!$B$11,Paramètres!$A$1:$I$89,3,0)*0.475*44/12</f>
        <v>8.2200240638109534</v>
      </c>
      <c r="BR44" s="21">
        <f>EXP(-LN(2)/2)*BR43+(1-EXP(-LN(2)/2))/(LN(2)/2)*BL44*BO44*VLOOKUP('Données projet'!$B$11,Paramètres!$A$1:$I$89,3,0)*0.475*44/12</f>
        <v>0.24402097341886875</v>
      </c>
      <c r="BS44" s="22">
        <f t="shared" si="9"/>
        <v>15.763544105764316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9.5</v>
      </c>
      <c r="BY44" s="12">
        <f>IF('Données projet'!$A$114&gt;35,BY43+BX44-CG43,IF(A44&lt;'Données projet'!$A$114,$BV$205^A44,IF(A44='Données projet'!$A$114,'Données projet'!$B$114,BY43+BX44-CG43)))</f>
        <v>235.50000000000011</v>
      </c>
      <c r="BZ44" s="13">
        <f>BY44*VLOOKUP('Données projet'!$B$12,Paramètres!$A$1:$I$89,3,0)*VLOOKUP('Données projet'!$B$12,Paramètres!$A$1:$I$89,5,0)</f>
        <v>140.82900000000006</v>
      </c>
      <c r="CA44" s="13">
        <f t="shared" si="39"/>
        <v>36.486852448658766</v>
      </c>
      <c r="CB44" s="20">
        <f t="shared" si="10"/>
        <v>308.82510968141406</v>
      </c>
      <c r="CC44" s="59">
        <f t="shared" si="11"/>
        <v>602.15844301474738</v>
      </c>
      <c r="CD44" s="59">
        <f ca="1">AVERAGE(OFFSET($CC$3,0,0,'Données projet'!$E$12+1,1))-AVERAGE(OFFSET($H$3,0,0,'Données projet'!$E$12+1,1))</f>
        <v>382.88347131256569</v>
      </c>
      <c r="CE44" s="59">
        <f t="shared" si="40"/>
        <v>243.30592080224636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1.3780782055757985</v>
      </c>
      <c r="CL44" s="21">
        <f>EXP(-LN(2)/25)*CL43+(1-EXP(-LN(2)/25))/(LN(2)/25)*Calculateur!CG44*Calculateur!CI44*VLOOKUP('Données projet'!$B$12,Paramètres!$A$1:$I$89,3,0)*0.475*44/12</f>
        <v>1.1819446574693413</v>
      </c>
      <c r="CM44" s="21">
        <f>EXP(-LN(2)/2)*CM43+(1-EXP(-LN(2)/2))/(LN(2)/2)*CG44*CJ44*VLOOKUP('Données projet'!$B$12,Paramètres!$A$1:$I$89,3,0)*0.475*44/12</f>
        <v>5.470255739409334E-2</v>
      </c>
      <c r="CN44" s="22">
        <f t="shared" si="12"/>
        <v>2.6147254204392332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19</v>
      </c>
      <c r="CT44" s="12">
        <f>IF('Données projet'!$A$140&gt;35,CT43+CS44-DB43,IF(A44&lt;'Données projet'!$A$140,$CQ$205^A44,IF(A44='Données projet'!$A$140,'Données projet'!$B$140,CT43+CS44-DB43)))</f>
        <v>242.00000000000006</v>
      </c>
      <c r="CU44" s="17">
        <f>CT44*VLOOKUP('Données projet'!$B$13,Paramètres!$A$1:$I$89,3,0)*VLOOKUP('Données projet'!$B$13,Paramètres!$A$1:$I$89,5,0)</f>
        <v>144.71600000000007</v>
      </c>
      <c r="CV44" s="13">
        <f t="shared" si="41"/>
        <v>37.375282885096105</v>
      </c>
      <c r="CW44" s="20">
        <f t="shared" si="13"/>
        <v>317.14231769154247</v>
      </c>
      <c r="CX44" s="59">
        <f t="shared" si="14"/>
        <v>610.47565102487579</v>
      </c>
      <c r="CY44" s="59">
        <f ca="1">AVERAGE(OFFSET($CX$3,0,0,'Données projet'!$E$13+1,1))-AVERAGE(OFFSET($H$3,0,0,'Données projet'!$E$13+1,1))</f>
        <v>370.12772664814923</v>
      </c>
      <c r="CZ44" s="59">
        <f t="shared" si="42"/>
        <v>292.26503163353146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6.0148305904457793</v>
      </c>
      <c r="DG44" s="21">
        <f>EXP(-LN(2)/25)*DG43+(1-EXP(-LN(2)/25))/(LN(2)/25)*Calculateur!DB44*Calculateur!DD44*VLOOKUP('Données projet'!$B$13,Paramètres!$A$1:$I$89,3,0)*0.475*44/12</f>
        <v>4.8969537686699898</v>
      </c>
      <c r="DH44" s="21">
        <f>EXP(-LN(2)/2)*DH43+(1-EXP(-LN(2)/2))/(LN(2)/2)*DB44*DE44*VLOOKUP('Données projet'!$B$13,Paramètres!$A$1:$I$89,3,0)*0.475*44/12</f>
        <v>0.17507154056485777</v>
      </c>
      <c r="DI44" s="22">
        <f t="shared" si="15"/>
        <v>11.086855899680627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11.142857142857142</v>
      </c>
      <c r="DO44" s="12">
        <f>IF('Données projet'!$A$166&gt;35,DO43+DN44-DW43,IF(A44&lt;'Données projet'!$A$166,$DL$205^A44,IF(A44='Données projet'!$A$166,'Données projet'!$B$166,DO43+DN44-DW43)))</f>
        <v>196.5714285714285</v>
      </c>
      <c r="DP44" s="17">
        <f>DO44*VLOOKUP('Données projet'!$B$14,Paramètres!$A$1:$I$89,3,0)*VLOOKUP('Données projet'!$B$14,Paramètres!$A$1:$I$89,5,0)</f>
        <v>211.58948571428562</v>
      </c>
      <c r="DQ44" s="13">
        <f t="shared" si="43"/>
        <v>52.282775737510292</v>
      </c>
      <c r="DR44" s="20">
        <f t="shared" si="16"/>
        <v>459.57752202854454</v>
      </c>
      <c r="DS44" s="59">
        <f t="shared" si="17"/>
        <v>752.91085536187779</v>
      </c>
      <c r="DT44" s="59">
        <f ca="1">AVERAGE(OFFSET($DS$3,0,0,'Données projet'!$E$14+1,1))-AVERAGE(OFFSET($H$3,0,0,'Données projet'!$E$14+1,1))</f>
        <v>385.04244822139202</v>
      </c>
      <c r="DU44" s="59">
        <f t="shared" si="44"/>
        <v>374.64504594213992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5.5508004849759276</v>
      </c>
      <c r="EB44" s="21">
        <f>EXP(-LN(2)/25)*EB43+(1-EXP(-LN(2)/25))/(LN(2)/25)*Calculateur!DW44*Calculateur!DY44*VLOOKUP('Données projet'!$B$14,Paramètres!$A$1:$I$89,3,0)*0.475*44/12</f>
        <v>6.6767438240629007</v>
      </c>
      <c r="EC44" s="21">
        <f>EXP(-LN(2)/2)*EC43+(1-EXP(-LN(2)/2))/(LN(2)/2)*DW44*DZ44*VLOOKUP('Données projet'!$B$14,Paramètres!$A$1:$I$89,3,0)*0.475*44/12</f>
        <v>3.7617628475394058E-2</v>
      </c>
      <c r="ED44" s="22">
        <f t="shared" si="18"/>
        <v>12.265161937514222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332.68760696564266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2.6279214629302854</v>
      </c>
      <c r="AA45" s="21">
        <f>EXP(-LN(2)/25)*AA44+(1-EXP(-LN(2)/25))/(LN(2)/25)*Calculateur!V45*Calculateur!X45*VLOOKUP('Données projet'!$B$9,Paramètres!$A$1:$I$89,3,0)*0.475*44/12</f>
        <v>3.007951812590941</v>
      </c>
      <c r="AB45" s="21">
        <f>EXP(-LN(2)/2)*AB44+(1-EXP(-LN(2)/2))/(LN(2)/2)*V45*Y45*VLOOKUP('Données projet'!$B$9,Paramètres!$A$1:$I$89,3,0)*0.475*44/12</f>
        <v>9.5355015710529248E-2</v>
      </c>
      <c r="AC45" s="22">
        <f t="shared" si="3"/>
        <v>5.7312282912317558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368.19566888809879</v>
      </c>
      <c r="AO45" s="59">
        <f t="shared" si="36"/>
        <v>254.25036207346591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2.9450843981115251</v>
      </c>
      <c r="AV45" s="21">
        <f>EXP(-LN(2)/25)*AV44+(1-EXP(-LN(2)/25))/(LN(2)/25)*Calculateur!AQ45*Calculateur!AS45*VLOOKUP('Données projet'!$B$10,Paramètres!$A$1:$I$89,3,0)*0.475*44/12</f>
        <v>3.3709804796277796</v>
      </c>
      <c r="AW45" s="21">
        <f>EXP(-LN(2)/2)*AW44+(1-EXP(-LN(2)/2))/(LN(2)/2)*AQ45*AT45*VLOOKUP('Données projet'!$B$10,Paramètres!$A$1:$I$89,3,0)*0.475*44/12</f>
        <v>0.10686337967559316</v>
      </c>
      <c r="AX45" s="21">
        <f t="shared" si="6"/>
        <v>6.4229282574148971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196.49999999999989</v>
      </c>
      <c r="BE45" s="13">
        <f>BD45*VLOOKUP('Données projet'!$B$11,Paramètres!$A$1:$I$89,3,0)*VLOOKUP('Données projet'!$B$11,Paramètres!$A$1:$I$89,5,0)</f>
        <v>91.961999999999946</v>
      </c>
      <c r="BF45" s="13">
        <f t="shared" si="37"/>
        <v>25.037816603121904</v>
      </c>
      <c r="BG45" s="20">
        <f t="shared" si="7"/>
        <v>203.77468058377053</v>
      </c>
      <c r="BH45" s="59">
        <f t="shared" si="8"/>
        <v>497.10801391710385</v>
      </c>
      <c r="BI45" s="59">
        <f ca="1">AVERAGE(OFFSET($BH$3,0,0,'Données projet'!$E$11+1,1))-AVERAGE(OFFSET($H$3,0,0,'Données projet'!$E$11+1,1))</f>
        <v>319.22903094674564</v>
      </c>
      <c r="BJ45" s="59">
        <f t="shared" si="38"/>
        <v>254.58690973142848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7.1563603440553401</v>
      </c>
      <c r="BQ45" s="21">
        <f>EXP(-LN(2)/25)*BQ44+(1-EXP(-LN(2)/25))/(LN(2)/25)*Calculateur!BL45*Calculateur!BN45*VLOOKUP('Données projet'!$B$11,Paramètres!$A$1:$I$89,3,0)*0.475*44/12</f>
        <v>7.9952470735137648</v>
      </c>
      <c r="BR45" s="21">
        <f>EXP(-LN(2)/2)*BR44+(1-EXP(-LN(2)/2))/(LN(2)/2)*BL45*BO45*VLOOKUP('Données projet'!$B$11,Paramètres!$A$1:$I$89,3,0)*0.475*44/12</f>
        <v>0.17254888505622437</v>
      </c>
      <c r="BS45" s="22">
        <f t="shared" si="9"/>
        <v>15.32415630262533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9.5</v>
      </c>
      <c r="BY45" s="12">
        <f>IF('Données projet'!$A$114&gt;35,BY44+BX45-CG44,IF(A45&lt;'Données projet'!$A$114,$BV$205^A45,IF(A45='Données projet'!$A$114,'Données projet'!$B$114,BY44+BX45-CG44)))</f>
        <v>245.00000000000011</v>
      </c>
      <c r="BZ45" s="13">
        <f>BY45*VLOOKUP('Données projet'!$B$12,Paramètres!$A$1:$I$89,3,0)*VLOOKUP('Données projet'!$B$12,Paramètres!$A$1:$I$89,5,0)</f>
        <v>146.51000000000008</v>
      </c>
      <c r="CA45" s="13">
        <f t="shared" si="39"/>
        <v>37.784387209607431</v>
      </c>
      <c r="CB45" s="20">
        <f t="shared" si="10"/>
        <v>320.97939105673305</v>
      </c>
      <c r="CC45" s="59">
        <f t="shared" si="11"/>
        <v>614.31272439006636</v>
      </c>
      <c r="CD45" s="59">
        <f ca="1">AVERAGE(OFFSET($CC$3,0,0,'Données projet'!$E$12+1,1))-AVERAGE(OFFSET($H$3,0,0,'Données projet'!$E$12+1,1))</f>
        <v>382.88347131256569</v>
      </c>
      <c r="CE45" s="59">
        <f t="shared" si="40"/>
        <v>243.30592080224636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1.3510549325091656</v>
      </c>
      <c r="CL45" s="21">
        <f>EXP(-LN(2)/25)*CL44+(1-EXP(-LN(2)/25))/(LN(2)/25)*Calculateur!CG45*Calculateur!CI45*VLOOKUP('Données projet'!$B$12,Paramètres!$A$1:$I$89,3,0)*0.475*44/12</f>
        <v>1.1496243186550741</v>
      </c>
      <c r="CM45" s="21">
        <f>EXP(-LN(2)/2)*CM44+(1-EXP(-LN(2)/2))/(LN(2)/2)*CG45*CJ45*VLOOKUP('Données projet'!$B$12,Paramètres!$A$1:$I$89,3,0)*0.475*44/12</f>
        <v>3.8680549281609716E-2</v>
      </c>
      <c r="CN45" s="22">
        <f t="shared" si="12"/>
        <v>2.5393598004458493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19</v>
      </c>
      <c r="CT45" s="12">
        <f>IF('Données projet'!$A$140&gt;35,CT44+CS45-DB44,IF(A45&lt;'Données projet'!$A$140,$CQ$205^A45,IF(A45='Données projet'!$A$140,'Données projet'!$B$140,CT44+CS45-DB44)))</f>
        <v>261.00000000000006</v>
      </c>
      <c r="CU45" s="17">
        <f>CT45*VLOOKUP('Données projet'!$B$13,Paramètres!$A$1:$I$89,3,0)*VLOOKUP('Données projet'!$B$13,Paramètres!$A$1:$I$89,5,0)</f>
        <v>156.07800000000003</v>
      </c>
      <c r="CV45" s="13">
        <f t="shared" si="41"/>
        <v>39.956623674978466</v>
      </c>
      <c r="CW45" s="20">
        <f t="shared" si="13"/>
        <v>341.42696956725422</v>
      </c>
      <c r="CX45" s="59">
        <f t="shared" si="14"/>
        <v>634.76030290058748</v>
      </c>
      <c r="CY45" s="59">
        <f ca="1">AVERAGE(OFFSET($CX$3,0,0,'Données projet'!$E$13+1,1))-AVERAGE(OFFSET($H$3,0,0,'Données projet'!$E$13+1,1))</f>
        <v>370.12772664814923</v>
      </c>
      <c r="CZ45" s="59">
        <f t="shared" si="42"/>
        <v>292.26503163353146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5.8968834312515455</v>
      </c>
      <c r="DG45" s="21">
        <f>EXP(-LN(2)/25)*DG44+(1-EXP(-LN(2)/25))/(LN(2)/25)*Calculateur!DB45*Calculateur!DD45*VLOOKUP('Données projet'!$B$13,Paramètres!$A$1:$I$89,3,0)*0.475*44/12</f>
        <v>4.7630463103461027</v>
      </c>
      <c r="DH45" s="21">
        <f>EXP(-LN(2)/2)*DH44+(1-EXP(-LN(2)/2))/(LN(2)/2)*DB45*DE45*VLOOKUP('Données projet'!$B$13,Paramètres!$A$1:$I$89,3,0)*0.475*44/12</f>
        <v>0.12379427352618667</v>
      </c>
      <c r="DI45" s="22">
        <f t="shared" si="15"/>
        <v>10.783724015123834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11.142857142857142</v>
      </c>
      <c r="DO45" s="12">
        <f>IF('Données projet'!$A$166&gt;35,DO44+DN45-DW44,IF(A45&lt;'Données projet'!$A$166,$DL$205^A45,IF(A45='Données projet'!$A$166,'Données projet'!$B$166,DO44+DN45-DW44)))</f>
        <v>207.71428571428564</v>
      </c>
      <c r="DP45" s="17">
        <f>DO45*VLOOKUP('Données projet'!$B$14,Paramètres!$A$1:$I$89,3,0)*VLOOKUP('Données projet'!$B$14,Paramètres!$A$1:$I$89,5,0)</f>
        <v>223.58365714285708</v>
      </c>
      <c r="DQ45" s="13">
        <f t="shared" si="43"/>
        <v>54.893041913205501</v>
      </c>
      <c r="DR45" s="20">
        <f t="shared" si="16"/>
        <v>485.01358418930892</v>
      </c>
      <c r="DS45" s="59">
        <f t="shared" si="17"/>
        <v>778.34691752264223</v>
      </c>
      <c r="DT45" s="59">
        <f ca="1">AVERAGE(OFFSET($DS$3,0,0,'Données projet'!$E$14+1,1))-AVERAGE(OFFSET($H$3,0,0,'Données projet'!$E$14+1,1))</f>
        <v>385.04244822139202</v>
      </c>
      <c r="DU45" s="59">
        <f t="shared" si="44"/>
        <v>374.64504594213992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5.4419526731195402</v>
      </c>
      <c r="EB45" s="21">
        <f>EXP(-LN(2)/25)*EB44+(1-EXP(-LN(2)/25))/(LN(2)/25)*Calculateur!DW45*Calculateur!DY45*VLOOKUP('Données projet'!$B$14,Paramètres!$A$1:$I$89,3,0)*0.475*44/12</f>
        <v>6.4941679130792025</v>
      </c>
      <c r="EC45" s="21">
        <f>EXP(-LN(2)/2)*EC44+(1-EXP(-LN(2)/2))/(LN(2)/2)*DW45*DZ45*VLOOKUP('Données projet'!$B$14,Paramètres!$A$1:$I$89,3,0)*0.475*44/12</f>
        <v>2.6599680187107306E-2</v>
      </c>
      <c r="ED45" s="22">
        <f t="shared" si="18"/>
        <v>11.962720266385851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332.68760696564266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2.5763895259160443</v>
      </c>
      <c r="AA46" s="21">
        <f>EXP(-LN(2)/25)*AA45+(1-EXP(-LN(2)/25))/(LN(2)/25)*Calculateur!V46*Calculateur!X46*VLOOKUP('Données projet'!$B$9,Paramètres!$A$1:$I$89,3,0)*0.475*44/12</f>
        <v>2.9256992120943308</v>
      </c>
      <c r="AB46" s="21">
        <f>EXP(-LN(2)/2)*AB45+(1-EXP(-LN(2)/2))/(LN(2)/2)*V46*Y46*VLOOKUP('Données projet'!$B$9,Paramètres!$A$1:$I$89,3,0)*0.475*44/12</f>
        <v>6.7426178229065006E-2</v>
      </c>
      <c r="AC46" s="22">
        <f t="shared" si="3"/>
        <v>5.5695149162394397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368.19566888809879</v>
      </c>
      <c r="AO46" s="59">
        <f t="shared" si="36"/>
        <v>254.25036207346591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2.8873330893886688</v>
      </c>
      <c r="AV46" s="21">
        <f>EXP(-LN(2)/25)*AV45+(1-EXP(-LN(2)/25))/(LN(2)/25)*Calculateur!AQ46*Calculateur!AS46*VLOOKUP('Données projet'!$B$10,Paramètres!$A$1:$I$89,3,0)*0.475*44/12</f>
        <v>3.2788008411401992</v>
      </c>
      <c r="AW46" s="21">
        <f>EXP(-LN(2)/2)*AW45+(1-EXP(-LN(2)/2))/(LN(2)/2)*AQ46*AT46*VLOOKUP('Données projet'!$B$10,Paramètres!$A$1:$I$89,3,0)*0.475*44/12</f>
        <v>7.5563820429124601E-2</v>
      </c>
      <c r="AX46" s="21">
        <f t="shared" si="6"/>
        <v>6.241697750957993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207.99999999999989</v>
      </c>
      <c r="BE46" s="13">
        <f>BD46*VLOOKUP('Données projet'!$B$11,Paramètres!$A$1:$I$89,3,0)*VLOOKUP('Données projet'!$B$11,Paramètres!$A$1:$I$89,5,0)</f>
        <v>97.343999999999937</v>
      </c>
      <c r="BF46" s="13">
        <f t="shared" si="37"/>
        <v>26.328254259866451</v>
      </c>
      <c r="BG46" s="20">
        <f t="shared" si="7"/>
        <v>215.39584283593396</v>
      </c>
      <c r="BH46" s="59">
        <f t="shared" si="8"/>
        <v>508.72917616926725</v>
      </c>
      <c r="BI46" s="59">
        <f ca="1">AVERAGE(OFFSET($BH$3,0,0,'Données projet'!$E$11+1,1))-AVERAGE(OFFSET($H$3,0,0,'Données projet'!$E$11+1,1))</f>
        <v>319.22903094674564</v>
      </c>
      <c r="BJ46" s="59">
        <f t="shared" si="38"/>
        <v>254.58690973142848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7.0160284826572221</v>
      </c>
      <c r="BQ46" s="21">
        <f>EXP(-LN(2)/25)*BQ45+(1-EXP(-LN(2)/25))/(LN(2)/25)*Calculateur!BL46*Calculateur!BN46*VLOOKUP('Données projet'!$B$11,Paramètres!$A$1:$I$89,3,0)*0.475*44/12</f>
        <v>7.7766166218367605</v>
      </c>
      <c r="BR46" s="21">
        <f>EXP(-LN(2)/2)*BR45+(1-EXP(-LN(2)/2))/(LN(2)/2)*BL46*BO46*VLOOKUP('Données projet'!$B$11,Paramètres!$A$1:$I$89,3,0)*0.475*44/12</f>
        <v>0.1220104867094344</v>
      </c>
      <c r="BS46" s="22">
        <f t="shared" si="9"/>
        <v>14.914655591203417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9.5</v>
      </c>
      <c r="BY46" s="12">
        <f>IF('Données projet'!$A$114&gt;35,BY45+BX46-CG45,IF(A46&lt;'Données projet'!$A$114,$BV$205^A46,IF(A46='Données projet'!$A$114,'Données projet'!$B$114,BY45+BX46-CG45)))</f>
        <v>254.50000000000011</v>
      </c>
      <c r="BZ46" s="13">
        <f>BY46*VLOOKUP('Données projet'!$B$12,Paramètres!$A$1:$I$89,3,0)*VLOOKUP('Données projet'!$B$12,Paramètres!$A$1:$I$89,5,0)</f>
        <v>152.19100000000009</v>
      </c>
      <c r="CA46" s="13">
        <f t="shared" si="39"/>
        <v>39.076077236632756</v>
      </c>
      <c r="CB46" s="20">
        <f t="shared" si="10"/>
        <v>333.12349285380219</v>
      </c>
      <c r="CC46" s="59">
        <f t="shared" si="11"/>
        <v>626.45682618713545</v>
      </c>
      <c r="CD46" s="59">
        <f ca="1">AVERAGE(OFFSET($CC$3,0,0,'Données projet'!$E$12+1,1))-AVERAGE(OFFSET($H$3,0,0,'Données projet'!$E$12+1,1))</f>
        <v>382.88347131256569</v>
      </c>
      <c r="CE46" s="59">
        <f t="shared" si="40"/>
        <v>243.30592080224636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1.3245615693448003</v>
      </c>
      <c r="CL46" s="21">
        <f>EXP(-LN(2)/25)*CL45+(1-EXP(-LN(2)/25))/(LN(2)/25)*Calculateur!CG46*Calculateur!CI46*VLOOKUP('Données projet'!$B$12,Paramètres!$A$1:$I$89,3,0)*0.475*44/12</f>
        <v>1.1181877812053356</v>
      </c>
      <c r="CM46" s="21">
        <f>EXP(-LN(2)/2)*CM45+(1-EXP(-LN(2)/2))/(LN(2)/2)*CG46*CJ46*VLOOKUP('Données projet'!$B$12,Paramètres!$A$1:$I$89,3,0)*0.475*44/12</f>
        <v>2.735127869704667E-2</v>
      </c>
      <c r="CN46" s="22">
        <f t="shared" si="12"/>
        <v>2.4701006292471823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19</v>
      </c>
      <c r="CT46" s="12">
        <f>IF('Données projet'!$A$140&gt;35,CT45+CS46-DB45,IF(A46&lt;'Données projet'!$A$140,$CQ$205^A46,IF(A46='Données projet'!$A$140,'Données projet'!$B$140,CT45+CS46-DB45)))</f>
        <v>280.00000000000006</v>
      </c>
      <c r="CU46" s="17">
        <f>CT46*VLOOKUP('Données projet'!$B$13,Paramètres!$A$1:$I$89,3,0)*VLOOKUP('Données projet'!$B$13,Paramètres!$A$1:$I$89,5,0)</f>
        <v>167.44000000000005</v>
      </c>
      <c r="CV46" s="13">
        <f t="shared" si="41"/>
        <v>42.516163405082935</v>
      </c>
      <c r="CW46" s="20">
        <f t="shared" si="13"/>
        <v>365.67365126385283</v>
      </c>
      <c r="CX46" s="59">
        <f t="shared" si="14"/>
        <v>659.00698459718615</v>
      </c>
      <c r="CY46" s="59">
        <f ca="1">AVERAGE(OFFSET($CX$3,0,0,'Données projet'!$E$13+1,1))-AVERAGE(OFFSET($H$3,0,0,'Données projet'!$E$13+1,1))</f>
        <v>370.12772664814923</v>
      </c>
      <c r="CZ46" s="59">
        <f t="shared" si="42"/>
        <v>292.26503163353146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5.7812491439084468</v>
      </c>
      <c r="DG46" s="21">
        <f>EXP(-LN(2)/25)*DG45+(1-EXP(-LN(2)/25))/(LN(2)/25)*Calculateur!DB46*Calculateur!DD46*VLOOKUP('Données projet'!$B$13,Paramètres!$A$1:$I$89,3,0)*0.475*44/12</f>
        <v>4.6328005585119696</v>
      </c>
      <c r="DH46" s="21">
        <f>EXP(-LN(2)/2)*DH45+(1-EXP(-LN(2)/2))/(LN(2)/2)*DB46*DE46*VLOOKUP('Données projet'!$B$13,Paramètres!$A$1:$I$89,3,0)*0.475*44/12</f>
        <v>8.7535770282428899E-2</v>
      </c>
      <c r="DI46" s="22">
        <f t="shared" si="15"/>
        <v>10.501585472702846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11.142857142857142</v>
      </c>
      <c r="DO46" s="12">
        <f>IF('Données projet'!$A$166&gt;35,DO45+DN46-DW45,IF(A46&lt;'Données projet'!$A$166,$DL$205^A46,IF(A46='Données projet'!$A$166,'Données projet'!$B$166,DO45+DN46-DW45)))</f>
        <v>218.85714285714278</v>
      </c>
      <c r="DP46" s="17">
        <f>DO46*VLOOKUP('Données projet'!$B$14,Paramètres!$A$1:$I$89,3,0)*VLOOKUP('Données projet'!$B$14,Paramètres!$A$1:$I$89,5,0)</f>
        <v>235.57782857142846</v>
      </c>
      <c r="DQ46" s="13">
        <f t="shared" si="43"/>
        <v>57.487051377573565</v>
      </c>
      <c r="DR46" s="20">
        <f t="shared" si="16"/>
        <v>510.42133257784525</v>
      </c>
      <c r="DS46" s="59">
        <f t="shared" si="17"/>
        <v>803.75466591117856</v>
      </c>
      <c r="DT46" s="59">
        <f ca="1">AVERAGE(OFFSET($DS$3,0,0,'Données projet'!$E$14+1,1))-AVERAGE(OFFSET($H$3,0,0,'Données projet'!$E$14+1,1))</f>
        <v>385.04244822139202</v>
      </c>
      <c r="DU46" s="59">
        <f t="shared" si="44"/>
        <v>374.64504594213992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5.335239300463047</v>
      </c>
      <c r="EB46" s="21">
        <f>EXP(-LN(2)/25)*EB45+(1-EXP(-LN(2)/25))/(LN(2)/25)*Calculateur!DW46*Calculateur!DY46*VLOOKUP('Données projet'!$B$14,Paramètres!$A$1:$I$89,3,0)*0.475*44/12</f>
        <v>6.3165845499826041</v>
      </c>
      <c r="EC46" s="21">
        <f>EXP(-LN(2)/2)*EC45+(1-EXP(-LN(2)/2))/(LN(2)/2)*DW46*DZ46*VLOOKUP('Données projet'!$B$14,Paramètres!$A$1:$I$89,3,0)*0.475*44/12</f>
        <v>1.8808814237697029E-2</v>
      </c>
      <c r="ED46" s="22">
        <f t="shared" si="18"/>
        <v>11.67063266468335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332.68760696564266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2.5258680987552746</v>
      </c>
      <c r="AA47" s="21">
        <f>EXP(-LN(2)/25)*AA46+(1-EXP(-LN(2)/25))/(LN(2)/25)*Calculateur!V47*Calculateur!X47*VLOOKUP('Données projet'!$B$9,Paramètres!$A$1:$I$89,3,0)*0.475*44/12</f>
        <v>2.8456958132837764</v>
      </c>
      <c r="AB47" s="21">
        <f>EXP(-LN(2)/2)*AB46+(1-EXP(-LN(2)/2))/(LN(2)/2)*V47*Y47*VLOOKUP('Données projet'!$B$9,Paramètres!$A$1:$I$89,3,0)*0.475*44/12</f>
        <v>4.7677507855264624E-2</v>
      </c>
      <c r="AC47" s="22">
        <f t="shared" si="3"/>
        <v>5.4192414198943153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368.19566888809879</v>
      </c>
      <c r="AO47" s="59">
        <f t="shared" si="36"/>
        <v>254.25036207346591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2.8307142486050476</v>
      </c>
      <c r="AV47" s="21">
        <f>EXP(-LN(2)/25)*AV46+(1-EXP(-LN(2)/25))/(LN(2)/25)*Calculateur!AQ47*Calculateur!AS47*VLOOKUP('Données projet'!$B$10,Paramètres!$A$1:$I$89,3,0)*0.475*44/12</f>
        <v>3.189141859714578</v>
      </c>
      <c r="AW47" s="21">
        <f>EXP(-LN(2)/2)*AW46+(1-EXP(-LN(2)/2))/(LN(2)/2)*AQ47*AT47*VLOOKUP('Données projet'!$B$10,Paramètres!$A$1:$I$89,3,0)*0.475*44/12</f>
        <v>5.343168983779658E-2</v>
      </c>
      <c r="AX47" s="21">
        <f t="shared" si="6"/>
        <v>6.0732877981574225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219.49999999999989</v>
      </c>
      <c r="BE47" s="13">
        <f>BD47*VLOOKUP('Données projet'!$B$11,Paramètres!$A$1:$I$89,3,0)*VLOOKUP('Données projet'!$B$11,Paramètres!$A$1:$I$89,5,0)</f>
        <v>102.72599999999994</v>
      </c>
      <c r="BF47" s="13">
        <f t="shared" si="37"/>
        <v>27.610409417164195</v>
      </c>
      <c r="BG47" s="20">
        <f t="shared" si="7"/>
        <v>227.0025797348942</v>
      </c>
      <c r="BH47" s="59">
        <f t="shared" si="8"/>
        <v>520.33591306822746</v>
      </c>
      <c r="BI47" s="59">
        <f ca="1">AVERAGE(OFFSET($BH$3,0,0,'Données projet'!$E$11+1,1))-AVERAGE(OFFSET($H$3,0,0,'Données projet'!$E$11+1,1))</f>
        <v>319.22903094674564</v>
      </c>
      <c r="BJ47" s="59">
        <f t="shared" si="38"/>
        <v>254.58690973142848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6.8784484434671374</v>
      </c>
      <c r="BQ47" s="21">
        <f>EXP(-LN(2)/25)*BQ46+(1-EXP(-LN(2)/25))/(LN(2)/25)*Calculateur!BL47*Calculateur!BN47*VLOOKUP('Données projet'!$B$11,Paramètres!$A$1:$I$89,3,0)*0.475*44/12</f>
        <v>7.5639646313581395</v>
      </c>
      <c r="BR47" s="21">
        <f>EXP(-LN(2)/2)*BR46+(1-EXP(-LN(2)/2))/(LN(2)/2)*BL47*BO47*VLOOKUP('Données projet'!$B$11,Paramètres!$A$1:$I$89,3,0)*0.475*44/12</f>
        <v>8.62744425281122E-2</v>
      </c>
      <c r="BS47" s="22">
        <f t="shared" si="9"/>
        <v>14.528687517353388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9.5</v>
      </c>
      <c r="BY47" s="12">
        <f>IF('Données projet'!$A$114&gt;35,BY46+BX47-CG46,IF(A47&lt;'Données projet'!$A$114,$BV$205^A47,IF(A47='Données projet'!$A$114,'Données projet'!$B$114,BY46+BX47-CG46)))</f>
        <v>264.00000000000011</v>
      </c>
      <c r="BZ47" s="13">
        <f>BY47*VLOOKUP('Données projet'!$B$12,Paramètres!$A$1:$I$89,3,0)*VLOOKUP('Données projet'!$B$12,Paramètres!$A$1:$I$89,5,0)</f>
        <v>157.87200000000007</v>
      </c>
      <c r="CA47" s="13">
        <f t="shared" si="39"/>
        <v>40.362165684361159</v>
      </c>
      <c r="CB47" s="20">
        <f t="shared" si="10"/>
        <v>345.25783856692919</v>
      </c>
      <c r="CC47" s="59">
        <f t="shared" si="11"/>
        <v>638.59117190026245</v>
      </c>
      <c r="CD47" s="59">
        <f ca="1">AVERAGE(OFFSET($CC$3,0,0,'Données projet'!$E$12+1,1))-AVERAGE(OFFSET($H$3,0,0,'Données projet'!$E$12+1,1))</f>
        <v>382.88347131256569</v>
      </c>
      <c r="CE47" s="59">
        <f t="shared" si="40"/>
        <v>243.30592080224636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1.2985877248727322</v>
      </c>
      <c r="CL47" s="21">
        <f>EXP(-LN(2)/25)*CL46+(1-EXP(-LN(2)/25))/(LN(2)/25)*Calculateur!CG47*Calculateur!CI47*VLOOKUP('Données projet'!$B$12,Paramètres!$A$1:$I$89,3,0)*0.475*44/12</f>
        <v>1.0876108775253359</v>
      </c>
      <c r="CM47" s="21">
        <f>EXP(-LN(2)/2)*CM46+(1-EXP(-LN(2)/2))/(LN(2)/2)*CG47*CJ47*VLOOKUP('Données projet'!$B$12,Paramètres!$A$1:$I$89,3,0)*0.475*44/12</f>
        <v>1.9340274640804858E-2</v>
      </c>
      <c r="CN47" s="22">
        <f t="shared" si="12"/>
        <v>2.405538877038873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19</v>
      </c>
      <c r="CT47" s="12">
        <f>IF('Données projet'!$A$140&gt;35,CT46+CS47-DB46,IF(A47&lt;'Données projet'!$A$140,$CQ$205^A47,IF(A47='Données projet'!$A$140,'Données projet'!$B$140,CT46+CS47-DB46)))</f>
        <v>299.00000000000006</v>
      </c>
      <c r="CU47" s="17">
        <f>CT47*VLOOKUP('Données projet'!$B$13,Paramètres!$A$1:$I$89,3,0)*VLOOKUP('Données projet'!$B$13,Paramètres!$A$1:$I$89,5,0)</f>
        <v>178.80200000000002</v>
      </c>
      <c r="CV47" s="13">
        <f t="shared" si="41"/>
        <v>45.055549739375941</v>
      </c>
      <c r="CW47" s="20">
        <f t="shared" si="13"/>
        <v>389.88523246274644</v>
      </c>
      <c r="CX47" s="59">
        <f t="shared" si="14"/>
        <v>683.2185657960797</v>
      </c>
      <c r="CY47" s="59">
        <f ca="1">AVERAGE(OFFSET($CX$3,0,0,'Données projet'!$E$13+1,1))-AVERAGE(OFFSET($H$3,0,0,'Données projet'!$E$13+1,1))</f>
        <v>370.12772664814923</v>
      </c>
      <c r="CZ47" s="59">
        <f t="shared" si="42"/>
        <v>292.26503163353146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5.6678823744101949</v>
      </c>
      <c r="DG47" s="21">
        <f>EXP(-LN(2)/25)*DG46+(1-EXP(-LN(2)/25))/(LN(2)/25)*Calculateur!DB47*Calculateur!DD47*VLOOKUP('Données projet'!$B$13,Paramètres!$A$1:$I$89,3,0)*0.475*44/12</f>
        <v>4.5061163836110669</v>
      </c>
      <c r="DH47" s="21">
        <f>EXP(-LN(2)/2)*DH46+(1-EXP(-LN(2)/2))/(LN(2)/2)*DB47*DE47*VLOOKUP('Données projet'!$B$13,Paramètres!$A$1:$I$89,3,0)*0.475*44/12</f>
        <v>6.1897136763093344E-2</v>
      </c>
      <c r="DI47" s="22">
        <f t="shared" si="15"/>
        <v>10.235895894784356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230</v>
      </c>
      <c r="DM47" s="12">
        <f>VLOOKUP(A47,'Données projet'!$A$165:$I$185,9,0)</f>
        <v>11.142857142857142</v>
      </c>
      <c r="DN47" s="12">
        <f t="array" ref="DN47">INDEX(DM:DM,MIN(IF(ISNUMBER(DM47:DM243),ROW(DM47:DM243),"")))</f>
        <v>11.142857142857142</v>
      </c>
      <c r="DO47" s="12">
        <f>IF('Données projet'!$A$166&gt;35,DO46+DN47-DW46,IF(A47&lt;'Données projet'!$A$166,$DL$205^A47,IF(A47='Données projet'!$A$166,'Données projet'!$B$166,DO46+DN47-DW46)))</f>
        <v>229.99999999999991</v>
      </c>
      <c r="DP47" s="17">
        <f>DO47*VLOOKUP('Données projet'!$B$14,Paramètres!$A$1:$I$89,3,0)*VLOOKUP('Données projet'!$B$14,Paramètres!$A$1:$I$89,5,0)</f>
        <v>247.57199999999989</v>
      </c>
      <c r="DQ47" s="13">
        <f t="shared" si="43"/>
        <v>60.065726249156526</v>
      </c>
      <c r="DR47" s="20">
        <f t="shared" si="16"/>
        <v>535.80237321728066</v>
      </c>
      <c r="DS47" s="59">
        <f t="shared" si="17"/>
        <v>829.13570655061403</v>
      </c>
      <c r="DT47" s="59">
        <f ca="1">AVERAGE(OFFSET($DS$3,0,0,'Données projet'!$E$14+1,1))-AVERAGE(OFFSET($H$3,0,0,'Données projet'!$E$14+1,1))</f>
        <v>385.04244822139202</v>
      </c>
      <c r="DU47" s="59">
        <f t="shared" si="44"/>
        <v>374.64504594213992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43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5.2306185119556172</v>
      </c>
      <c r="EB47" s="21">
        <f>EXP(-LN(2)/25)*EB46+(1-EXP(-LN(2)/25))/(LN(2)/25)*Calculateur!DW47*Calculateur!DY47*VLOOKUP('Données projet'!$B$14,Paramètres!$A$1:$I$89,3,0)*0.475*44/12</f>
        <v>6.1438572132885847</v>
      </c>
      <c r="EC47" s="21">
        <f>EXP(-LN(2)/2)*EC46+(1-EXP(-LN(2)/2))/(LN(2)/2)*DW47*DZ47*VLOOKUP('Données projet'!$B$14,Paramètres!$A$1:$I$89,3,0)*0.475*44/12</f>
        <v>1.3299840093553653E-2</v>
      </c>
      <c r="ED47" s="22">
        <f t="shared" si="18"/>
        <v>11.387775565337757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332.68760696564266</v>
      </c>
      <c r="T48" s="59">
        <f t="shared" si="34"/>
        <v>231.36959598460686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2.4763373659660997</v>
      </c>
      <c r="AA48" s="21">
        <f>EXP(-LN(2)/25)*AA47+(1-EXP(-LN(2)/25))/(LN(2)/25)*Calculateur!V48*Calculateur!X48*VLOOKUP('Données projet'!$B$9,Paramètres!$A$1:$I$89,3,0)*0.475*44/12</f>
        <v>2.7678801116208929</v>
      </c>
      <c r="AB48" s="21">
        <f>EXP(-LN(2)/2)*AB47+(1-EXP(-LN(2)/2))/(LN(2)/2)*V48*Y48*VLOOKUP('Données projet'!$B$9,Paramètres!$A$1:$I$89,3,0)*0.475*44/12</f>
        <v>3.3713089114532503E-2</v>
      </c>
      <c r="AC48" s="22">
        <f t="shared" si="3"/>
        <v>5.2779305667015253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368.19566888809879</v>
      </c>
      <c r="AO48" s="59">
        <f t="shared" si="36"/>
        <v>254.25036207346591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2.7752056687551101</v>
      </c>
      <c r="AV48" s="21">
        <f>EXP(-LN(2)/25)*AV47+(1-EXP(-LN(2)/25))/(LN(2)/25)*Calculateur!AQ48*Calculateur!AS48*VLOOKUP('Données projet'!$B$10,Paramètres!$A$1:$I$89,3,0)*0.475*44/12</f>
        <v>3.1019346078510015</v>
      </c>
      <c r="AW48" s="21">
        <f>EXP(-LN(2)/2)*AW47+(1-EXP(-LN(2)/2))/(LN(2)/2)*AQ48*AT48*VLOOKUP('Données projet'!$B$10,Paramètres!$A$1:$I$89,3,0)*0.475*44/12</f>
        <v>3.77819102145623E-2</v>
      </c>
      <c r="AX48" s="21">
        <f t="shared" si="6"/>
        <v>5.9149221868206734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230.99999999999989</v>
      </c>
      <c r="BE48" s="13">
        <f>BD48*VLOOKUP('Données projet'!$B$11,Paramètres!$A$1:$I$89,3,0)*VLOOKUP('Données projet'!$B$11,Paramètres!$A$1:$I$89,5,0)</f>
        <v>108.10799999999995</v>
      </c>
      <c r="BF48" s="13">
        <f t="shared" si="37"/>
        <v>28.884765499467136</v>
      </c>
      <c r="BG48" s="20">
        <f t="shared" si="7"/>
        <v>238.59573324490518</v>
      </c>
      <c r="BH48" s="59">
        <f t="shared" si="8"/>
        <v>531.92906657823846</v>
      </c>
      <c r="BI48" s="59">
        <f ca="1">AVERAGE(OFFSET($BH$3,0,0,'Données projet'!$E$11+1,1))-AVERAGE(OFFSET($H$3,0,0,'Données projet'!$E$11+1,1))</f>
        <v>319.22903094674564</v>
      </c>
      <c r="BJ48" s="59">
        <f t="shared" si="38"/>
        <v>254.58690973142848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6.7435662649300321</v>
      </c>
      <c r="BQ48" s="21">
        <f>EXP(-LN(2)/25)*BQ47+(1-EXP(-LN(2)/25))/(LN(2)/25)*Calculateur!BL48*Calculateur!BN48*VLOOKUP('Données projet'!$B$11,Paramètres!$A$1:$I$89,3,0)*0.475*44/12</f>
        <v>7.3571276207420384</v>
      </c>
      <c r="BR48" s="21">
        <f>EXP(-LN(2)/2)*BR47+(1-EXP(-LN(2)/2))/(LN(2)/2)*BL48*BO48*VLOOKUP('Données projet'!$B$11,Paramètres!$A$1:$I$89,3,0)*0.475*44/12</f>
        <v>6.1005243354717208E-2</v>
      </c>
      <c r="BS48" s="22">
        <f t="shared" si="9"/>
        <v>14.161699129026788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9.5</v>
      </c>
      <c r="BY48" s="12">
        <f>IF('Données projet'!$A$114&gt;35,BY47+BX48-CG47,IF(A48&lt;'Données projet'!$A$114,$BV$205^A48,IF(A48='Données projet'!$A$114,'Données projet'!$B$114,BY47+BX48-CG47)))</f>
        <v>273.50000000000011</v>
      </c>
      <c r="BZ48" s="13">
        <f>BY48*VLOOKUP('Données projet'!$B$12,Paramètres!$A$1:$I$89,3,0)*VLOOKUP('Données projet'!$B$12,Paramètres!$A$1:$I$89,5,0)</f>
        <v>163.55300000000008</v>
      </c>
      <c r="CA48" s="13">
        <f t="shared" si="39"/>
        <v>41.642877215727864</v>
      </c>
      <c r="CB48" s="20">
        <f t="shared" si="10"/>
        <v>357.38281948405944</v>
      </c>
      <c r="CC48" s="59">
        <f t="shared" si="11"/>
        <v>650.71615281739275</v>
      </c>
      <c r="CD48" s="59">
        <f ca="1">AVERAGE(OFFSET($CC$3,0,0,'Données projet'!$E$12+1,1))-AVERAGE(OFFSET($H$3,0,0,'Données projet'!$E$12+1,1))</f>
        <v>382.88347131256569</v>
      </c>
      <c r="CE48" s="59">
        <f t="shared" si="40"/>
        <v>243.30592080224636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1.2731232116482807</v>
      </c>
      <c r="CL48" s="21">
        <f>EXP(-LN(2)/25)*CL47+(1-EXP(-LN(2)/25))/(LN(2)/25)*Calculateur!CG48*Calculateur!CI48*VLOOKUP('Données projet'!$B$12,Paramètres!$A$1:$I$89,3,0)*0.475*44/12</f>
        <v>1.0578701008844353</v>
      </c>
      <c r="CM48" s="21">
        <f>EXP(-LN(2)/2)*CM47+(1-EXP(-LN(2)/2))/(LN(2)/2)*CG48*CJ48*VLOOKUP('Données projet'!$B$12,Paramètres!$A$1:$I$89,3,0)*0.475*44/12</f>
        <v>1.3675639348523335E-2</v>
      </c>
      <c r="CN48" s="22">
        <f t="shared" si="12"/>
        <v>2.3446689518812391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318</v>
      </c>
      <c r="CR48" s="12">
        <f>VLOOKUP(A48,'Données projet'!$A$139:$I$159,9,0)</f>
        <v>19</v>
      </c>
      <c r="CS48" s="12">
        <f t="array" ref="CS48">INDEX(CR:CR,MIN(IF(ISNUMBER(CR48:CR244),ROW(CR48:CR244),"")))</f>
        <v>19</v>
      </c>
      <c r="CT48" s="12">
        <f>IF('Données projet'!$A$140&gt;35,CT47+CS48-DB47,IF(A48&lt;'Données projet'!$A$140,$CQ$205^A48,IF(A48='Données projet'!$A$140,'Données projet'!$B$140,CT47+CS48-DB47)))</f>
        <v>318.00000000000006</v>
      </c>
      <c r="CU48" s="17">
        <f>CT48*VLOOKUP('Données projet'!$B$13,Paramètres!$A$1:$I$89,3,0)*VLOOKUP('Données projet'!$B$13,Paramètres!$A$1:$I$89,5,0)</f>
        <v>190.16400000000004</v>
      </c>
      <c r="CV48" s="13">
        <f t="shared" si="41"/>
        <v>47.576209101852911</v>
      </c>
      <c r="CW48" s="20">
        <f t="shared" si="13"/>
        <v>414.06419751906054</v>
      </c>
      <c r="CX48" s="59">
        <f t="shared" si="14"/>
        <v>707.39753085239386</v>
      </c>
      <c r="CY48" s="59">
        <f ca="1">AVERAGE(OFFSET($CX$3,0,0,'Données projet'!$E$13+1,1))-AVERAGE(OFFSET($H$3,0,0,'Données projet'!$E$13+1,1))</f>
        <v>370.12772664814923</v>
      </c>
      <c r="CZ48" s="59">
        <f t="shared" si="42"/>
        <v>292.26503163353146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53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5.5567386581149023</v>
      </c>
      <c r="DG48" s="21">
        <f>EXP(-LN(2)/25)*DG47+(1-EXP(-LN(2)/25))/(LN(2)/25)*Calculateur!DB48*Calculateur!DD48*VLOOKUP('Données projet'!$B$13,Paramètres!$A$1:$I$89,3,0)*0.475*44/12</f>
        <v>4.3828963941348604</v>
      </c>
      <c r="DH48" s="21">
        <f>EXP(-LN(2)/2)*DH47+(1-EXP(-LN(2)/2))/(LN(2)/2)*DB48*DE48*VLOOKUP('Données projet'!$B$13,Paramètres!$A$1:$I$89,3,0)*0.475*44/12</f>
        <v>4.3767885141214456E-2</v>
      </c>
      <c r="DI48" s="22">
        <f t="shared" si="15"/>
        <v>9.9834029373909772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10.375</v>
      </c>
      <c r="DO48" s="12">
        <f>IF('Données projet'!$A$166&gt;35,DO47+DN48-DW47,IF(A48&lt;'Données projet'!$A$166,$DL$205^A48,IF(A48='Données projet'!$A$166,'Données projet'!$B$166,DO47+DN48-DW47)))</f>
        <v>197.37499999999991</v>
      </c>
      <c r="DP48" s="17">
        <f>DO48*VLOOKUP('Données projet'!$B$14,Paramètres!$A$1:$I$89,3,0)*VLOOKUP('Données projet'!$B$14,Paramètres!$A$1:$I$89,5,0)</f>
        <v>212.45444999999992</v>
      </c>
      <c r="DQ48" s="13">
        <f t="shared" si="43"/>
        <v>52.471581504213297</v>
      </c>
      <c r="DR48" s="20">
        <f t="shared" si="16"/>
        <v>461.4128382031713</v>
      </c>
      <c r="DS48" s="59">
        <f t="shared" si="17"/>
        <v>754.74617153650456</v>
      </c>
      <c r="DT48" s="59">
        <f ca="1">AVERAGE(OFFSET($DS$3,0,0,'Données projet'!$E$14+1,1))-AVERAGE(OFFSET($H$3,0,0,'Données projet'!$E$14+1,1))</f>
        <v>385.04244822139202</v>
      </c>
      <c r="DU48" s="59">
        <f t="shared" si="44"/>
        <v>374.64504594213992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5.128049273298438</v>
      </c>
      <c r="EB48" s="21">
        <f>EXP(-LN(2)/25)*EB47+(1-EXP(-LN(2)/25))/(LN(2)/25)*Calculateur!DW48*Calculateur!DY48*VLOOKUP('Données projet'!$B$14,Paramètres!$A$1:$I$89,3,0)*0.475*44/12</f>
        <v>5.9758531146997997</v>
      </c>
      <c r="EC48" s="21">
        <f>EXP(-LN(2)/2)*EC47+(1-EXP(-LN(2)/2))/(LN(2)/2)*DW48*DZ48*VLOOKUP('Données projet'!$B$14,Paramètres!$A$1:$I$89,3,0)*0.475*44/12</f>
        <v>9.4044071188485144E-3</v>
      </c>
      <c r="ED48" s="22">
        <f t="shared" si="18"/>
        <v>11.113306795117087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332.68760696564266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2.4277779006361566</v>
      </c>
      <c r="AA49" s="21">
        <f>EXP(-LN(2)/25)*AA48+(1-EXP(-LN(2)/25))/(LN(2)/25)*Calculateur!V49*Calculateur!X49*VLOOKUP('Données projet'!$B$9,Paramètres!$A$1:$I$89,3,0)*0.475*44/12</f>
        <v>2.6921922844121307</v>
      </c>
      <c r="AB49" s="21">
        <f>EXP(-LN(2)/2)*AB48+(1-EXP(-LN(2)/2))/(LN(2)/2)*V49*Y49*VLOOKUP('Données projet'!$B$9,Paramètres!$A$1:$I$89,3,0)*0.475*44/12</f>
        <v>2.3838753927632312E-2</v>
      </c>
      <c r="AC49" s="22">
        <f t="shared" si="3"/>
        <v>5.1438089389759192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368.19566888809879</v>
      </c>
      <c r="AO49" s="59">
        <f t="shared" si="36"/>
        <v>254.25036207346591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2.7207855782991395</v>
      </c>
      <c r="AV49" s="21">
        <f>EXP(-LN(2)/25)*AV48+(1-EXP(-LN(2)/25))/(LN(2)/25)*Calculateur!AQ49*Calculateur!AS49*VLOOKUP('Données projet'!$B$10,Paramètres!$A$1:$I$89,3,0)*0.475*44/12</f>
        <v>3.0171120428756644</v>
      </c>
      <c r="AW49" s="21">
        <f>EXP(-LN(2)/2)*AW48+(1-EXP(-LN(2)/2))/(LN(2)/2)*AQ49*AT49*VLOOKUP('Données projet'!$B$10,Paramètres!$A$1:$I$89,3,0)*0.475*44/12</f>
        <v>2.671584491889829E-2</v>
      </c>
      <c r="AX49" s="21">
        <f t="shared" si="6"/>
        <v>5.764613466093703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242.49999999999989</v>
      </c>
      <c r="BE49" s="13">
        <f>BD49*VLOOKUP('Données projet'!$B$11,Paramètres!$A$1:$I$89,3,0)*VLOOKUP('Données projet'!$B$11,Paramètres!$A$1:$I$89,5,0)</f>
        <v>113.48999999999994</v>
      </c>
      <c r="BF49" s="13">
        <f t="shared" si="37"/>
        <v>30.151755078981495</v>
      </c>
      <c r="BG49" s="20">
        <f t="shared" si="7"/>
        <v>250.17605676255928</v>
      </c>
      <c r="BH49" s="59">
        <f t="shared" si="8"/>
        <v>543.50939009589263</v>
      </c>
      <c r="BI49" s="59">
        <f ca="1">AVERAGE(OFFSET($BH$3,0,0,'Données projet'!$E$11+1,1))-AVERAGE(OFFSET($H$3,0,0,'Données projet'!$E$11+1,1))</f>
        <v>319.22903094674564</v>
      </c>
      <c r="BJ49" s="59">
        <f t="shared" si="38"/>
        <v>254.58690973142848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6.6113290436440337</v>
      </c>
      <c r="BQ49" s="21">
        <f>EXP(-LN(2)/25)*BQ48+(1-EXP(-LN(2)/25))/(LN(2)/25)*Calculateur!BL49*Calculateur!BN49*VLOOKUP('Données projet'!$B$11,Paramètres!$A$1:$I$89,3,0)*0.475*44/12</f>
        <v>7.1559465790583205</v>
      </c>
      <c r="BR49" s="21">
        <f>EXP(-LN(2)/2)*BR48+(1-EXP(-LN(2)/2))/(LN(2)/2)*BL49*BO49*VLOOKUP('Données projet'!$B$11,Paramètres!$A$1:$I$89,3,0)*0.475*44/12</f>
        <v>4.3137221264056107E-2</v>
      </c>
      <c r="BS49" s="22">
        <f t="shared" si="9"/>
        <v>13.810412843966409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9.5</v>
      </c>
      <c r="BY49" s="12">
        <f>IF('Données projet'!$A$114&gt;35,BY48+BX49-CG48,IF(A49&lt;'Données projet'!$A$114,$BV$205^A49,IF(A49='Données projet'!$A$114,'Données projet'!$B$114,BY48+BX49-CG48)))</f>
        <v>283.00000000000011</v>
      </c>
      <c r="BZ49" s="13">
        <f>BY49*VLOOKUP('Données projet'!$B$12,Paramètres!$A$1:$I$89,3,0)*VLOOKUP('Données projet'!$B$12,Paramètres!$A$1:$I$89,5,0)</f>
        <v>169.23400000000009</v>
      </c>
      <c r="CA49" s="13">
        <f t="shared" si="39"/>
        <v>42.918420001269396</v>
      </c>
      <c r="CB49" s="20">
        <f t="shared" si="10"/>
        <v>369.49879816887761</v>
      </c>
      <c r="CC49" s="59">
        <f t="shared" si="11"/>
        <v>662.83213150221093</v>
      </c>
      <c r="CD49" s="59">
        <f ca="1">AVERAGE(OFFSET($CC$3,0,0,'Données projet'!$E$12+1,1))-AVERAGE(OFFSET($H$3,0,0,'Données projet'!$E$12+1,1))</f>
        <v>382.88347131256569</v>
      </c>
      <c r="CE49" s="59">
        <f t="shared" si="40"/>
        <v>243.30592080224636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1.2481580419963412</v>
      </c>
      <c r="CL49" s="21">
        <f>EXP(-LN(2)/25)*CL48+(1-EXP(-LN(2)/25))/(LN(2)/25)*Calculateur!CG49*Calculateur!CI49*VLOOKUP('Données projet'!$B$12,Paramètres!$A$1:$I$89,3,0)*0.475*44/12</f>
        <v>1.0289425873447797</v>
      </c>
      <c r="CM49" s="21">
        <f>EXP(-LN(2)/2)*CM48+(1-EXP(-LN(2)/2))/(LN(2)/2)*CG49*CJ49*VLOOKUP('Données projet'!$B$12,Paramètres!$A$1:$I$89,3,0)*0.475*44/12</f>
        <v>9.6701373204024291E-3</v>
      </c>
      <c r="CN49" s="22">
        <f t="shared" si="12"/>
        <v>2.2867707666615233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17.399999999999999</v>
      </c>
      <c r="CT49" s="12">
        <f>IF('Données projet'!$A$140&gt;35,CT48+CS49-DB48,IF(A49&lt;'Données projet'!$A$140,$CQ$205^A49,IF(A49='Données projet'!$A$140,'Données projet'!$B$140,CT48+CS49-DB48)))</f>
        <v>282.40000000000003</v>
      </c>
      <c r="CU49" s="17">
        <f>CT49*VLOOKUP('Données projet'!$B$13,Paramètres!$A$1:$I$89,3,0)*VLOOKUP('Données projet'!$B$13,Paramètres!$A$1:$I$89,5,0)</f>
        <v>168.87520000000004</v>
      </c>
      <c r="CV49" s="13">
        <f t="shared" si="41"/>
        <v>42.838008554673955</v>
      </c>
      <c r="CW49" s="20">
        <f t="shared" si="13"/>
        <v>368.73383823272388</v>
      </c>
      <c r="CX49" s="59">
        <f t="shared" si="14"/>
        <v>662.06717156605714</v>
      </c>
      <c r="CY49" s="59">
        <f ca="1">AVERAGE(OFFSET($CX$3,0,0,'Données projet'!$E$13+1,1))-AVERAGE(OFFSET($H$3,0,0,'Données projet'!$E$13+1,1))</f>
        <v>370.12772664814923</v>
      </c>
      <c r="CZ49" s="59">
        <f t="shared" si="42"/>
        <v>292.26503163353146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5.4477744023051873</v>
      </c>
      <c r="DG49" s="21">
        <f>EXP(-LN(2)/25)*DG48+(1-EXP(-LN(2)/25))/(LN(2)/25)*Calculateur!DB49*Calculateur!DD49*VLOOKUP('Données projet'!$B$13,Paramètres!$A$1:$I$89,3,0)*0.475*44/12</f>
        <v>4.2630458617507383</v>
      </c>
      <c r="DH49" s="21">
        <f>EXP(-LN(2)/2)*DH48+(1-EXP(-LN(2)/2))/(LN(2)/2)*DB49*DE49*VLOOKUP('Données projet'!$B$13,Paramètres!$A$1:$I$89,3,0)*0.475*44/12</f>
        <v>3.0948568381546679E-2</v>
      </c>
      <c r="DI49" s="22">
        <f t="shared" si="15"/>
        <v>9.7417688324374723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10.375</v>
      </c>
      <c r="DO49" s="12">
        <f>IF('Données projet'!$A$166&gt;35,DO48+DN49-DW48,IF(A49&lt;'Données projet'!$A$166,$DL$205^A49,IF(A49='Données projet'!$A$166,'Données projet'!$B$166,DO48+DN49-DW48)))</f>
        <v>207.74999999999991</v>
      </c>
      <c r="DP49" s="17">
        <f>DO49*VLOOKUP('Données projet'!$B$14,Paramètres!$A$1:$I$89,3,0)*VLOOKUP('Données projet'!$B$14,Paramètres!$A$1:$I$89,5,0)</f>
        <v>223.6220999999999</v>
      </c>
      <c r="DQ49" s="13">
        <f t="shared" si="43"/>
        <v>54.901381494790314</v>
      </c>
      <c r="DR49" s="20">
        <f t="shared" si="16"/>
        <v>485.09506360342613</v>
      </c>
      <c r="DS49" s="59">
        <f t="shared" si="17"/>
        <v>778.42839693675944</v>
      </c>
      <c r="DT49" s="59">
        <f ca="1">AVERAGE(OFFSET($DS$3,0,0,'Données projet'!$E$14+1,1))-AVERAGE(OFFSET($H$3,0,0,'Données projet'!$E$14+1,1))</f>
        <v>385.04244822139202</v>
      </c>
      <c r="DU49" s="59">
        <f t="shared" si="44"/>
        <v>374.64504594213992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5.0274913548502678</v>
      </c>
      <c r="EB49" s="21">
        <f>EXP(-LN(2)/25)*EB48+(1-EXP(-LN(2)/25))/(LN(2)/25)*Calculateur!DW49*Calculateur!DY49*VLOOKUP('Données projet'!$B$14,Paramètres!$A$1:$I$89,3,0)*0.475*44/12</f>
        <v>5.8124430970218768</v>
      </c>
      <c r="EC49" s="21">
        <f>EXP(-LN(2)/2)*EC48+(1-EXP(-LN(2)/2))/(LN(2)/2)*DW49*DZ49*VLOOKUP('Données projet'!$B$14,Paramètres!$A$1:$I$89,3,0)*0.475*44/12</f>
        <v>6.6499200467768265E-3</v>
      </c>
      <c r="ED49" s="22">
        <f t="shared" si="18"/>
        <v>10.846584371918921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332.68760696564266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2.3801706568029841</v>
      </c>
      <c r="AA50" s="21">
        <f>EXP(-LN(2)/25)*AA49+(1-EXP(-LN(2)/25))/(LN(2)/25)*Calculateur!V50*Calculateur!X50*VLOOKUP('Données projet'!$B$9,Paramètres!$A$1:$I$89,3,0)*0.475*44/12</f>
        <v>2.6185741448186417</v>
      </c>
      <c r="AB50" s="21">
        <f>EXP(-LN(2)/2)*AB49+(1-EXP(-LN(2)/2))/(LN(2)/2)*V50*Y50*VLOOKUP('Données projet'!$B$9,Paramètres!$A$1:$I$89,3,0)*0.475*44/12</f>
        <v>1.6856544557266252E-2</v>
      </c>
      <c r="AC50" s="22">
        <f t="shared" si="3"/>
        <v>5.0156013461788929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368.19566888809879</v>
      </c>
      <c r="AO50" s="59">
        <f t="shared" si="36"/>
        <v>254.25036207346591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2.6674326326240325</v>
      </c>
      <c r="AV50" s="21">
        <f>EXP(-LN(2)/25)*AV49+(1-EXP(-LN(2)/25))/(LN(2)/25)*Calculateur!AQ50*Calculateur!AS50*VLOOKUP('Données projet'!$B$10,Paramètres!$A$1:$I$89,3,0)*0.475*44/12</f>
        <v>2.9346089554002028</v>
      </c>
      <c r="AW50" s="21">
        <f>EXP(-LN(2)/2)*AW49+(1-EXP(-LN(2)/2))/(LN(2)/2)*AQ50*AT50*VLOOKUP('Données projet'!$B$10,Paramètres!$A$1:$I$89,3,0)*0.475*44/12</f>
        <v>1.889095510728115E-2</v>
      </c>
      <c r="AX50" s="21">
        <f t="shared" si="6"/>
        <v>5.6209325431315165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253.99999999999989</v>
      </c>
      <c r="BE50" s="13">
        <f>BD50*VLOOKUP('Données projet'!$B$11,Paramètres!$A$1:$I$89,3,0)*VLOOKUP('Données projet'!$B$11,Paramètres!$A$1:$I$89,5,0)</f>
        <v>118.87199999999994</v>
      </c>
      <c r="BF50" s="13">
        <f t="shared" si="37"/>
        <v>31.411767382096219</v>
      </c>
      <c r="BG50" s="20">
        <f t="shared" si="7"/>
        <v>261.74422819048414</v>
      </c>
      <c r="BH50" s="59">
        <f t="shared" si="8"/>
        <v>555.07756152381739</v>
      </c>
      <c r="BI50" s="59">
        <f ca="1">AVERAGE(OFFSET($BH$3,0,0,'Données projet'!$E$11+1,1))-AVERAGE(OFFSET($H$3,0,0,'Données projet'!$E$11+1,1))</f>
        <v>319.22903094674564</v>
      </c>
      <c r="BJ50" s="59">
        <f t="shared" si="38"/>
        <v>254.58690973142848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6.4816849136107137</v>
      </c>
      <c r="BQ50" s="21">
        <f>EXP(-LN(2)/25)*BQ49+(1-EXP(-LN(2)/25))/(LN(2)/25)*Calculateur!BL50*Calculateur!BN50*VLOOKUP('Données projet'!$B$11,Paramètres!$A$1:$I$89,3,0)*0.475*44/12</f>
        <v>6.9602668435390953</v>
      </c>
      <c r="BR50" s="21">
        <f>EXP(-LN(2)/2)*BR49+(1-EXP(-LN(2)/2))/(LN(2)/2)*BL50*BO50*VLOOKUP('Données projet'!$B$11,Paramètres!$A$1:$I$89,3,0)*0.475*44/12</f>
        <v>3.0502621677358607E-2</v>
      </c>
      <c r="BS50" s="22">
        <f t="shared" si="9"/>
        <v>13.472454378827168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9.5</v>
      </c>
      <c r="BY50" s="12">
        <f>IF('Données projet'!$A$114&gt;35,BY49+BX50-CG49,IF(A50&lt;'Données projet'!$A$114,$BV$205^A50,IF(A50='Données projet'!$A$114,'Données projet'!$B$114,BY49+BX50-CG49)))</f>
        <v>292.50000000000011</v>
      </c>
      <c r="BZ50" s="13">
        <f>BY50*VLOOKUP('Données projet'!$B$12,Paramètres!$A$1:$I$89,3,0)*VLOOKUP('Données projet'!$B$12,Paramètres!$A$1:$I$89,5,0)</f>
        <v>174.91500000000011</v>
      </c>
      <c r="CA50" s="13">
        <f t="shared" si="39"/>
        <v>44.188987442418814</v>
      </c>
      <c r="CB50" s="20">
        <f t="shared" si="10"/>
        <v>381.60611146221294</v>
      </c>
      <c r="CC50" s="59">
        <f t="shared" si="11"/>
        <v>674.93944479554625</v>
      </c>
      <c r="CD50" s="59">
        <f ca="1">AVERAGE(OFFSET($CC$3,0,0,'Données projet'!$E$12+1,1))-AVERAGE(OFFSET($H$3,0,0,'Données projet'!$E$12+1,1))</f>
        <v>382.88347131256569</v>
      </c>
      <c r="CE50" s="59">
        <f t="shared" si="40"/>
        <v>243.30592080224636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1.2236824240940263</v>
      </c>
      <c r="CL50" s="21">
        <f>EXP(-LN(2)/25)*CL49+(1-EXP(-LN(2)/25))/(LN(2)/25)*Calculateur!CG50*Calculateur!CI50*VLOOKUP('Données projet'!$B$12,Paramètres!$A$1:$I$89,3,0)*0.475*44/12</f>
        <v>1.0008060981840978</v>
      </c>
      <c r="CM50" s="21">
        <f>EXP(-LN(2)/2)*CM49+(1-EXP(-LN(2)/2))/(LN(2)/2)*CG50*CJ50*VLOOKUP('Données projet'!$B$12,Paramètres!$A$1:$I$89,3,0)*0.475*44/12</f>
        <v>6.8378196742616675E-3</v>
      </c>
      <c r="CN50" s="22">
        <f t="shared" si="12"/>
        <v>2.2313263419523857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17.399999999999999</v>
      </c>
      <c r="CT50" s="12">
        <f>IF('Données projet'!$A$140&gt;35,CT49+CS50-DB49,IF(A50&lt;'Données projet'!$A$140,$CQ$205^A50,IF(A50='Données projet'!$A$140,'Données projet'!$B$140,CT49+CS50-DB49)))</f>
        <v>299.8</v>
      </c>
      <c r="CU50" s="17">
        <f>CT50*VLOOKUP('Données projet'!$B$13,Paramètres!$A$1:$I$89,3,0)*VLOOKUP('Données projet'!$B$13,Paramètres!$A$1:$I$89,5,0)</f>
        <v>179.28040000000001</v>
      </c>
      <c r="CV50" s="13">
        <f t="shared" si="41"/>
        <v>45.162051118824294</v>
      </c>
      <c r="CW50" s="20">
        <f t="shared" si="13"/>
        <v>390.90393569861902</v>
      </c>
      <c r="CX50" s="59">
        <f t="shared" si="14"/>
        <v>684.23726903195234</v>
      </c>
      <c r="CY50" s="59">
        <f ca="1">AVERAGE(OFFSET($CX$3,0,0,'Données projet'!$E$13+1,1))-AVERAGE(OFFSET($H$3,0,0,'Données projet'!$E$13+1,1))</f>
        <v>370.12772664814923</v>
      </c>
      <c r="CZ50" s="59">
        <f t="shared" si="42"/>
        <v>292.26503163353146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5.3409468690902671</v>
      </c>
      <c r="DG50" s="21">
        <f>EXP(-LN(2)/25)*DG49+(1-EXP(-LN(2)/25))/(LN(2)/25)*Calculateur!DB50*Calculateur!DD50*VLOOKUP('Données projet'!$B$13,Paramètres!$A$1:$I$89,3,0)*0.475*44/12</f>
        <v>4.1464726484773262</v>
      </c>
      <c r="DH50" s="21">
        <f>EXP(-LN(2)/2)*DH49+(1-EXP(-LN(2)/2))/(LN(2)/2)*DB50*DE50*VLOOKUP('Données projet'!$B$13,Paramètres!$A$1:$I$89,3,0)*0.475*44/12</f>
        <v>2.1883942570607232E-2</v>
      </c>
      <c r="DI50" s="22">
        <f t="shared" si="15"/>
        <v>9.5093034601382005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10.375</v>
      </c>
      <c r="DO50" s="12">
        <f>IF('Données projet'!$A$166&gt;35,DO49+DN50-DW49,IF(A50&lt;'Données projet'!$A$166,$DL$205^A50,IF(A50='Données projet'!$A$166,'Données projet'!$B$166,DO49+DN50-DW49)))</f>
        <v>218.12499999999991</v>
      </c>
      <c r="DP50" s="17">
        <f>DO50*VLOOKUP('Données projet'!$B$14,Paramètres!$A$1:$I$89,3,0)*VLOOKUP('Données projet'!$B$14,Paramètres!$A$1:$I$89,5,0)</f>
        <v>234.78974999999991</v>
      </c>
      <c r="DQ50" s="13">
        <f t="shared" si="43"/>
        <v>57.317091856806208</v>
      </c>
      <c r="DR50" s="20">
        <f t="shared" si="16"/>
        <v>508.75274956727066</v>
      </c>
      <c r="DS50" s="59">
        <f t="shared" si="17"/>
        <v>802.08608290060397</v>
      </c>
      <c r="DT50" s="59">
        <f ca="1">AVERAGE(OFFSET($DS$3,0,0,'Données projet'!$E$14+1,1))-AVERAGE(OFFSET($H$3,0,0,'Données projet'!$E$14+1,1))</f>
        <v>385.04244822139202</v>
      </c>
      <c r="DU50" s="59">
        <f t="shared" si="44"/>
        <v>374.64504594213992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4.928905315848592</v>
      </c>
      <c r="EB50" s="21">
        <f>EXP(-LN(2)/25)*EB49+(1-EXP(-LN(2)/25))/(LN(2)/25)*Calculateur!DW50*Calculateur!DY50*VLOOKUP('Données projet'!$B$14,Paramètres!$A$1:$I$89,3,0)*0.475*44/12</f>
        <v>5.653501534870716</v>
      </c>
      <c r="EC50" s="21">
        <f>EXP(-LN(2)/2)*EC49+(1-EXP(-LN(2)/2))/(LN(2)/2)*DW50*DZ50*VLOOKUP('Données projet'!$B$14,Paramètres!$A$1:$I$89,3,0)*0.475*44/12</f>
        <v>4.7022035594242572E-3</v>
      </c>
      <c r="ED50" s="22">
        <f t="shared" si="18"/>
        <v>10.587109054278733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332.68760696564266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2.3334969619838288</v>
      </c>
      <c r="AA51" s="21">
        <f>EXP(-LN(2)/25)*AA50+(1-EXP(-LN(2)/25))/(LN(2)/25)*Calculateur!V51*Calculateur!X51*VLOOKUP('Données projet'!$B$9,Paramètres!$A$1:$I$89,3,0)*0.475*44/12</f>
        <v>2.5469690971237466</v>
      </c>
      <c r="AB51" s="21">
        <f>EXP(-LN(2)/2)*AB50+(1-EXP(-LN(2)/2))/(LN(2)/2)*V51*Y51*VLOOKUP('Données projet'!$B$9,Paramètres!$A$1:$I$89,3,0)*0.475*44/12</f>
        <v>1.1919376963816156E-2</v>
      </c>
      <c r="AC51" s="22">
        <f t="shared" si="3"/>
        <v>4.8923854360713923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368.19566888809879</v>
      </c>
      <c r="AO51" s="59">
        <f t="shared" si="36"/>
        <v>254.25036207346591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2.615125905671531</v>
      </c>
      <c r="AV51" s="21">
        <f>EXP(-LN(2)/25)*AV50+(1-EXP(-LN(2)/25))/(LN(2)/25)*Calculateur!AQ51*Calculateur!AS51*VLOOKUP('Données projet'!$B$10,Paramètres!$A$1:$I$89,3,0)*0.475*44/12</f>
        <v>2.8543619191904064</v>
      </c>
      <c r="AW51" s="21">
        <f>EXP(-LN(2)/2)*AW50+(1-EXP(-LN(2)/2))/(LN(2)/2)*AQ51*AT51*VLOOKUP('Données projet'!$B$10,Paramètres!$A$1:$I$89,3,0)*0.475*44/12</f>
        <v>1.3357922459449145E-2</v>
      </c>
      <c r="AX51" s="21">
        <f t="shared" si="6"/>
        <v>5.4828457473213872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265.49999999999989</v>
      </c>
      <c r="BE51" s="13">
        <f>BD51*VLOOKUP('Données projet'!$B$11,Paramètres!$A$1:$I$89,3,0)*VLOOKUP('Données projet'!$B$11,Paramètres!$A$1:$I$89,5,0)</f>
        <v>124.25399999999995</v>
      </c>
      <c r="BF51" s="13">
        <f t="shared" si="37"/>
        <v>32.665154397958723</v>
      </c>
      <c r="BG51" s="20">
        <f t="shared" si="7"/>
        <v>273.30086057644468</v>
      </c>
      <c r="BH51" s="59">
        <f t="shared" si="8"/>
        <v>566.63419390977799</v>
      </c>
      <c r="BI51" s="59">
        <f ca="1">AVERAGE(OFFSET($BH$3,0,0,'Données projet'!$E$11+1,1))-AVERAGE(OFFSET($H$3,0,0,'Données projet'!$E$11+1,1))</f>
        <v>319.22903094674564</v>
      </c>
      <c r="BJ51" s="59">
        <f t="shared" si="38"/>
        <v>254.58690973142848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6.3545830258922358</v>
      </c>
      <c r="BQ51" s="21">
        <f>EXP(-LN(2)/25)*BQ50+(1-EXP(-LN(2)/25))/(LN(2)/25)*Calculateur!BL51*Calculateur!BN51*VLOOKUP('Données projet'!$B$11,Paramètres!$A$1:$I$89,3,0)*0.475*44/12</f>
        <v>6.7699379806779936</v>
      </c>
      <c r="BR51" s="21">
        <f>EXP(-LN(2)/2)*BR50+(1-EXP(-LN(2)/2))/(LN(2)/2)*BL51*BO51*VLOOKUP('Données projet'!$B$11,Paramètres!$A$1:$I$89,3,0)*0.475*44/12</f>
        <v>2.1568610632028057E-2</v>
      </c>
      <c r="BS51" s="22">
        <f t="shared" si="9"/>
        <v>13.146089617202259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9.5</v>
      </c>
      <c r="BY51" s="12">
        <f>IF('Données projet'!$A$114&gt;35,BY50+BX51-CG50,IF(A51&lt;'Données projet'!$A$114,$BV$205^A51,IF(A51='Données projet'!$A$114,'Données projet'!$B$114,BY50+BX51-CG50)))</f>
        <v>302.00000000000011</v>
      </c>
      <c r="BZ51" s="13">
        <f>BY51*VLOOKUP('Données projet'!$B$12,Paramètres!$A$1:$I$89,3,0)*VLOOKUP('Données projet'!$B$12,Paramètres!$A$1:$I$89,5,0)</f>
        <v>180.59600000000006</v>
      </c>
      <c r="CA51" s="13">
        <f t="shared" si="39"/>
        <v>45.45475966463092</v>
      </c>
      <c r="CB51" s="20">
        <f t="shared" si="10"/>
        <v>393.7050730825656</v>
      </c>
      <c r="CC51" s="59">
        <f t="shared" si="11"/>
        <v>687.03840641589886</v>
      </c>
      <c r="CD51" s="59">
        <f ca="1">AVERAGE(OFFSET($CC$3,0,0,'Données projet'!$E$12+1,1))-AVERAGE(OFFSET($H$3,0,0,'Données projet'!$E$12+1,1))</f>
        <v>382.88347131256569</v>
      </c>
      <c r="CE51" s="59">
        <f t="shared" si="40"/>
        <v>243.30592080224636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1.1996867581301229</v>
      </c>
      <c r="CL51" s="21">
        <f>EXP(-LN(2)/25)*CL50+(1-EXP(-LN(2)/25))/(LN(2)/25)*Calculateur!CG51*Calculateur!CI51*VLOOKUP('Données projet'!$B$12,Paramètres!$A$1:$I$89,3,0)*0.475*44/12</f>
        <v>0.9734390027991483</v>
      </c>
      <c r="CM51" s="21">
        <f>EXP(-LN(2)/2)*CM50+(1-EXP(-LN(2)/2))/(LN(2)/2)*CG51*CJ51*VLOOKUP('Données projet'!$B$12,Paramètres!$A$1:$I$89,3,0)*0.475*44/12</f>
        <v>4.8350686602012145E-3</v>
      </c>
      <c r="CN51" s="22">
        <f t="shared" si="12"/>
        <v>2.1779608295894723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17.399999999999999</v>
      </c>
      <c r="CT51" s="12">
        <f>IF('Données projet'!$A$140&gt;35,CT50+CS51-DB50,IF(A51&lt;'Données projet'!$A$140,$CQ$205^A51,IF(A51='Données projet'!$A$140,'Données projet'!$B$140,CT50+CS51-DB50)))</f>
        <v>317.2</v>
      </c>
      <c r="CU51" s="17">
        <f>CT51*VLOOKUP('Données projet'!$B$13,Paramètres!$A$1:$I$89,3,0)*VLOOKUP('Données projet'!$B$13,Paramètres!$A$1:$I$89,5,0)</f>
        <v>189.68560000000002</v>
      </c>
      <c r="CV51" s="13">
        <f t="shared" si="41"/>
        <v>47.470436776872745</v>
      </c>
      <c r="CW51" s="20">
        <f t="shared" si="13"/>
        <v>413.04676405305344</v>
      </c>
      <c r="CX51" s="59">
        <f t="shared" si="14"/>
        <v>706.38009738638675</v>
      </c>
      <c r="CY51" s="59">
        <f ca="1">AVERAGE(OFFSET($CX$3,0,0,'Données projet'!$E$13+1,1))-AVERAGE(OFFSET($H$3,0,0,'Données projet'!$E$13+1,1))</f>
        <v>370.12772664814923</v>
      </c>
      <c r="CZ51" s="59">
        <f t="shared" si="42"/>
        <v>292.26503163353146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5.23621415864333</v>
      </c>
      <c r="DG51" s="21">
        <f>EXP(-LN(2)/25)*DG50+(1-EXP(-LN(2)/25))/(LN(2)/25)*Calculateur!DB51*Calculateur!DD51*VLOOKUP('Données projet'!$B$13,Paramètres!$A$1:$I$89,3,0)*0.475*44/12</f>
        <v>4.0330871358511944</v>
      </c>
      <c r="DH51" s="21">
        <f>EXP(-LN(2)/2)*DH50+(1-EXP(-LN(2)/2))/(LN(2)/2)*DB51*DE51*VLOOKUP('Données projet'!$B$13,Paramètres!$A$1:$I$89,3,0)*0.475*44/12</f>
        <v>1.5474284190773341E-2</v>
      </c>
      <c r="DI51" s="22">
        <f t="shared" si="15"/>
        <v>9.2847755786852986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10.375</v>
      </c>
      <c r="DO51" s="12">
        <f>IF('Données projet'!$A$166&gt;35,DO50+DN51-DW50,IF(A51&lt;'Données projet'!$A$166,$DL$205^A51,IF(A51='Données projet'!$A$166,'Données projet'!$B$166,DO50+DN51-DW50)))</f>
        <v>228.49999999999991</v>
      </c>
      <c r="DP51" s="17">
        <f>DO51*VLOOKUP('Données projet'!$B$14,Paramètres!$A$1:$I$89,3,0)*VLOOKUP('Données projet'!$B$14,Paramètres!$A$1:$I$89,5,0)</f>
        <v>245.95739999999989</v>
      </c>
      <c r="DQ51" s="13">
        <f t="shared" si="43"/>
        <v>59.719459271890578</v>
      </c>
      <c r="DR51" s="20">
        <f t="shared" si="16"/>
        <v>532.38719656520925</v>
      </c>
      <c r="DS51" s="59">
        <f t="shared" si="17"/>
        <v>825.72052989854251</v>
      </c>
      <c r="DT51" s="59">
        <f ca="1">AVERAGE(OFFSET($DS$3,0,0,'Données projet'!$E$14+1,1))-AVERAGE(OFFSET($H$3,0,0,'Données projet'!$E$14+1,1))</f>
        <v>385.04244822139202</v>
      </c>
      <c r="DU51" s="59">
        <f t="shared" si="44"/>
        <v>374.64504594213992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4.8322524889401928</v>
      </c>
      <c r="EB51" s="21">
        <f>EXP(-LN(2)/25)*EB50+(1-EXP(-LN(2)/25))/(LN(2)/25)*Calculateur!DW51*Calculateur!DY51*VLOOKUP('Données projet'!$B$14,Paramètres!$A$1:$I$89,3,0)*0.475*44/12</f>
        <v>5.4989062380949516</v>
      </c>
      <c r="EC51" s="21">
        <f>EXP(-LN(2)/2)*EC50+(1-EXP(-LN(2)/2))/(LN(2)/2)*DW51*DZ51*VLOOKUP('Données projet'!$B$14,Paramètres!$A$1:$I$89,3,0)*0.475*44/12</f>
        <v>3.3249600233884132E-3</v>
      </c>
      <c r="ED51" s="22">
        <f t="shared" si="18"/>
        <v>10.334483687058533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332.68760696564266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2.2877385098519345</v>
      </c>
      <c r="AA52" s="21">
        <f>EXP(-LN(2)/25)*AA51+(1-EXP(-LN(2)/25))/(LN(2)/25)*Calculateur!V52*Calculateur!X52*VLOOKUP('Données projet'!$B$9,Paramètres!$A$1:$I$89,3,0)*0.475*44/12</f>
        <v>2.4773220932236142</v>
      </c>
      <c r="AB52" s="21">
        <f>EXP(-LN(2)/2)*AB51+(1-EXP(-LN(2)/2))/(LN(2)/2)*V52*Y52*VLOOKUP('Données projet'!$B$9,Paramètres!$A$1:$I$89,3,0)*0.475*44/12</f>
        <v>8.4282722786331258E-3</v>
      </c>
      <c r="AC52" s="22">
        <f t="shared" si="3"/>
        <v>4.7734888753541815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368.19566888809879</v>
      </c>
      <c r="AO52" s="59">
        <f t="shared" si="36"/>
        <v>254.25036207346591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2.5638448817306148</v>
      </c>
      <c r="AV52" s="21">
        <f>EXP(-LN(2)/25)*AV51+(1-EXP(-LN(2)/25))/(LN(2)/25)*Calculateur!AQ52*Calculateur!AS52*VLOOKUP('Données projet'!$B$10,Paramètres!$A$1:$I$89,3,0)*0.475*44/12</f>
        <v>2.7763092424057749</v>
      </c>
      <c r="AW52" s="21">
        <f>EXP(-LN(2)/2)*AW51+(1-EXP(-LN(2)/2))/(LN(2)/2)*AQ52*AT52*VLOOKUP('Données projet'!$B$10,Paramètres!$A$1:$I$89,3,0)*0.475*44/12</f>
        <v>9.4454775536405751E-3</v>
      </c>
      <c r="AX52" s="21">
        <f t="shared" si="6"/>
        <v>5.3495996016900307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276.99999999999989</v>
      </c>
      <c r="BE52" s="13">
        <f>BD52*VLOOKUP('Données projet'!$B$11,Paramètres!$A$1:$I$89,3,0)*VLOOKUP('Données projet'!$B$11,Paramètres!$A$1:$I$89,5,0)</f>
        <v>129.63599999999994</v>
      </c>
      <c r="BF52" s="13">
        <f t="shared" si="37"/>
        <v>33.912235898830978</v>
      </c>
      <c r="BG52" s="20">
        <f t="shared" si="7"/>
        <v>284.84651085713051</v>
      </c>
      <c r="BH52" s="59">
        <f t="shared" si="8"/>
        <v>578.17984419046388</v>
      </c>
      <c r="BI52" s="59">
        <f ca="1">AVERAGE(OFFSET($BH$3,0,0,'Données projet'!$E$11+1,1))-AVERAGE(OFFSET($H$3,0,0,'Données projet'!$E$11+1,1))</f>
        <v>319.22903094674564</v>
      </c>
      <c r="BJ52" s="59">
        <f t="shared" si="38"/>
        <v>254.58690973142848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6.2299735286674203</v>
      </c>
      <c r="BQ52" s="21">
        <f>EXP(-LN(2)/25)*BQ51+(1-EXP(-LN(2)/25))/(LN(2)/25)*Calculateur!BL52*Calculateur!BN52*VLOOKUP('Données projet'!$B$11,Paramètres!$A$1:$I$89,3,0)*0.475*44/12</f>
        <v>6.5848136705807887</v>
      </c>
      <c r="BR52" s="21">
        <f>EXP(-LN(2)/2)*BR51+(1-EXP(-LN(2)/2))/(LN(2)/2)*BL52*BO52*VLOOKUP('Données projet'!$B$11,Paramètres!$A$1:$I$89,3,0)*0.475*44/12</f>
        <v>1.5251310838679307E-2</v>
      </c>
      <c r="BS52" s="22">
        <f t="shared" si="9"/>
        <v>12.830038510086887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9.5</v>
      </c>
      <c r="BY52" s="12">
        <f>IF('Données projet'!$A$114&gt;35,BY51+BX52-CG51,IF(A52&lt;'Données projet'!$A$114,$BV$205^A52,IF(A52='Données projet'!$A$114,'Données projet'!$B$114,BY51+BX52-CG51)))</f>
        <v>311.50000000000011</v>
      </c>
      <c r="BZ52" s="13">
        <f>BY52*VLOOKUP('Données projet'!$B$12,Paramètres!$A$1:$I$89,3,0)*VLOOKUP('Données projet'!$B$12,Paramètres!$A$1:$I$89,5,0)</f>
        <v>186.27700000000007</v>
      </c>
      <c r="CA52" s="13">
        <f t="shared" si="39"/>
        <v>46.715904817352708</v>
      </c>
      <c r="CB52" s="20">
        <f t="shared" si="10"/>
        <v>405.79597589022273</v>
      </c>
      <c r="CC52" s="59">
        <f t="shared" si="11"/>
        <v>699.12930922355599</v>
      </c>
      <c r="CD52" s="59">
        <f ca="1">AVERAGE(OFFSET($CC$3,0,0,'Données projet'!$E$12+1,1))-AVERAGE(OFFSET($H$3,0,0,'Données projet'!$E$12+1,1))</f>
        <v>382.88347131256569</v>
      </c>
      <c r="CE52" s="59">
        <f t="shared" si="40"/>
        <v>243.30592080224636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1.1761616325398607</v>
      </c>
      <c r="CL52" s="21">
        <f>EXP(-LN(2)/25)*CL51+(1-EXP(-LN(2)/25))/(LN(2)/25)*Calculateur!CG52*Calculateur!CI52*VLOOKUP('Données projet'!$B$12,Paramètres!$A$1:$I$89,3,0)*0.475*44/12</f>
        <v>0.94682026207667325</v>
      </c>
      <c r="CM52" s="21">
        <f>EXP(-LN(2)/2)*CM51+(1-EXP(-LN(2)/2))/(LN(2)/2)*CG52*CJ52*VLOOKUP('Données projet'!$B$12,Paramètres!$A$1:$I$89,3,0)*0.475*44/12</f>
        <v>3.4189098371308338E-3</v>
      </c>
      <c r="CN52" s="22">
        <f t="shared" si="12"/>
        <v>2.1264008044536649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17.399999999999999</v>
      </c>
      <c r="CT52" s="12">
        <f>IF('Données projet'!$A$140&gt;35,CT51+CS52-DB51,IF(A52&lt;'Données projet'!$A$140,$CQ$205^A52,IF(A52='Données projet'!$A$140,'Données projet'!$B$140,CT51+CS52-DB51)))</f>
        <v>334.59999999999997</v>
      </c>
      <c r="CU52" s="17">
        <f>CT52*VLOOKUP('Données projet'!$B$13,Paramètres!$A$1:$I$89,3,0)*VLOOKUP('Données projet'!$B$13,Paramètres!$A$1:$I$89,5,0)</f>
        <v>200.0908</v>
      </c>
      <c r="CV52" s="13">
        <f t="shared" si="41"/>
        <v>49.764122289960234</v>
      </c>
      <c r="CW52" s="20">
        <f t="shared" si="13"/>
        <v>435.16398965501406</v>
      </c>
      <c r="CX52" s="59">
        <f t="shared" si="14"/>
        <v>728.49732298834738</v>
      </c>
      <c r="CY52" s="59">
        <f ca="1">AVERAGE(OFFSET($CX$3,0,0,'Données projet'!$E$13+1,1))-AVERAGE(OFFSET($H$3,0,0,'Données projet'!$E$13+1,1))</f>
        <v>370.12772664814923</v>
      </c>
      <c r="CZ52" s="59">
        <f t="shared" si="42"/>
        <v>292.26503163353146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5.1335351927676118</v>
      </c>
      <c r="DG52" s="21">
        <f>EXP(-LN(2)/25)*DG51+(1-EXP(-LN(2)/25))/(LN(2)/25)*Calculateur!DB52*Calculateur!DD52*VLOOKUP('Données projet'!$B$13,Paramètres!$A$1:$I$89,3,0)*0.475*44/12</f>
        <v>3.9228021560305089</v>
      </c>
      <c r="DH52" s="21">
        <f>EXP(-LN(2)/2)*DH51+(1-EXP(-LN(2)/2))/(LN(2)/2)*DB52*DE52*VLOOKUP('Données projet'!$B$13,Paramètres!$A$1:$I$89,3,0)*0.475*44/12</f>
        <v>1.0941971285303618E-2</v>
      </c>
      <c r="DI52" s="22">
        <f t="shared" si="15"/>
        <v>9.0672793200834239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10.375</v>
      </c>
      <c r="DO52" s="12">
        <f>IF('Données projet'!$A$166&gt;35,DO51+DN52-DW51,IF(A52&lt;'Données projet'!$A$166,$DL$205^A52,IF(A52='Données projet'!$A$166,'Données projet'!$B$166,DO51+DN52-DW51)))</f>
        <v>238.87499999999991</v>
      </c>
      <c r="DP52" s="17">
        <f>DO52*VLOOKUP('Données projet'!$B$14,Paramètres!$A$1:$I$89,3,0)*VLOOKUP('Données projet'!$B$14,Paramètres!$A$1:$I$89,5,0)</f>
        <v>257.12504999999993</v>
      </c>
      <c r="DQ52" s="13">
        <f t="shared" si="43"/>
        <v>62.109158782941677</v>
      </c>
      <c r="DR52" s="20">
        <f t="shared" si="16"/>
        <v>555.99958029695654</v>
      </c>
      <c r="DS52" s="59">
        <f t="shared" si="17"/>
        <v>849.3329136302898</v>
      </c>
      <c r="DT52" s="59">
        <f ca="1">AVERAGE(OFFSET($DS$3,0,0,'Données projet'!$E$14+1,1))-AVERAGE(OFFSET($H$3,0,0,'Données projet'!$E$14+1,1))</f>
        <v>385.04244822139202</v>
      </c>
      <c r="DU52" s="59">
        <f t="shared" si="44"/>
        <v>374.64504594213992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4.7374949650150642</v>
      </c>
      <c r="EB52" s="21">
        <f>EXP(-LN(2)/25)*EB51+(1-EXP(-LN(2)/25))/(LN(2)/25)*Calculateur!DW52*Calculateur!DY52*VLOOKUP('Données projet'!$B$14,Paramètres!$A$1:$I$89,3,0)*0.475*44/12</f>
        <v>5.3485383578393337</v>
      </c>
      <c r="EC52" s="21">
        <f>EXP(-LN(2)/2)*EC51+(1-EXP(-LN(2)/2))/(LN(2)/2)*DW52*DZ52*VLOOKUP('Données projet'!$B$14,Paramètres!$A$1:$I$89,3,0)*0.475*44/12</f>
        <v>2.3511017797121286E-3</v>
      </c>
      <c r="ED52" s="22">
        <f t="shared" si="18"/>
        <v>10.088384424634111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332.68760696564266</v>
      </c>
      <c r="T53" s="59">
        <f t="shared" si="34"/>
        <v>231.36959598460686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2.2428773530564463</v>
      </c>
      <c r="AA53" s="21">
        <f>EXP(-LN(2)/25)*AA52+(1-EXP(-LN(2)/25))/(LN(2)/25)*Calculateur!V53*Calculateur!X53*VLOOKUP('Données projet'!$B$9,Paramètres!$A$1:$I$89,3,0)*0.475*44/12</f>
        <v>2.4095795903077075</v>
      </c>
      <c r="AB53" s="21">
        <f>EXP(-LN(2)/2)*AB52+(1-EXP(-LN(2)/2))/(LN(2)/2)*V53*Y53*VLOOKUP('Données projet'!$B$9,Paramètres!$A$1:$I$89,3,0)*0.475*44/12</f>
        <v>5.959688481908078E-3</v>
      </c>
      <c r="AC53" s="22">
        <f t="shared" si="3"/>
        <v>4.6584166318460616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368.19566888809879</v>
      </c>
      <c r="AO53" s="59">
        <f t="shared" si="36"/>
        <v>254.25036207346591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2.5135694473908439</v>
      </c>
      <c r="AV53" s="21">
        <f>EXP(-LN(2)/25)*AV52+(1-EXP(-LN(2)/25))/(LN(2)/25)*Calculateur!AQ53*Calculateur!AS53*VLOOKUP('Données projet'!$B$10,Paramètres!$A$1:$I$89,3,0)*0.475*44/12</f>
        <v>2.7003909201724312</v>
      </c>
      <c r="AW53" s="21">
        <f>EXP(-LN(2)/2)*AW52+(1-EXP(-LN(2)/2))/(LN(2)/2)*AQ53*AT53*VLOOKUP('Données projet'!$B$10,Paramètres!$A$1:$I$89,3,0)*0.475*44/12</f>
        <v>6.6789612297245725E-3</v>
      </c>
      <c r="AX53" s="21">
        <f t="shared" si="6"/>
        <v>5.2206393287929993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288.5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288.49999999999989</v>
      </c>
      <c r="BE53" s="13">
        <f>BD53*VLOOKUP('Données projet'!$B$11,Paramètres!$A$1:$I$89,3,0)*VLOOKUP('Données projet'!$B$11,Paramètres!$A$1:$I$89,5,0)</f>
        <v>135.01799999999994</v>
      </c>
      <c r="BF53" s="13">
        <f t="shared" si="37"/>
        <v>35.153303603250578</v>
      </c>
      <c r="BG53" s="20">
        <f t="shared" si="7"/>
        <v>296.38168710899464</v>
      </c>
      <c r="BH53" s="59">
        <f t="shared" si="8"/>
        <v>589.71502044232795</v>
      </c>
      <c r="BI53" s="59">
        <f ca="1">AVERAGE(OFFSET($BH$3,0,0,'Données projet'!$E$11+1,1))-AVERAGE(OFFSET($H$3,0,0,'Données projet'!$E$11+1,1))</f>
        <v>319.22903094674564</v>
      </c>
      <c r="BJ53" s="59">
        <f t="shared" si="38"/>
        <v>254.58690973142848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6.1078075476788944</v>
      </c>
      <c r="BQ53" s="21">
        <f>EXP(-LN(2)/25)*BQ52+(1-EXP(-LN(2)/25))/(LN(2)/25)*Calculateur!BL53*Calculateur!BN53*VLOOKUP('Données projet'!$B$11,Paramètres!$A$1:$I$89,3,0)*0.475*44/12</f>
        <v>6.4047515944784559</v>
      </c>
      <c r="BR53" s="21">
        <f>EXP(-LN(2)/2)*BR52+(1-EXP(-LN(2)/2))/(LN(2)/2)*BL53*BO53*VLOOKUP('Données projet'!$B$11,Paramètres!$A$1:$I$89,3,0)*0.475*44/12</f>
        <v>1.078430531601403E-2</v>
      </c>
      <c r="BS53" s="22">
        <f t="shared" si="9"/>
        <v>12.523343447473364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321</v>
      </c>
      <c r="BW53" s="12">
        <f>VLOOKUP(A53,'Données projet'!$A$113:$I$133,9,0)</f>
        <v>9.5</v>
      </c>
      <c r="BX53" s="12">
        <f t="array" ref="BX53">INDEX(BW:BW,MIN(IF(ISNUMBER(BW53:BW249),ROW(BW53:BW249),"")))</f>
        <v>9.5</v>
      </c>
      <c r="BY53" s="12">
        <f>IF('Données projet'!$A$114&gt;35,BY52+BX53-CG52,IF(A53&lt;'Données projet'!$A$114,$BV$205^A53,IF(A53='Données projet'!$A$114,'Données projet'!$B$114,BY52+BX53-CG52)))</f>
        <v>321.00000000000011</v>
      </c>
      <c r="BZ53" s="13">
        <f>BY53*VLOOKUP('Données projet'!$B$12,Paramètres!$A$1:$I$89,3,0)*VLOOKUP('Données projet'!$B$12,Paramètres!$A$1:$I$89,5,0)</f>
        <v>191.95800000000008</v>
      </c>
      <c r="CA53" s="13">
        <f t="shared" si="39"/>
        <v>47.972580210954611</v>
      </c>
      <c r="CB53" s="20">
        <f t="shared" si="10"/>
        <v>417.87909386741279</v>
      </c>
      <c r="CC53" s="59">
        <f t="shared" si="11"/>
        <v>711.21242720074611</v>
      </c>
      <c r="CD53" s="59">
        <f ca="1">AVERAGE(OFFSET($CC$3,0,0,'Données projet'!$E$12+1,1))-AVERAGE(OFFSET($H$3,0,0,'Données projet'!$E$12+1,1))</f>
        <v>382.88347131256569</v>
      </c>
      <c r="CE53" s="59">
        <f t="shared" si="40"/>
        <v>243.30592080224636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25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1.1530978203135138</v>
      </c>
      <c r="CL53" s="21">
        <f>EXP(-LN(2)/25)*CL52+(1-EXP(-LN(2)/25))/(LN(2)/25)*Calculateur!CG53*Calculateur!CI53*VLOOKUP('Données projet'!$B$12,Paramètres!$A$1:$I$89,3,0)*0.475*44/12</f>
        <v>0.92092941221907298</v>
      </c>
      <c r="CM53" s="21">
        <f>EXP(-LN(2)/2)*CM52+(1-EXP(-LN(2)/2))/(LN(2)/2)*CG53*CJ53*VLOOKUP('Données projet'!$B$12,Paramètres!$A$1:$I$89,3,0)*0.475*44/12</f>
        <v>2.4175343301006073E-3</v>
      </c>
      <c r="CN53" s="22">
        <f t="shared" si="12"/>
        <v>2.0764447668626875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352</v>
      </c>
      <c r="CR53" s="12">
        <f>VLOOKUP(A53,'Données projet'!$A$139:$I$159,9,0)</f>
        <v>17.399999999999999</v>
      </c>
      <c r="CS53" s="12">
        <f t="array" ref="CS53">INDEX(CR:CR,MIN(IF(ISNUMBER(CR53:CR249),ROW(CR53:CR249),"")))</f>
        <v>17.399999999999999</v>
      </c>
      <c r="CT53" s="12">
        <f>IF('Données projet'!$A$140&gt;35,CT52+CS53-DB52,IF(A53&lt;'Données projet'!$A$140,$CQ$205^A53,IF(A53='Données projet'!$A$140,'Données projet'!$B$140,CT52+CS53-DB52)))</f>
        <v>351.99999999999994</v>
      </c>
      <c r="CU53" s="17">
        <f>CT53*VLOOKUP('Données projet'!$B$13,Paramètres!$A$1:$I$89,3,0)*VLOOKUP('Données projet'!$B$13,Paramètres!$A$1:$I$89,5,0)</f>
        <v>210.49599999999998</v>
      </c>
      <c r="CV53" s="13">
        <f t="shared" si="41"/>
        <v>52.043959291168463</v>
      </c>
      <c r="CW53" s="20">
        <f t="shared" si="13"/>
        <v>457.25709576545165</v>
      </c>
      <c r="CX53" s="59">
        <f t="shared" si="14"/>
        <v>750.59042909878497</v>
      </c>
      <c r="CY53" s="59">
        <f ca="1">AVERAGE(OFFSET($CX$3,0,0,'Données projet'!$E$13+1,1))-AVERAGE(OFFSET($H$3,0,0,'Données projet'!$E$13+1,1))</f>
        <v>370.12772664814923</v>
      </c>
      <c r="CZ53" s="59">
        <f t="shared" si="42"/>
        <v>292.26503163353146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53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5.0328696987847312</v>
      </c>
      <c r="DG53" s="21">
        <f>EXP(-LN(2)/25)*DG52+(1-EXP(-LN(2)/25))/(LN(2)/25)*Calculateur!DB53*Calculateur!DD53*VLOOKUP('Données projet'!$B$13,Paramètres!$A$1:$I$89,3,0)*0.475*44/12</f>
        <v>3.815532924782655</v>
      </c>
      <c r="DH53" s="21">
        <f>EXP(-LN(2)/2)*DH52+(1-EXP(-LN(2)/2))/(LN(2)/2)*DB53*DE53*VLOOKUP('Données projet'!$B$13,Paramètres!$A$1:$I$89,3,0)*0.475*44/12</f>
        <v>7.7371420953866715E-3</v>
      </c>
      <c r="DI53" s="22">
        <f t="shared" si="15"/>
        <v>8.8561397656627729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10.375</v>
      </c>
      <c r="DO53" s="12">
        <f>IF('Données projet'!$A$166&gt;35,DO52+DN53-DW52,IF(A53&lt;'Données projet'!$A$166,$DL$205^A53,IF(A53='Données projet'!$A$166,'Données projet'!$B$166,DO52+DN53-DW52)))</f>
        <v>249.24999999999991</v>
      </c>
      <c r="DP53" s="17">
        <f>DO53*VLOOKUP('Données projet'!$B$14,Paramètres!$A$1:$I$89,3,0)*VLOOKUP('Données projet'!$B$14,Paramètres!$A$1:$I$89,5,0)</f>
        <v>268.29269999999991</v>
      </c>
      <c r="DQ53" s="13">
        <f t="shared" si="43"/>
        <v>64.486803478894657</v>
      </c>
      <c r="DR53" s="20">
        <f t="shared" si="16"/>
        <v>579.59096855907467</v>
      </c>
      <c r="DS53" s="59">
        <f t="shared" si="17"/>
        <v>872.92430189240804</v>
      </c>
      <c r="DT53" s="59">
        <f ca="1">AVERAGE(OFFSET($DS$3,0,0,'Données projet'!$E$14+1,1))-AVERAGE(OFFSET($H$3,0,0,'Données projet'!$E$14+1,1))</f>
        <v>385.04244822139202</v>
      </c>
      <c r="DU53" s="59">
        <f t="shared" si="44"/>
        <v>374.64504594213992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4.6445955783377242</v>
      </c>
      <c r="EB53" s="21">
        <f>EXP(-LN(2)/25)*EB52+(1-EXP(-LN(2)/25))/(LN(2)/25)*Calculateur!DW53*Calculateur!DY53*VLOOKUP('Données projet'!$B$14,Paramètres!$A$1:$I$89,3,0)*0.475*44/12</f>
        <v>5.2022822951768095</v>
      </c>
      <c r="EC53" s="21">
        <f>EXP(-LN(2)/2)*EC52+(1-EXP(-LN(2)/2))/(LN(2)/2)*DW53*DZ53*VLOOKUP('Données projet'!$B$14,Paramètres!$A$1:$I$89,3,0)*0.475*44/12</f>
        <v>1.6624800116942066E-3</v>
      </c>
      <c r="ED53" s="22">
        <f t="shared" si="18"/>
        <v>9.8485403535262268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332.68760696564266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2.1988958961831142</v>
      </c>
      <c r="AA54" s="21">
        <f>EXP(-LN(2)/25)*AA53+(1-EXP(-LN(2)/25))/(LN(2)/25)*Calculateur!V54*Calculateur!X54*VLOOKUP('Données projet'!$B$9,Paramètres!$A$1:$I$89,3,0)*0.475*44/12</f>
        <v>2.3436895096964596</v>
      </c>
      <c r="AB54" s="21">
        <f>EXP(-LN(2)/2)*AB53+(1-EXP(-LN(2)/2))/(LN(2)/2)*V54*Y54*VLOOKUP('Données projet'!$B$9,Paramètres!$A$1:$I$89,3,0)*0.475*44/12</f>
        <v>4.2141361393165629E-3</v>
      </c>
      <c r="AC54" s="22">
        <f t="shared" si="3"/>
        <v>4.5467995420188911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368.19566888809879</v>
      </c>
      <c r="AO54" s="59">
        <f t="shared" si="36"/>
        <v>254.25036207346591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2.4642798836534889</v>
      </c>
      <c r="AV54" s="21">
        <f>EXP(-LN(2)/25)*AV53+(1-EXP(-LN(2)/25))/(LN(2)/25)*Calculateur!AQ54*Calculateur!AS54*VLOOKUP('Données projet'!$B$10,Paramètres!$A$1:$I$89,3,0)*0.475*44/12</f>
        <v>2.6265485884529296</v>
      </c>
      <c r="AW54" s="21">
        <f>EXP(-LN(2)/2)*AW53+(1-EXP(-LN(2)/2))/(LN(2)/2)*AQ54*AT54*VLOOKUP('Données projet'!$B$10,Paramètres!$A$1:$I$89,3,0)*0.475*44/12</f>
        <v>4.7227387768202875E-3</v>
      </c>
      <c r="AX54" s="21">
        <f t="shared" si="6"/>
        <v>5.0955512108832384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13.5</v>
      </c>
      <c r="BD54" s="12">
        <f>IF('Données projet'!$A$88&gt;35,BD53+BC54-BL53,IF(A54&lt;'Données projet'!$A$88,$BA$205^A54,IF(A54='Données projet'!$A$88,'Données projet'!$B$88,BD53+BC54-BL53)))</f>
        <v>226.99999999999989</v>
      </c>
      <c r="BE54" s="13">
        <f>BD54*VLOOKUP('Données projet'!$B$11,Paramètres!$A$1:$I$89,3,0)*VLOOKUP('Données projet'!$B$11,Paramètres!$A$1:$I$89,5,0)</f>
        <v>106.23599999999995</v>
      </c>
      <c r="BF54" s="13">
        <f t="shared" si="37"/>
        <v>28.442367793282852</v>
      </c>
      <c r="BG54" s="20">
        <f t="shared" si="7"/>
        <v>234.56482390663419</v>
      </c>
      <c r="BH54" s="59">
        <f t="shared" si="8"/>
        <v>527.89815723996753</v>
      </c>
      <c r="BI54" s="59">
        <f ca="1">AVERAGE(OFFSET($BH$3,0,0,'Données projet'!$E$11+1,1))-AVERAGE(OFFSET($H$3,0,0,'Données projet'!$E$11+1,1))</f>
        <v>319.22903094674564</v>
      </c>
      <c r="BJ54" s="59">
        <f t="shared" si="38"/>
        <v>254.58690973142848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5.9880371670636636</v>
      </c>
      <c r="BQ54" s="21">
        <f>EXP(-LN(2)/25)*BQ53+(1-EXP(-LN(2)/25))/(LN(2)/25)*Calculateur!BL54*Calculateur!BN54*VLOOKUP('Données projet'!$B$11,Paramètres!$A$1:$I$89,3,0)*0.475*44/12</f>
        <v>6.2296133253161941</v>
      </c>
      <c r="BR54" s="21">
        <f>EXP(-LN(2)/2)*BR53+(1-EXP(-LN(2)/2))/(LN(2)/2)*BL54*BO54*VLOOKUP('Données projet'!$B$11,Paramètres!$A$1:$I$89,3,0)*0.475*44/12</f>
        <v>7.6256554193396544E-3</v>
      </c>
      <c r="BS54" s="22">
        <f t="shared" si="9"/>
        <v>12.225276147799196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8.3000000000000007</v>
      </c>
      <c r="BY54" s="12">
        <f>IF('Données projet'!$A$114&gt;35,BY53+BX54-CG53,IF(A54&lt;'Données projet'!$A$114,$BV$205^A54,IF(A54='Données projet'!$A$114,'Données projet'!$B$114,BY53+BX54-CG53)))</f>
        <v>304.30000000000013</v>
      </c>
      <c r="BZ54" s="13">
        <f>BY54*VLOOKUP('Données projet'!$B$12,Paramètres!$A$1:$I$89,3,0)*VLOOKUP('Données projet'!$B$12,Paramètres!$A$1:$I$89,5,0)</f>
        <v>181.9714000000001</v>
      </c>
      <c r="CA54" s="13">
        <f t="shared" si="39"/>
        <v>45.760507906331149</v>
      </c>
      <c r="CB54" s="20">
        <f t="shared" si="10"/>
        <v>396.63307293686029</v>
      </c>
      <c r="CC54" s="59">
        <f t="shared" si="11"/>
        <v>689.9664062701936</v>
      </c>
      <c r="CD54" s="59">
        <f ca="1">AVERAGE(OFFSET($CC$3,0,0,'Données projet'!$E$12+1,1))-AVERAGE(OFFSET($H$3,0,0,'Données projet'!$E$12+1,1))</f>
        <v>382.88347131256569</v>
      </c>
      <c r="CE54" s="59">
        <f t="shared" si="40"/>
        <v>243.30592080224636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1.130486275377389</v>
      </c>
      <c r="CL54" s="21">
        <f>EXP(-LN(2)/25)*CL53+(1-EXP(-LN(2)/25))/(LN(2)/25)*Calculateur!CG54*Calculateur!CI54*VLOOKUP('Données projet'!$B$12,Paramètres!$A$1:$I$89,3,0)*0.475*44/12</f>
        <v>0.8957465490123695</v>
      </c>
      <c r="CM54" s="21">
        <f>EXP(-LN(2)/2)*CM53+(1-EXP(-LN(2)/2))/(LN(2)/2)*CG54*CJ54*VLOOKUP('Données projet'!$B$12,Paramètres!$A$1:$I$89,3,0)*0.475*44/12</f>
        <v>1.7094549185654169E-3</v>
      </c>
      <c r="CN54" s="22">
        <f t="shared" si="12"/>
        <v>2.0279422793083239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17.625</v>
      </c>
      <c r="CT54" s="12">
        <f>IF('Données projet'!$A$140&gt;35,CT53+CS54-DB53,IF(A54&lt;'Données projet'!$A$140,$CQ$205^A54,IF(A54='Données projet'!$A$140,'Données projet'!$B$140,CT53+CS54-DB53)))</f>
        <v>316.62499999999994</v>
      </c>
      <c r="CU54" s="17">
        <f>CT54*VLOOKUP('Données projet'!$B$13,Paramètres!$A$1:$I$89,3,0)*VLOOKUP('Données projet'!$B$13,Paramètres!$A$1:$I$89,5,0)</f>
        <v>189.34174999999999</v>
      </c>
      <c r="CV54" s="13">
        <f t="shared" si="41"/>
        <v>47.394393740797923</v>
      </c>
      <c r="CW54" s="20">
        <f t="shared" si="13"/>
        <v>412.31545034855634</v>
      </c>
      <c r="CX54" s="59">
        <f t="shared" si="14"/>
        <v>705.64878368188965</v>
      </c>
      <c r="CY54" s="59">
        <f ca="1">AVERAGE(OFFSET($CX$3,0,0,'Données projet'!$E$13+1,1))-AVERAGE(OFFSET($H$3,0,0,'Données projet'!$E$13+1,1))</f>
        <v>370.12772664814923</v>
      </c>
      <c r="CZ54" s="59">
        <f t="shared" si="42"/>
        <v>292.26503163353146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4.9341781937389664</v>
      </c>
      <c r="DG54" s="21">
        <f>EXP(-LN(2)/25)*DG53+(1-EXP(-LN(2)/25))/(LN(2)/25)*Calculateur!DB54*Calculateur!DD54*VLOOKUP('Données projet'!$B$13,Paramètres!$A$1:$I$89,3,0)*0.475*44/12</f>
        <v>3.7111969763043176</v>
      </c>
      <c r="DH54" s="21">
        <f>EXP(-LN(2)/2)*DH53+(1-EXP(-LN(2)/2))/(LN(2)/2)*DB54*DE54*VLOOKUP('Données projet'!$B$13,Paramètres!$A$1:$I$89,3,0)*0.475*44/12</f>
        <v>5.4709856426518096E-3</v>
      </c>
      <c r="DI54" s="22">
        <f t="shared" si="15"/>
        <v>8.6508461556859366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10.375</v>
      </c>
      <c r="DO54" s="12">
        <f>IF('Données projet'!$A$166&gt;35,DO53+DN54-DW53,IF(A54&lt;'Données projet'!$A$166,$DL$205^A54,IF(A54='Données projet'!$A$166,'Données projet'!$B$166,DO53+DN54-DW53)))</f>
        <v>259.62499999999989</v>
      </c>
      <c r="DP54" s="17">
        <f>DO54*VLOOKUP('Données projet'!$B$14,Paramètres!$A$1:$I$89,3,0)*VLOOKUP('Données projet'!$B$14,Paramètres!$A$1:$I$89,5,0)</f>
        <v>279.46034999999983</v>
      </c>
      <c r="DQ54" s="13">
        <f t="shared" si="43"/>
        <v>66.852952521544182</v>
      </c>
      <c r="DR54" s="20">
        <f t="shared" si="16"/>
        <v>603.1623352250225</v>
      </c>
      <c r="DS54" s="59">
        <f t="shared" si="17"/>
        <v>896.49566855835587</v>
      </c>
      <c r="DT54" s="59">
        <f ca="1">AVERAGE(OFFSET($DS$3,0,0,'Données projet'!$E$14+1,1))-AVERAGE(OFFSET($H$3,0,0,'Données projet'!$E$14+1,1))</f>
        <v>385.04244822139202</v>
      </c>
      <c r="DU54" s="59">
        <f t="shared" si="44"/>
        <v>374.64504594213992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4.5535178919700963</v>
      </c>
      <c r="EB54" s="21">
        <f>EXP(-LN(2)/25)*EB53+(1-EXP(-LN(2)/25))/(LN(2)/25)*Calculateur!DW54*Calculateur!DY54*VLOOKUP('Données projet'!$B$14,Paramètres!$A$1:$I$89,3,0)*0.475*44/12</f>
        <v>5.0600256122390634</v>
      </c>
      <c r="EC54" s="21">
        <f>EXP(-LN(2)/2)*EC53+(1-EXP(-LN(2)/2))/(LN(2)/2)*DW54*DZ54*VLOOKUP('Données projet'!$B$14,Paramètres!$A$1:$I$89,3,0)*0.475*44/12</f>
        <v>1.1755508898560643E-3</v>
      </c>
      <c r="ED54" s="22">
        <f t="shared" si="18"/>
        <v>9.614719055099016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332.68760696564266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2.155776888853028</v>
      </c>
      <c r="AA55" s="21">
        <f>EXP(-LN(2)/25)*AA54+(1-EXP(-LN(2)/25))/(LN(2)/25)*Calculateur!V55*Calculateur!X55*VLOOKUP('Données projet'!$B$9,Paramètres!$A$1:$I$89,3,0)*0.475*44/12</f>
        <v>2.2796011968045353</v>
      </c>
      <c r="AB55" s="21">
        <f>EXP(-LN(2)/2)*AB54+(1-EXP(-LN(2)/2))/(LN(2)/2)*V55*Y55*VLOOKUP('Données projet'!$B$9,Paramètres!$A$1:$I$89,3,0)*0.475*44/12</f>
        <v>2.979844240954039E-3</v>
      </c>
      <c r="AC55" s="22">
        <f t="shared" si="3"/>
        <v>4.4383579298985172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368.19566888809879</v>
      </c>
      <c r="AO55" s="59">
        <f t="shared" si="36"/>
        <v>254.25036207346591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2.4159568581973581</v>
      </c>
      <c r="AV55" s="21">
        <f>EXP(-LN(2)/25)*AV54+(1-EXP(-LN(2)/25))/(LN(2)/25)*Calculateur!AQ55*Calculateur!AS55*VLOOKUP('Données projet'!$B$10,Paramètres!$A$1:$I$89,3,0)*0.475*44/12</f>
        <v>2.5547254791774971</v>
      </c>
      <c r="AW55" s="21">
        <f>EXP(-LN(2)/2)*AW54+(1-EXP(-LN(2)/2))/(LN(2)/2)*AQ55*AT55*VLOOKUP('Données projet'!$B$10,Paramètres!$A$1:$I$89,3,0)*0.475*44/12</f>
        <v>3.3394806148622862E-3</v>
      </c>
      <c r="AX55" s="21">
        <f t="shared" si="6"/>
        <v>4.9740218179897173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13.5</v>
      </c>
      <c r="BD55" s="12">
        <f>IF('Données projet'!$A$88&gt;35,BD54+BC55-BL54,IF(A55&lt;'Données projet'!$A$88,$BA$205^A55,IF(A55='Données projet'!$A$88,'Données projet'!$B$88,BD54+BC55-BL54)))</f>
        <v>240.49999999999989</v>
      </c>
      <c r="BE55" s="13">
        <f>BD55*VLOOKUP('Données projet'!$B$11,Paramètres!$A$1:$I$89,3,0)*VLOOKUP('Données projet'!$B$11,Paramètres!$A$1:$I$89,5,0)</f>
        <v>112.55399999999995</v>
      </c>
      <c r="BF55" s="13">
        <f t="shared" si="37"/>
        <v>29.931920700323165</v>
      </c>
      <c r="BG55" s="20">
        <f t="shared" si="7"/>
        <v>248.16297855306274</v>
      </c>
      <c r="BH55" s="59">
        <f t="shared" si="8"/>
        <v>541.49631188639603</v>
      </c>
      <c r="BI55" s="59">
        <f ca="1">AVERAGE(OFFSET($BH$3,0,0,'Données projet'!$E$11+1,1))-AVERAGE(OFFSET($H$3,0,0,'Données projet'!$E$11+1,1))</f>
        <v>319.22903094674564</v>
      </c>
      <c r="BJ55" s="59">
        <f t="shared" si="38"/>
        <v>254.58690973142848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5.8706154105595783</v>
      </c>
      <c r="BQ55" s="21">
        <f>EXP(-LN(2)/25)*BQ54+(1-EXP(-LN(2)/25))/(LN(2)/25)*Calculateur!BL55*Calculateur!BN55*VLOOKUP('Données projet'!$B$11,Paramètres!$A$1:$I$89,3,0)*0.475*44/12</f>
        <v>6.0592642213342955</v>
      </c>
      <c r="BR55" s="21">
        <f>EXP(-LN(2)/2)*BR54+(1-EXP(-LN(2)/2))/(LN(2)/2)*BL55*BO55*VLOOKUP('Données projet'!$B$11,Paramètres!$A$1:$I$89,3,0)*0.475*44/12</f>
        <v>5.3921526580070159E-3</v>
      </c>
      <c r="BS55" s="22">
        <f t="shared" si="9"/>
        <v>11.935271784551881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8.3000000000000007</v>
      </c>
      <c r="BY55" s="12">
        <f>IF('Données projet'!$A$114&gt;35,BY54+BX55-CG54,IF(A55&lt;'Données projet'!$A$114,$BV$205^A55,IF(A55='Données projet'!$A$114,'Données projet'!$B$114,BY54+BX55-CG54)))</f>
        <v>312.60000000000014</v>
      </c>
      <c r="BZ55" s="13">
        <f>BY55*VLOOKUP('Données projet'!$B$12,Paramètres!$A$1:$I$89,3,0)*VLOOKUP('Données projet'!$B$12,Paramètres!$A$1:$I$89,5,0)</f>
        <v>186.93480000000011</v>
      </c>
      <c r="CA55" s="13">
        <f t="shared" si="39"/>
        <v>46.861640519348171</v>
      </c>
      <c r="CB55" s="20">
        <f t="shared" si="10"/>
        <v>407.19546723786488</v>
      </c>
      <c r="CC55" s="59">
        <f t="shared" si="11"/>
        <v>700.52880057119819</v>
      </c>
      <c r="CD55" s="59">
        <f ca="1">AVERAGE(OFFSET($CC$3,0,0,'Données projet'!$E$12+1,1))-AVERAGE(OFFSET($H$3,0,0,'Données projet'!$E$12+1,1))</f>
        <v>382.88347131256569</v>
      </c>
      <c r="CE55" s="59">
        <f t="shared" si="40"/>
        <v>243.30592080224636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1.1083181290457811</v>
      </c>
      <c r="CL55" s="21">
        <f>EXP(-LN(2)/25)*CL54+(1-EXP(-LN(2)/25))/(LN(2)/25)*Calculateur!CG55*Calculateur!CI55*VLOOKUP('Données projet'!$B$12,Paramètres!$A$1:$I$89,3,0)*0.475*44/12</f>
        <v>0.87125231252436253</v>
      </c>
      <c r="CM55" s="21">
        <f>EXP(-LN(2)/2)*CM54+(1-EXP(-LN(2)/2))/(LN(2)/2)*CG55*CJ55*VLOOKUP('Données projet'!$B$12,Paramètres!$A$1:$I$89,3,0)*0.475*44/12</f>
        <v>1.2087671650503036E-3</v>
      </c>
      <c r="CN55" s="22">
        <f t="shared" si="12"/>
        <v>1.9807792087351939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17.625</v>
      </c>
      <c r="CT55" s="12">
        <f>IF('Données projet'!$A$140&gt;35,CT54+CS55-DB54,IF(A55&lt;'Données projet'!$A$140,$CQ$205^A55,IF(A55='Données projet'!$A$140,'Données projet'!$B$140,CT54+CS55-DB54)))</f>
        <v>334.24999999999994</v>
      </c>
      <c r="CU55" s="17">
        <f>CT55*VLOOKUP('Données projet'!$B$13,Paramètres!$A$1:$I$89,3,0)*VLOOKUP('Données projet'!$B$13,Paramètres!$A$1:$I$89,5,0)</f>
        <v>199.88149999999996</v>
      </c>
      <c r="CV55" s="13">
        <f t="shared" si="41"/>
        <v>49.71812411377941</v>
      </c>
      <c r="CW55" s="20">
        <f t="shared" si="13"/>
        <v>434.71934533149914</v>
      </c>
      <c r="CX55" s="59">
        <f t="shared" si="14"/>
        <v>728.05267866483246</v>
      </c>
      <c r="CY55" s="59">
        <f ca="1">AVERAGE(OFFSET($CX$3,0,0,'Données projet'!$E$13+1,1))-AVERAGE(OFFSET($H$3,0,0,'Données projet'!$E$13+1,1))</f>
        <v>370.12772664814923</v>
      </c>
      <c r="CZ55" s="59">
        <f t="shared" si="42"/>
        <v>292.26503163353146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4.8374219689112747</v>
      </c>
      <c r="DG55" s="21">
        <f>EXP(-LN(2)/25)*DG54+(1-EXP(-LN(2)/25))/(LN(2)/25)*Calculateur!DB55*Calculateur!DD55*VLOOKUP('Données projet'!$B$13,Paramètres!$A$1:$I$89,3,0)*0.475*44/12</f>
        <v>3.609714099823909</v>
      </c>
      <c r="DH55" s="21">
        <f>EXP(-LN(2)/2)*DH54+(1-EXP(-LN(2)/2))/(LN(2)/2)*DB55*DE55*VLOOKUP('Données projet'!$B$13,Paramètres!$A$1:$I$89,3,0)*0.475*44/12</f>
        <v>3.8685710476933366E-3</v>
      </c>
      <c r="DI55" s="22">
        <f t="shared" si="15"/>
        <v>8.4510046397828766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270</v>
      </c>
      <c r="DM55" s="12">
        <f>VLOOKUP(A55,'Données projet'!$A$165:$I$185,9,0)</f>
        <v>10.375</v>
      </c>
      <c r="DN55" s="12">
        <f t="array" ref="DN55">INDEX(DM:DM,MIN(IF(ISNUMBER(DM55:DM251),ROW(DM55:DM251),"")))</f>
        <v>10.375</v>
      </c>
      <c r="DO55" s="12">
        <f>IF('Données projet'!$A$166&gt;35,DO54+DN55-DW54,IF(A55&lt;'Données projet'!$A$166,$DL$205^A55,IF(A55='Données projet'!$A$166,'Données projet'!$B$166,DO54+DN55-DW54)))</f>
        <v>269.99999999999989</v>
      </c>
      <c r="DP55" s="17">
        <f>DO55*VLOOKUP('Données projet'!$B$14,Paramètres!$A$1:$I$89,3,0)*VLOOKUP('Données projet'!$B$14,Paramètres!$A$1:$I$89,5,0)</f>
        <v>290.62799999999987</v>
      </c>
      <c r="DQ55" s="13">
        <f t="shared" si="43"/>
        <v>69.208117853196882</v>
      </c>
      <c r="DR55" s="20">
        <f t="shared" si="16"/>
        <v>626.71457192765104</v>
      </c>
      <c r="DS55" s="59">
        <f t="shared" si="17"/>
        <v>920.04790526098441</v>
      </c>
      <c r="DT55" s="59">
        <f ca="1">AVERAGE(OFFSET($DS$3,0,0,'Données projet'!$E$14+1,1))-AVERAGE(OFFSET($H$3,0,0,'Données projet'!$E$14+1,1))</f>
        <v>385.04244822139202</v>
      </c>
      <c r="DU55" s="59">
        <f t="shared" si="44"/>
        <v>374.64504594213992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48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4.4642261834802337</v>
      </c>
      <c r="EB55" s="21">
        <f>EXP(-LN(2)/25)*EB54+(1-EXP(-LN(2)/25))/(LN(2)/25)*Calculateur!DW55*Calculateur!DY55*VLOOKUP('Données projet'!$B$14,Paramètres!$A$1:$I$89,3,0)*0.475*44/12</f>
        <v>4.921658945777204</v>
      </c>
      <c r="EC55" s="21">
        <f>EXP(-LN(2)/2)*EC54+(1-EXP(-LN(2)/2))/(LN(2)/2)*DW55*DZ55*VLOOKUP('Données projet'!$B$14,Paramètres!$A$1:$I$89,3,0)*0.475*44/12</f>
        <v>8.3124000584710331E-4</v>
      </c>
      <c r="ED55" s="22">
        <f t="shared" si="18"/>
        <v>9.3867163692632865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332.68760696564266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2.1135034189566873</v>
      </c>
      <c r="AA56" s="21">
        <f>EXP(-LN(2)/25)*AA55+(1-EXP(-LN(2)/25))/(LN(2)/25)*Calculateur!V56*Calculateur!X56*VLOOKUP('Données projet'!$B$9,Paramètres!$A$1:$I$89,3,0)*0.475*44/12</f>
        <v>2.2172653821988986</v>
      </c>
      <c r="AB56" s="21">
        <f>EXP(-LN(2)/2)*AB55+(1-EXP(-LN(2)/2))/(LN(2)/2)*V56*Y56*VLOOKUP('Données projet'!$B$9,Paramètres!$A$1:$I$89,3,0)*0.475*44/12</f>
        <v>2.1070680696582814E-3</v>
      </c>
      <c r="AC56" s="22">
        <f t="shared" si="3"/>
        <v>4.3328758692252434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368.19566888809879</v>
      </c>
      <c r="AO56" s="59">
        <f t="shared" si="36"/>
        <v>254.25036207346591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2.3685814177962867</v>
      </c>
      <c r="AV56" s="21">
        <f>EXP(-LN(2)/25)*AV55+(1-EXP(-LN(2)/25))/(LN(2)/25)*Calculateur!AQ56*Calculateur!AS56*VLOOKUP('Données projet'!$B$10,Paramètres!$A$1:$I$89,3,0)*0.475*44/12</f>
        <v>2.4848663766022145</v>
      </c>
      <c r="AW56" s="21">
        <f>EXP(-LN(2)/2)*AW55+(1-EXP(-LN(2)/2))/(LN(2)/2)*AQ56*AT56*VLOOKUP('Données projet'!$B$10,Paramètres!$A$1:$I$89,3,0)*0.475*44/12</f>
        <v>2.3613693884101438E-3</v>
      </c>
      <c r="AX56" s="21">
        <f t="shared" si="6"/>
        <v>4.8558091637869119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13.5</v>
      </c>
      <c r="BD56" s="12">
        <f>IF('Données projet'!$A$88&gt;35,BD55+BC56-BL55,IF(A56&lt;'Données projet'!$A$88,$BA$205^A56,IF(A56='Données projet'!$A$88,'Données projet'!$B$88,BD55+BC56-BL55)))</f>
        <v>253.99999999999989</v>
      </c>
      <c r="BE56" s="13">
        <f>BD56*VLOOKUP('Données projet'!$B$11,Paramètres!$A$1:$I$89,3,0)*VLOOKUP('Données projet'!$B$11,Paramètres!$A$1:$I$89,5,0)</f>
        <v>118.87199999999994</v>
      </c>
      <c r="BF56" s="13">
        <f t="shared" si="37"/>
        <v>31.411767382096219</v>
      </c>
      <c r="BG56" s="20">
        <f t="shared" si="7"/>
        <v>261.74422819048414</v>
      </c>
      <c r="BH56" s="59">
        <f t="shared" si="8"/>
        <v>555.07756152381739</v>
      </c>
      <c r="BI56" s="59">
        <f ca="1">AVERAGE(OFFSET($BH$3,0,0,'Données projet'!$E$11+1,1))-AVERAGE(OFFSET($H$3,0,0,'Données projet'!$E$11+1,1))</f>
        <v>319.22903094674564</v>
      </c>
      <c r="BJ56" s="59">
        <f t="shared" si="38"/>
        <v>254.58690973142848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5.7554962230803381</v>
      </c>
      <c r="BQ56" s="21">
        <f>EXP(-LN(2)/25)*BQ55+(1-EXP(-LN(2)/25))/(LN(2)/25)*Calculateur!BL56*Calculateur!BN56*VLOOKUP('Données projet'!$B$11,Paramètres!$A$1:$I$89,3,0)*0.475*44/12</f>
        <v>5.8935733225590523</v>
      </c>
      <c r="BR56" s="21">
        <f>EXP(-LN(2)/2)*BR55+(1-EXP(-LN(2)/2))/(LN(2)/2)*BL56*BO56*VLOOKUP('Données projet'!$B$11,Paramètres!$A$1:$I$89,3,0)*0.475*44/12</f>
        <v>3.8128277096698281E-3</v>
      </c>
      <c r="BS56" s="22">
        <f t="shared" si="9"/>
        <v>11.65288237334906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8.3000000000000007</v>
      </c>
      <c r="BY56" s="12">
        <f>IF('Données projet'!$A$114&gt;35,BY55+BX56-CG55,IF(A56&lt;'Données projet'!$A$114,$BV$205^A56,IF(A56='Données projet'!$A$114,'Données projet'!$B$114,BY55+BX56-CG55)))</f>
        <v>320.90000000000015</v>
      </c>
      <c r="BZ56" s="13">
        <f>BY56*VLOOKUP('Données projet'!$B$12,Paramètres!$A$1:$I$89,3,0)*VLOOKUP('Données projet'!$B$12,Paramètres!$A$1:$I$89,5,0)</f>
        <v>191.89820000000009</v>
      </c>
      <c r="CA56" s="13">
        <f t="shared" si="39"/>
        <v>47.95937480892843</v>
      </c>
      <c r="CB56" s="20">
        <f t="shared" si="10"/>
        <v>417.75194279221722</v>
      </c>
      <c r="CC56" s="59">
        <f t="shared" si="11"/>
        <v>711.08527612555054</v>
      </c>
      <c r="CD56" s="59">
        <f ca="1">AVERAGE(OFFSET($CC$3,0,0,'Données projet'!$E$12+1,1))-AVERAGE(OFFSET($H$3,0,0,'Données projet'!$E$12+1,1))</f>
        <v>382.88347131256569</v>
      </c>
      <c r="CE56" s="59">
        <f t="shared" si="40"/>
        <v>243.30592080224636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1.086584686542502</v>
      </c>
      <c r="CL56" s="21">
        <f>EXP(-LN(2)/25)*CL55+(1-EXP(-LN(2)/25))/(LN(2)/25)*Calculateur!CG56*Calculateur!CI56*VLOOKUP('Données projet'!$B$12,Paramètres!$A$1:$I$89,3,0)*0.475*44/12</f>
        <v>0.84742787222121596</v>
      </c>
      <c r="CM56" s="21">
        <f>EXP(-LN(2)/2)*CM55+(1-EXP(-LN(2)/2))/(LN(2)/2)*CG56*CJ56*VLOOKUP('Données projet'!$B$12,Paramètres!$A$1:$I$89,3,0)*0.475*44/12</f>
        <v>8.5472745928270844E-4</v>
      </c>
      <c r="CN56" s="22">
        <f t="shared" si="12"/>
        <v>1.9348672862230007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17.625</v>
      </c>
      <c r="CT56" s="12">
        <f>IF('Données projet'!$A$140&gt;35,CT55+CS56-DB55,IF(A56&lt;'Données projet'!$A$140,$CQ$205^A56,IF(A56='Données projet'!$A$140,'Données projet'!$B$140,CT55+CS56-DB55)))</f>
        <v>351.87499999999994</v>
      </c>
      <c r="CU56" s="17">
        <f>CT56*VLOOKUP('Données projet'!$B$13,Paramètres!$A$1:$I$89,3,0)*VLOOKUP('Données projet'!$B$13,Paramètres!$A$1:$I$89,5,0)</f>
        <v>210.42124999999999</v>
      </c>
      <c r="CV56" s="13">
        <f t="shared" si="41"/>
        <v>52.027628682866947</v>
      </c>
      <c r="CW56" s="20">
        <f t="shared" si="13"/>
        <v>457.09846370599325</v>
      </c>
      <c r="CX56" s="59">
        <f t="shared" si="14"/>
        <v>750.43179703932651</v>
      </c>
      <c r="CY56" s="59">
        <f ca="1">AVERAGE(OFFSET($CX$3,0,0,'Données projet'!$E$13+1,1))-AVERAGE(OFFSET($H$3,0,0,'Données projet'!$E$13+1,1))</f>
        <v>370.12772664814923</v>
      </c>
      <c r="CZ56" s="59">
        <f t="shared" si="42"/>
        <v>292.26503163353146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4.7425630746369842</v>
      </c>
      <c r="DG56" s="21">
        <f>EXP(-LN(2)/25)*DG55+(1-EXP(-LN(2)/25))/(LN(2)/25)*Calculateur!DB56*Calculateur!DD56*VLOOKUP('Données projet'!$B$13,Paramètres!$A$1:$I$89,3,0)*0.475*44/12</f>
        <v>3.5110062779376099</v>
      </c>
      <c r="DH56" s="21">
        <f>EXP(-LN(2)/2)*DH55+(1-EXP(-LN(2)/2))/(LN(2)/2)*DB56*DE56*VLOOKUP('Données projet'!$B$13,Paramètres!$A$1:$I$89,3,0)*0.475*44/12</f>
        <v>2.7354928213259052E-3</v>
      </c>
      <c r="DI56" s="22">
        <f t="shared" si="15"/>
        <v>8.2563048453959205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9.375</v>
      </c>
      <c r="DO56" s="12">
        <f>IF('Données projet'!$A$166&gt;35,DO55+DN56-DW55,IF(A56&lt;'Données projet'!$A$166,$DL$205^A56,IF(A56='Données projet'!$A$166,'Données projet'!$B$166,DO55+DN56-DW55)))</f>
        <v>231.37499999999989</v>
      </c>
      <c r="DP56" s="17">
        <f>DO56*VLOOKUP('Données projet'!$B$14,Paramètres!$A$1:$I$89,3,0)*VLOOKUP('Données projet'!$B$14,Paramètres!$A$1:$I$89,5,0)</f>
        <v>249.05204999999989</v>
      </c>
      <c r="DQ56" s="13">
        <f t="shared" si="43"/>
        <v>60.382906767550274</v>
      </c>
      <c r="DR56" s="20">
        <f t="shared" si="16"/>
        <v>538.93254970348323</v>
      </c>
      <c r="DS56" s="59">
        <f t="shared" si="17"/>
        <v>832.2658830368166</v>
      </c>
      <c r="DT56" s="59">
        <f ca="1">AVERAGE(OFFSET($DS$3,0,0,'Données projet'!$E$14+1,1))-AVERAGE(OFFSET($H$3,0,0,'Données projet'!$E$14+1,1))</f>
        <v>385.04244822139202</v>
      </c>
      <c r="DU56" s="59">
        <f t="shared" si="44"/>
        <v>374.64504594213992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4.3766854309312935</v>
      </c>
      <c r="EB56" s="21">
        <f>EXP(-LN(2)/25)*EB55+(1-EXP(-LN(2)/25))/(LN(2)/25)*Calculateur!DW56*Calculateur!DY56*VLOOKUP('Données projet'!$B$14,Paramètres!$A$1:$I$89,3,0)*0.475*44/12</f>
        <v>4.7870759230861308</v>
      </c>
      <c r="EC56" s="21">
        <f>EXP(-LN(2)/2)*EC55+(1-EXP(-LN(2)/2))/(LN(2)/2)*DW56*DZ56*VLOOKUP('Données projet'!$B$14,Paramètres!$A$1:$I$89,3,0)*0.475*44/12</f>
        <v>5.8777544492803215E-4</v>
      </c>
      <c r="ED56" s="22">
        <f t="shared" si="18"/>
        <v>9.1643491294623516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332.68760696564266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2.0720589060207431</v>
      </c>
      <c r="AA57" s="21">
        <f>EXP(-LN(2)/25)*AA56+(1-EXP(-LN(2)/25))/(LN(2)/25)*Calculateur!V57*Calculateur!X57*VLOOKUP('Données projet'!$B$9,Paramètres!$A$1:$I$89,3,0)*0.475*44/12</f>
        <v>2.1566341437217509</v>
      </c>
      <c r="AB57" s="21">
        <f>EXP(-LN(2)/2)*AB56+(1-EXP(-LN(2)/2))/(LN(2)/2)*V57*Y57*VLOOKUP('Données projet'!$B$9,Paramètres!$A$1:$I$89,3,0)*0.475*44/12</f>
        <v>1.4899221204770195E-3</v>
      </c>
      <c r="AC57" s="22">
        <f t="shared" si="3"/>
        <v>4.2301829718629715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368.19566888809879</v>
      </c>
      <c r="AO57" s="59">
        <f t="shared" si="36"/>
        <v>254.25036207346591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2.3221349808853149</v>
      </c>
      <c r="AV57" s="21">
        <f>EXP(-LN(2)/25)*AV56+(1-EXP(-LN(2)/25))/(LN(2)/25)*Calculateur!AQ57*Calculateur!AS57*VLOOKUP('Données projet'!$B$10,Paramètres!$A$1:$I$89,3,0)*0.475*44/12</f>
        <v>2.4169175748605833</v>
      </c>
      <c r="AW57" s="21">
        <f>EXP(-LN(2)/2)*AW56+(1-EXP(-LN(2)/2))/(LN(2)/2)*AQ57*AT57*VLOOKUP('Données projet'!$B$10,Paramètres!$A$1:$I$89,3,0)*0.475*44/12</f>
        <v>1.6697403074311431E-3</v>
      </c>
      <c r="AX57" s="21">
        <f t="shared" si="6"/>
        <v>4.7407222960533293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13.5</v>
      </c>
      <c r="BD57" s="12">
        <f>IF('Données projet'!$A$88&gt;35,BD56+BC57-BL56,IF(A57&lt;'Données projet'!$A$88,$BA$205^A57,IF(A57='Données projet'!$A$88,'Données projet'!$B$88,BD56+BC57-BL56)))</f>
        <v>267.49999999999989</v>
      </c>
      <c r="BE57" s="13">
        <f>BD57*VLOOKUP('Données projet'!$B$11,Paramètres!$A$1:$I$89,3,0)*VLOOKUP('Données projet'!$B$11,Paramètres!$A$1:$I$89,5,0)</f>
        <v>125.18999999999994</v>
      </c>
      <c r="BF57" s="13">
        <f t="shared" si="37"/>
        <v>32.882482546564304</v>
      </c>
      <c r="BG57" s="20">
        <f t="shared" si="7"/>
        <v>275.30957376859936</v>
      </c>
      <c r="BH57" s="59">
        <f t="shared" si="8"/>
        <v>568.64290710193268</v>
      </c>
      <c r="BI57" s="59">
        <f ca="1">AVERAGE(OFFSET($BH$3,0,0,'Données projet'!$E$11+1,1))-AVERAGE(OFFSET($H$3,0,0,'Données projet'!$E$11+1,1))</f>
        <v>319.22903094674564</v>
      </c>
      <c r="BJ57" s="59">
        <f t="shared" si="38"/>
        <v>254.58690973142848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5.6426344526517953</v>
      </c>
      <c r="BQ57" s="21">
        <f>EXP(-LN(2)/25)*BQ56+(1-EXP(-LN(2)/25))/(LN(2)/25)*Calculateur!BL57*Calculateur!BN57*VLOOKUP('Données projet'!$B$11,Paramètres!$A$1:$I$89,3,0)*0.475*44/12</f>
        <v>5.7324132501241243</v>
      </c>
      <c r="BR57" s="21">
        <f>EXP(-LN(2)/2)*BR56+(1-EXP(-LN(2)/2))/(LN(2)/2)*BL57*BO57*VLOOKUP('Données projet'!$B$11,Paramètres!$A$1:$I$89,3,0)*0.475*44/12</f>
        <v>2.6960763290035084E-3</v>
      </c>
      <c r="BS57" s="22">
        <f t="shared" si="9"/>
        <v>11.377743779104923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8.3000000000000007</v>
      </c>
      <c r="BY57" s="12">
        <f>IF('Données projet'!$A$114&gt;35,BY56+BX57-CG56,IF(A57&lt;'Données projet'!$A$114,$BV$205^A57,IF(A57='Données projet'!$A$114,'Données projet'!$B$114,BY56+BX57-CG56)))</f>
        <v>329.20000000000016</v>
      </c>
      <c r="BZ57" s="13">
        <f>BY57*VLOOKUP('Données projet'!$B$12,Paramètres!$A$1:$I$89,3,0)*VLOOKUP('Données projet'!$B$12,Paramètres!$A$1:$I$89,5,0)</f>
        <v>196.8616000000001</v>
      </c>
      <c r="CA57" s="13">
        <f t="shared" si="39"/>
        <v>49.053808777612403</v>
      </c>
      <c r="CB57" s="20">
        <f t="shared" si="10"/>
        <v>428.30267028767508</v>
      </c>
      <c r="CC57" s="59">
        <f t="shared" si="11"/>
        <v>721.6360036210084</v>
      </c>
      <c r="CD57" s="59">
        <f ca="1">AVERAGE(OFFSET($CC$3,0,0,'Données projet'!$E$12+1,1))-AVERAGE(OFFSET($H$3,0,0,'Données projet'!$E$12+1,1))</f>
        <v>382.88347131256569</v>
      </c>
      <c r="CE57" s="59">
        <f t="shared" si="40"/>
        <v>243.30592080224636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1.0652774235906211</v>
      </c>
      <c r="CL57" s="21">
        <f>EXP(-LN(2)/25)*CL56+(1-EXP(-LN(2)/25))/(LN(2)/25)*Calculateur!CG57*Calculateur!CI57*VLOOKUP('Données projet'!$B$12,Paramètres!$A$1:$I$89,3,0)*0.475*44/12</f>
        <v>0.82425491249103189</v>
      </c>
      <c r="CM57" s="21">
        <f>EXP(-LN(2)/2)*CM56+(1-EXP(-LN(2)/2))/(LN(2)/2)*CG57*CJ57*VLOOKUP('Données projet'!$B$12,Paramètres!$A$1:$I$89,3,0)*0.475*44/12</f>
        <v>6.0438358252515182E-4</v>
      </c>
      <c r="CN57" s="22">
        <f t="shared" si="12"/>
        <v>1.8901367196641781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17.625</v>
      </c>
      <c r="CT57" s="12">
        <f>IF('Données projet'!$A$140&gt;35,CT56+CS57-DB56,IF(A57&lt;'Données projet'!$A$140,$CQ$205^A57,IF(A57='Données projet'!$A$140,'Données projet'!$B$140,CT56+CS57-DB56)))</f>
        <v>369.49999999999994</v>
      </c>
      <c r="CU57" s="17">
        <f>CT57*VLOOKUP('Données projet'!$B$13,Paramètres!$A$1:$I$89,3,0)*VLOOKUP('Données projet'!$B$13,Paramètres!$A$1:$I$89,5,0)</f>
        <v>220.96099999999996</v>
      </c>
      <c r="CV57" s="13">
        <f t="shared" si="41"/>
        <v>54.323701308314696</v>
      </c>
      <c r="CW57" s="20">
        <f t="shared" si="13"/>
        <v>479.45418811198141</v>
      </c>
      <c r="CX57" s="59">
        <f t="shared" si="14"/>
        <v>772.78752144531472</v>
      </c>
      <c r="CY57" s="59">
        <f ca="1">AVERAGE(OFFSET($CX$3,0,0,'Données projet'!$E$13+1,1))-AVERAGE(OFFSET($H$3,0,0,'Données projet'!$E$13+1,1))</f>
        <v>370.12772664814923</v>
      </c>
      <c r="CZ57" s="59">
        <f t="shared" si="42"/>
        <v>292.26503163353146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4.6495643054212001</v>
      </c>
      <c r="DG57" s="21">
        <f>EXP(-LN(2)/25)*DG56+(1-EXP(-LN(2)/25))/(LN(2)/25)*Calculateur!DB57*Calculateur!DD57*VLOOKUP('Données projet'!$B$13,Paramètres!$A$1:$I$89,3,0)*0.475*44/12</f>
        <v>3.4149976266316102</v>
      </c>
      <c r="DH57" s="21">
        <f>EXP(-LN(2)/2)*DH56+(1-EXP(-LN(2)/2))/(LN(2)/2)*DB57*DE57*VLOOKUP('Données projet'!$B$13,Paramètres!$A$1:$I$89,3,0)*0.475*44/12</f>
        <v>1.9342855238466685E-3</v>
      </c>
      <c r="DI57" s="22">
        <f t="shared" si="15"/>
        <v>8.0664962175766579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9.375</v>
      </c>
      <c r="DO57" s="12">
        <f>IF('Données projet'!$A$166&gt;35,DO56+DN57-DW56,IF(A57&lt;'Données projet'!$A$166,$DL$205^A57,IF(A57='Données projet'!$A$166,'Données projet'!$B$166,DO56+DN57-DW56)))</f>
        <v>240.74999999999989</v>
      </c>
      <c r="DP57" s="17">
        <f>DO57*VLOOKUP('Données projet'!$B$14,Paramètres!$A$1:$I$89,3,0)*VLOOKUP('Données projet'!$B$14,Paramètres!$A$1:$I$89,5,0)</f>
        <v>259.1432999999999</v>
      </c>
      <c r="DQ57" s="13">
        <f t="shared" si="43"/>
        <v>62.53972907350861</v>
      </c>
      <c r="DR57" s="20">
        <f t="shared" si="16"/>
        <v>560.264608969694</v>
      </c>
      <c r="DS57" s="59">
        <f t="shared" si="17"/>
        <v>853.59794230302737</v>
      </c>
      <c r="DT57" s="59">
        <f ca="1">AVERAGE(OFFSET($DS$3,0,0,'Données projet'!$E$14+1,1))-AVERAGE(OFFSET($H$3,0,0,'Données projet'!$E$14+1,1))</f>
        <v>385.04244822139202</v>
      </c>
      <c r="DU57" s="59">
        <f t="shared" si="44"/>
        <v>374.64504594213992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4.2908612991452513</v>
      </c>
      <c r="EB57" s="21">
        <f>EXP(-LN(2)/25)*EB56+(1-EXP(-LN(2)/25))/(LN(2)/25)*Calculateur!DW57*Calculateur!DY57*VLOOKUP('Données projet'!$B$14,Paramètres!$A$1:$I$89,3,0)*0.475*44/12</f>
        <v>4.6561730802279584</v>
      </c>
      <c r="EC57" s="21">
        <f>EXP(-LN(2)/2)*EC56+(1-EXP(-LN(2)/2))/(LN(2)/2)*DW57*DZ57*VLOOKUP('Données projet'!$B$14,Paramètres!$A$1:$I$89,3,0)*0.475*44/12</f>
        <v>4.1562000292355165E-4</v>
      </c>
      <c r="ED57" s="22">
        <f t="shared" si="18"/>
        <v>8.9474499993761345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332.68760696564266</v>
      </c>
      <c r="T58" s="59">
        <f t="shared" si="34"/>
        <v>231.36959598460686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2.0314270947048159</v>
      </c>
      <c r="AA58" s="21">
        <f>EXP(-LN(2)/25)*AA57+(1-EXP(-LN(2)/25))/(LN(2)/25)*Calculateur!V58*Calculateur!X58*VLOOKUP('Données projet'!$B$9,Paramètres!$A$1:$I$89,3,0)*0.475*44/12</f>
        <v>2.0976608696492192</v>
      </c>
      <c r="AB58" s="21">
        <f>EXP(-LN(2)/2)*AB57+(1-EXP(-LN(2)/2))/(LN(2)/2)*V58*Y58*VLOOKUP('Données projet'!$B$9,Paramètres!$A$1:$I$89,3,0)*0.475*44/12</f>
        <v>1.0535340348291407E-3</v>
      </c>
      <c r="AC58" s="22">
        <f t="shared" si="3"/>
        <v>4.1301414983888645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368.19566888809879</v>
      </c>
      <c r="AO58" s="59">
        <f t="shared" si="36"/>
        <v>254.25036207346591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2.2765993302726382</v>
      </c>
      <c r="AV58" s="21">
        <f>EXP(-LN(2)/25)*AV57+(1-EXP(-LN(2)/25))/(LN(2)/25)*Calculateur!AQ58*Calculateur!AS58*VLOOKUP('Données projet'!$B$10,Paramètres!$A$1:$I$89,3,0)*0.475*44/12</f>
        <v>2.3508268366758496</v>
      </c>
      <c r="AW58" s="21">
        <f>EXP(-LN(2)/2)*AW57+(1-EXP(-LN(2)/2))/(LN(2)/2)*AQ58*AT58*VLOOKUP('Données projet'!$B$10,Paramètres!$A$1:$I$89,3,0)*0.475*44/12</f>
        <v>1.1806846942050719E-3</v>
      </c>
      <c r="AX58" s="21">
        <f t="shared" si="6"/>
        <v>4.6286068516426928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13.5</v>
      </c>
      <c r="BD58" s="12">
        <f>IF('Données projet'!$A$88&gt;35,BD57+BC58-BL57,IF(A58&lt;'Données projet'!$A$88,$BA$205^A58,IF(A58='Données projet'!$A$88,'Données projet'!$B$88,BD57+BC58-BL57)))</f>
        <v>280.99999999999989</v>
      </c>
      <c r="BE58" s="13">
        <f>BD58*VLOOKUP('Données projet'!$B$11,Paramètres!$A$1:$I$89,3,0)*VLOOKUP('Données projet'!$B$11,Paramètres!$A$1:$I$89,5,0)</f>
        <v>131.50799999999995</v>
      </c>
      <c r="BF58" s="13">
        <f t="shared" si="37"/>
        <v>34.344579617082481</v>
      </c>
      <c r="BG58" s="20">
        <f t="shared" si="7"/>
        <v>288.85990949975189</v>
      </c>
      <c r="BH58" s="59">
        <f t="shared" si="8"/>
        <v>582.19324283308515</v>
      </c>
      <c r="BI58" s="59">
        <f ca="1">AVERAGE(OFFSET($BH$3,0,0,'Données projet'!$E$11+1,1))-AVERAGE(OFFSET($H$3,0,0,'Données projet'!$E$11+1,1))</f>
        <v>319.22903094674564</v>
      </c>
      <c r="BJ58" s="59">
        <f t="shared" si="38"/>
        <v>254.58690973142848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5.5319858327024729</v>
      </c>
      <c r="BQ58" s="21">
        <f>EXP(-LN(2)/25)*BQ57+(1-EXP(-LN(2)/25))/(LN(2)/25)*Calculateur!BL58*Calculateur!BN58*VLOOKUP('Données projet'!$B$11,Paramètres!$A$1:$I$89,3,0)*0.475*44/12</f>
        <v>5.5756601083449686</v>
      </c>
      <c r="BR58" s="21">
        <f>EXP(-LN(2)/2)*BR57+(1-EXP(-LN(2)/2))/(LN(2)/2)*BL58*BO58*VLOOKUP('Données projet'!$B$11,Paramètres!$A$1:$I$89,3,0)*0.475*44/12</f>
        <v>1.9064138548349143E-3</v>
      </c>
      <c r="BS58" s="22">
        <f t="shared" si="9"/>
        <v>11.109552354902275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8.3000000000000007</v>
      </c>
      <c r="BY58" s="12">
        <f>IF('Données projet'!$A$114&gt;35,BY57+BX58-CG57,IF(A58&lt;'Données projet'!$A$114,$BV$205^A58,IF(A58='Données projet'!$A$114,'Données projet'!$B$114,BY57+BX58-CG57)))</f>
        <v>337.50000000000017</v>
      </c>
      <c r="BZ58" s="13">
        <f>BY58*VLOOKUP('Données projet'!$B$12,Paramètres!$A$1:$I$89,3,0)*VLOOKUP('Données projet'!$B$12,Paramètres!$A$1:$I$89,5,0)</f>
        <v>201.82500000000013</v>
      </c>
      <c r="CA58" s="13">
        <f t="shared" si="39"/>
        <v>50.145035204519765</v>
      </c>
      <c r="CB58" s="20">
        <f t="shared" si="10"/>
        <v>438.84781131453877</v>
      </c>
      <c r="CC58" s="59">
        <f t="shared" si="11"/>
        <v>732.18114464787209</v>
      </c>
      <c r="CD58" s="59">
        <f ca="1">AVERAGE(OFFSET($CC$3,0,0,'Données projet'!$E$12+1,1))-AVERAGE(OFFSET($H$3,0,0,'Données projet'!$E$12+1,1))</f>
        <v>382.88347131256569</v>
      </c>
      <c r="CE58" s="59">
        <f t="shared" si="40"/>
        <v>243.30592080224636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1.0443879830690794</v>
      </c>
      <c r="CL58" s="21">
        <f>EXP(-LN(2)/25)*CL57+(1-EXP(-LN(2)/25))/(LN(2)/25)*Calculateur!CG58*Calculateur!CI58*VLOOKUP('Données projet'!$B$12,Paramètres!$A$1:$I$89,3,0)*0.475*44/12</f>
        <v>0.80171561856328266</v>
      </c>
      <c r="CM58" s="21">
        <f>EXP(-LN(2)/2)*CM57+(1-EXP(-LN(2)/2))/(LN(2)/2)*CG58*CJ58*VLOOKUP('Données projet'!$B$12,Paramètres!$A$1:$I$89,3,0)*0.475*44/12</f>
        <v>4.2736372964135422E-4</v>
      </c>
      <c r="CN58" s="22">
        <f t="shared" si="12"/>
        <v>1.8465309653620032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17.625</v>
      </c>
      <c r="CT58" s="12">
        <f>IF('Données projet'!$A$140&gt;35,CT57+CS58-DB57,IF(A58&lt;'Données projet'!$A$140,$CQ$205^A58,IF(A58='Données projet'!$A$140,'Données projet'!$B$140,CT57+CS58-DB57)))</f>
        <v>387.12499999999994</v>
      </c>
      <c r="CU58" s="17">
        <f>CT58*VLOOKUP('Données projet'!$B$13,Paramètres!$A$1:$I$89,3,0)*VLOOKUP('Données projet'!$B$13,Paramètres!$A$1:$I$89,5,0)</f>
        <v>231.50074999999998</v>
      </c>
      <c r="CV58" s="13">
        <f t="shared" si="41"/>
        <v>56.607055837426749</v>
      </c>
      <c r="CW58" s="20">
        <f t="shared" si="13"/>
        <v>501.78776183351812</v>
      </c>
      <c r="CX58" s="59">
        <f t="shared" si="14"/>
        <v>795.12109516685143</v>
      </c>
      <c r="CY58" s="59">
        <f ca="1">AVERAGE(OFFSET($CX$3,0,0,'Données projet'!$E$13+1,1))-AVERAGE(OFFSET($H$3,0,0,'Données projet'!$E$13+1,1))</f>
        <v>370.12772664814923</v>
      </c>
      <c r="CZ58" s="59">
        <f t="shared" si="42"/>
        <v>292.26503163353146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4.5583891853460896</v>
      </c>
      <c r="DG58" s="21">
        <f>EXP(-LN(2)/25)*DG57+(1-EXP(-LN(2)/25))/(LN(2)/25)*Calculateur!DB58*Calculateur!DD58*VLOOKUP('Données projet'!$B$13,Paramètres!$A$1:$I$89,3,0)*0.475*44/12</f>
        <v>3.3216143369444486</v>
      </c>
      <c r="DH58" s="21">
        <f>EXP(-LN(2)/2)*DH57+(1-EXP(-LN(2)/2))/(LN(2)/2)*DB58*DE58*VLOOKUP('Données projet'!$B$13,Paramètres!$A$1:$I$89,3,0)*0.475*44/12</f>
        <v>1.3677464106629528E-3</v>
      </c>
      <c r="DI58" s="22">
        <f t="shared" si="15"/>
        <v>7.8813712687012014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9.375</v>
      </c>
      <c r="DO58" s="12">
        <f>IF('Données projet'!$A$166&gt;35,DO57+DN58-DW57,IF(A58&lt;'Données projet'!$A$166,$DL$205^A58,IF(A58='Données projet'!$A$166,'Données projet'!$B$166,DO57+DN58-DW57)))</f>
        <v>250.12499999999989</v>
      </c>
      <c r="DP58" s="17">
        <f>DO58*VLOOKUP('Données projet'!$B$14,Paramètres!$A$1:$I$89,3,0)*VLOOKUP('Données projet'!$B$14,Paramètres!$A$1:$I$89,5,0)</f>
        <v>269.2345499999999</v>
      </c>
      <c r="DQ58" s="13">
        <f t="shared" si="43"/>
        <v>64.686794647455955</v>
      </c>
      <c r="DR58" s="20">
        <f t="shared" si="16"/>
        <v>581.5796752609856</v>
      </c>
      <c r="DS58" s="59">
        <f t="shared" si="17"/>
        <v>874.91300859431885</v>
      </c>
      <c r="DT58" s="59">
        <f ca="1">AVERAGE(OFFSET($DS$3,0,0,'Données projet'!$E$14+1,1))-AVERAGE(OFFSET($H$3,0,0,'Données projet'!$E$14+1,1))</f>
        <v>385.04244822139202</v>
      </c>
      <c r="DU58" s="59">
        <f t="shared" si="44"/>
        <v>374.64504594213992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4.2067201262359815</v>
      </c>
      <c r="EB58" s="21">
        <f>EXP(-LN(2)/25)*EB57+(1-EXP(-LN(2)/25))/(LN(2)/25)*Calculateur!DW58*Calculateur!DY58*VLOOKUP('Données projet'!$B$14,Paramètres!$A$1:$I$89,3,0)*0.475*44/12</f>
        <v>4.5288497824916245</v>
      </c>
      <c r="EC58" s="21">
        <f>EXP(-LN(2)/2)*EC57+(1-EXP(-LN(2)/2))/(LN(2)/2)*DW58*DZ58*VLOOKUP('Données projet'!$B$14,Paramètres!$A$1:$I$89,3,0)*0.475*44/12</f>
        <v>2.9388772246401608E-4</v>
      </c>
      <c r="ED58" s="22">
        <f t="shared" si="18"/>
        <v>8.7358637964500687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332.68760696564266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1.9915920484258363</v>
      </c>
      <c r="AA59" s="21">
        <f>EXP(-LN(2)/25)*AA58+(1-EXP(-LN(2)/25))/(LN(2)/25)*Calculateur!V59*Calculateur!X59*VLOOKUP('Données projet'!$B$9,Paramètres!$A$1:$I$89,3,0)*0.475*44/12</f>
        <v>2.0403002228574705</v>
      </c>
      <c r="AB59" s="21">
        <f>EXP(-LN(2)/2)*AB58+(1-EXP(-LN(2)/2))/(LN(2)/2)*V59*Y59*VLOOKUP('Données projet'!$B$9,Paramètres!$A$1:$I$89,3,0)*0.475*44/12</f>
        <v>7.4496106023850975E-4</v>
      </c>
      <c r="AC59" s="22">
        <f t="shared" si="3"/>
        <v>4.0326372323435455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368.19566888809879</v>
      </c>
      <c r="AO59" s="59">
        <f t="shared" si="36"/>
        <v>254.25036207346591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2.2319566059944713</v>
      </c>
      <c r="AV59" s="21">
        <f>EXP(-LN(2)/25)*AV58+(1-EXP(-LN(2)/25))/(LN(2)/25)*Calculateur!AQ59*Calculateur!AS59*VLOOKUP('Données projet'!$B$10,Paramètres!$A$1:$I$89,3,0)*0.475*44/12</f>
        <v>2.286543353202338</v>
      </c>
      <c r="AW59" s="21">
        <f>EXP(-LN(2)/2)*AW58+(1-EXP(-LN(2)/2))/(LN(2)/2)*AQ59*AT59*VLOOKUP('Données projet'!$B$10,Paramètres!$A$1:$I$89,3,0)*0.475*44/12</f>
        <v>8.3487015371557156E-4</v>
      </c>
      <c r="AX59" s="21">
        <f t="shared" si="6"/>
        <v>4.5193348293505249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13.5</v>
      </c>
      <c r="BD59" s="12">
        <f>IF('Données projet'!$A$88&gt;35,BD58+BC59-BL58,IF(A59&lt;'Données projet'!$A$88,$BA$205^A59,IF(A59='Données projet'!$A$88,'Données projet'!$B$88,BD58+BC59-BL58)))</f>
        <v>294.49999999999989</v>
      </c>
      <c r="BE59" s="13">
        <f>BD59*VLOOKUP('Données projet'!$B$11,Paramètres!$A$1:$I$89,3,0)*VLOOKUP('Données projet'!$B$11,Paramètres!$A$1:$I$89,5,0)</f>
        <v>137.82599999999994</v>
      </c>
      <c r="BF59" s="13">
        <f t="shared" si="37"/>
        <v>35.798519897115497</v>
      </c>
      <c r="BG59" s="20">
        <f t="shared" si="7"/>
        <v>302.39603882080934</v>
      </c>
      <c r="BH59" s="59">
        <f t="shared" si="8"/>
        <v>595.72937215414265</v>
      </c>
      <c r="BI59" s="59">
        <f ca="1">AVERAGE(OFFSET($BH$3,0,0,'Données projet'!$E$11+1,1))-AVERAGE(OFFSET($H$3,0,0,'Données projet'!$E$11+1,1))</f>
        <v>319.22903094674564</v>
      </c>
      <c r="BJ59" s="59">
        <f t="shared" si="38"/>
        <v>254.58690973142848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5.423506964701363</v>
      </c>
      <c r="BQ59" s="21">
        <f>EXP(-LN(2)/25)*BQ58+(1-EXP(-LN(2)/25))/(LN(2)/25)*Calculateur!BL59*Calculateur!BN59*VLOOKUP('Données projet'!$B$11,Paramètres!$A$1:$I$89,3,0)*0.475*44/12</f>
        <v>5.423193389471054</v>
      </c>
      <c r="BR59" s="21">
        <f>EXP(-LN(2)/2)*BR58+(1-EXP(-LN(2)/2))/(LN(2)/2)*BL59*BO59*VLOOKUP('Données projet'!$B$11,Paramètres!$A$1:$I$89,3,0)*0.475*44/12</f>
        <v>1.3480381645017544E-3</v>
      </c>
      <c r="BS59" s="22">
        <f t="shared" si="9"/>
        <v>10.848048392336917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8.3000000000000007</v>
      </c>
      <c r="BY59" s="12">
        <f>IF('Données projet'!$A$114&gt;35,BY58+BX59-CG58,IF(A59&lt;'Données projet'!$A$114,$BV$205^A59,IF(A59='Données projet'!$A$114,'Données projet'!$B$114,BY58+BX59-CG58)))</f>
        <v>345.80000000000018</v>
      </c>
      <c r="BZ59" s="13">
        <f>BY59*VLOOKUP('Données projet'!$B$12,Paramètres!$A$1:$I$89,3,0)*VLOOKUP('Données projet'!$B$12,Paramètres!$A$1:$I$89,5,0)</f>
        <v>206.78840000000014</v>
      </c>
      <c r="CA59" s="13">
        <f t="shared" si="39"/>
        <v>51.233142045264508</v>
      </c>
      <c r="CB59" s="20">
        <f t="shared" si="10"/>
        <v>449.38751906216925</v>
      </c>
      <c r="CC59" s="59">
        <f t="shared" si="11"/>
        <v>742.72085239550256</v>
      </c>
      <c r="CD59" s="59">
        <f ca="1">AVERAGE(OFFSET($CC$3,0,0,'Données projet'!$E$12+1,1))-AVERAGE(OFFSET($H$3,0,0,'Données projet'!$E$12+1,1))</f>
        <v>382.88347131256569</v>
      </c>
      <c r="CE59" s="59">
        <f t="shared" si="40"/>
        <v>243.30592080224636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1.0239081717348646</v>
      </c>
      <c r="CL59" s="21">
        <f>EXP(-LN(2)/25)*CL58+(1-EXP(-LN(2)/25))/(LN(2)/25)*Calculateur!CG59*Calculateur!CI59*VLOOKUP('Données projet'!$B$12,Paramètres!$A$1:$I$89,3,0)*0.475*44/12</f>
        <v>0.77979266281327764</v>
      </c>
      <c r="CM59" s="21">
        <f>EXP(-LN(2)/2)*CM58+(1-EXP(-LN(2)/2))/(LN(2)/2)*CG59*CJ59*VLOOKUP('Données projet'!$B$12,Paramètres!$A$1:$I$89,3,0)*0.475*44/12</f>
        <v>3.0219179126257591E-4</v>
      </c>
      <c r="CN59" s="22">
        <f t="shared" si="12"/>
        <v>1.8040030263394049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17.625</v>
      </c>
      <c r="CT59" s="12">
        <f>IF('Données projet'!$A$140&gt;35,CT58+CS59-DB58,IF(A59&lt;'Données projet'!$A$140,$CQ$205^A59,IF(A59='Données projet'!$A$140,'Données projet'!$B$140,CT58+CS59-DB58)))</f>
        <v>404.74999999999994</v>
      </c>
      <c r="CU59" s="17">
        <f>CT59*VLOOKUP('Données projet'!$B$13,Paramètres!$A$1:$I$89,3,0)*VLOOKUP('Données projet'!$B$13,Paramètres!$A$1:$I$89,5,0)</f>
        <v>242.04049999999998</v>
      </c>
      <c r="CV59" s="13">
        <f t="shared" si="41"/>
        <v>58.878337443371535</v>
      </c>
      <c r="CW59" s="20">
        <f t="shared" si="13"/>
        <v>524.10030854720526</v>
      </c>
      <c r="CX59" s="59">
        <f t="shared" si="14"/>
        <v>817.43364188053852</v>
      </c>
      <c r="CY59" s="59">
        <f ca="1">AVERAGE(OFFSET($CX$3,0,0,'Données projet'!$E$13+1,1))-AVERAGE(OFFSET($H$3,0,0,'Données projet'!$E$13+1,1))</f>
        <v>370.12772664814923</v>
      </c>
      <c r="CZ59" s="59">
        <f t="shared" si="42"/>
        <v>292.26503163353146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4.4690019537643195</v>
      </c>
      <c r="DG59" s="21">
        <f>EXP(-LN(2)/25)*DG58+(1-EXP(-LN(2)/25))/(LN(2)/25)*Calculateur!DB59*Calculateur!DD59*VLOOKUP('Données projet'!$B$13,Paramètres!$A$1:$I$89,3,0)*0.475*44/12</f>
        <v>3.2307846182245963</v>
      </c>
      <c r="DH59" s="21">
        <f>EXP(-LN(2)/2)*DH58+(1-EXP(-LN(2)/2))/(LN(2)/2)*DB59*DE59*VLOOKUP('Données projet'!$B$13,Paramètres!$A$1:$I$89,3,0)*0.475*44/12</f>
        <v>9.6714276192333447E-4</v>
      </c>
      <c r="DI59" s="22">
        <f t="shared" si="15"/>
        <v>7.7007537147508396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9.375</v>
      </c>
      <c r="DO59" s="12">
        <f>IF('Données projet'!$A$166&gt;35,DO58+DN59-DW58,IF(A59&lt;'Données projet'!$A$166,$DL$205^A59,IF(A59='Données projet'!$A$166,'Données projet'!$B$166,DO58+DN59-DW58)))</f>
        <v>259.49999999999989</v>
      </c>
      <c r="DP59" s="17">
        <f>DO59*VLOOKUP('Données projet'!$B$14,Paramètres!$A$1:$I$89,3,0)*VLOOKUP('Données projet'!$B$14,Paramètres!$A$1:$I$89,5,0)</f>
        <v>279.3257999999999</v>
      </c>
      <c r="DQ59" s="13">
        <f t="shared" si="43"/>
        <v>66.824511055780306</v>
      </c>
      <c r="DR59" s="20">
        <f t="shared" si="16"/>
        <v>602.87845842215052</v>
      </c>
      <c r="DS59" s="59">
        <f t="shared" si="17"/>
        <v>896.21179175548377</v>
      </c>
      <c r="DT59" s="59">
        <f ca="1">AVERAGE(OFFSET($DS$3,0,0,'Données projet'!$E$14+1,1))-AVERAGE(OFFSET($H$3,0,0,'Données projet'!$E$14+1,1))</f>
        <v>385.04244822139202</v>
      </c>
      <c r="DU59" s="59">
        <f t="shared" si="44"/>
        <v>374.64504594213992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4.1242289104064147</v>
      </c>
      <c r="EB59" s="21">
        <f>EXP(-LN(2)/25)*EB58+(1-EXP(-LN(2)/25))/(LN(2)/25)*Calculateur!DW59*Calculateur!DY59*VLOOKUP('Données projet'!$B$14,Paramètres!$A$1:$I$89,3,0)*0.475*44/12</f>
        <v>4.405008147027532</v>
      </c>
      <c r="EC59" s="21">
        <f>EXP(-LN(2)/2)*EC58+(1-EXP(-LN(2)/2))/(LN(2)/2)*DW59*DZ59*VLOOKUP('Données projet'!$B$14,Paramètres!$A$1:$I$89,3,0)*0.475*44/12</f>
        <v>2.0781000146177583E-4</v>
      </c>
      <c r="ED59" s="22">
        <f t="shared" si="18"/>
        <v>8.5294448674354069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332.68760696564266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1.9525381431074085</v>
      </c>
      <c r="AA60" s="21">
        <f>EXP(-LN(2)/25)*AA59+(1-EXP(-LN(2)/25))/(LN(2)/25)*Calculateur!V60*Calculateur!X60*VLOOKUP('Données projet'!$B$9,Paramètres!$A$1:$I$89,3,0)*0.475*44/12</f>
        <v>1.9845081059687073</v>
      </c>
      <c r="AB60" s="21">
        <f>EXP(-LN(2)/2)*AB59+(1-EXP(-LN(2)/2))/(LN(2)/2)*V60*Y60*VLOOKUP('Données projet'!$B$9,Paramètres!$A$1:$I$89,3,0)*0.475*44/12</f>
        <v>5.2676701741457036E-4</v>
      </c>
      <c r="AC60" s="22">
        <f t="shared" si="3"/>
        <v>3.9375730160935305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368.19566888809879</v>
      </c>
      <c r="AO60" s="59">
        <f t="shared" si="36"/>
        <v>254.25036207346591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2.1881892983100264</v>
      </c>
      <c r="AV60" s="21">
        <f>EXP(-LN(2)/25)*AV59+(1-EXP(-LN(2)/25))/(LN(2)/25)*Calculateur!AQ60*Calculateur!AS60*VLOOKUP('Données projet'!$B$10,Paramètres!$A$1:$I$89,3,0)*0.475*44/12</f>
        <v>2.2240177049649312</v>
      </c>
      <c r="AW60" s="21">
        <f>EXP(-LN(2)/2)*AW59+(1-EXP(-LN(2)/2))/(LN(2)/2)*AQ60*AT60*VLOOKUP('Données projet'!$B$10,Paramètres!$A$1:$I$89,3,0)*0.475*44/12</f>
        <v>5.9034234710253594E-4</v>
      </c>
      <c r="AX60" s="21">
        <f t="shared" si="6"/>
        <v>4.4127973456220602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13.5</v>
      </c>
      <c r="BD60" s="12">
        <f>IF('Données projet'!$A$88&gt;35,BD59+BC60-BL59,IF(A60&lt;'Données projet'!$A$88,$BA$205^A60,IF(A60='Données projet'!$A$88,'Données projet'!$B$88,BD59+BC60-BL59)))</f>
        <v>307.99999999999989</v>
      </c>
      <c r="BE60" s="13">
        <f>BD60*VLOOKUP('Données projet'!$B$11,Paramètres!$A$1:$I$89,3,0)*VLOOKUP('Données projet'!$B$11,Paramètres!$A$1:$I$89,5,0)</f>
        <v>144.14399999999995</v>
      </c>
      <c r="BF60" s="13">
        <f t="shared" si="37"/>
        <v>37.244720006976216</v>
      </c>
      <c r="BG60" s="20">
        <f t="shared" si="7"/>
        <v>315.91868734548348</v>
      </c>
      <c r="BH60" s="59">
        <f t="shared" si="8"/>
        <v>609.25202067881673</v>
      </c>
      <c r="BI60" s="59">
        <f ca="1">AVERAGE(OFFSET($BH$3,0,0,'Données projet'!$E$11+1,1))-AVERAGE(OFFSET($H$3,0,0,'Données projet'!$E$11+1,1))</f>
        <v>319.22903094674564</v>
      </c>
      <c r="BJ60" s="59">
        <f t="shared" si="38"/>
        <v>254.58690973142848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5.3171553011361787</v>
      </c>
      <c r="BQ60" s="21">
        <f>EXP(-LN(2)/25)*BQ59+(1-EXP(-LN(2)/25))/(LN(2)/25)*Calculateur!BL60*Calculateur!BN60*VLOOKUP('Données projet'!$B$11,Paramètres!$A$1:$I$89,3,0)*0.475*44/12</f>
        <v>5.2748958810426227</v>
      </c>
      <c r="BR60" s="21">
        <f>EXP(-LN(2)/2)*BR59+(1-EXP(-LN(2)/2))/(LN(2)/2)*BL60*BO60*VLOOKUP('Données projet'!$B$11,Paramètres!$A$1:$I$89,3,0)*0.475*44/12</f>
        <v>9.5320692741745724E-4</v>
      </c>
      <c r="BS60" s="22">
        <f t="shared" si="9"/>
        <v>10.59300438910622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8.3000000000000007</v>
      </c>
      <c r="BY60" s="12">
        <f>IF('Données projet'!$A$114&gt;35,BY59+BX60-CG59,IF(A60&lt;'Données projet'!$A$114,$BV$205^A60,IF(A60='Données projet'!$A$114,'Données projet'!$B$114,BY59+BX60-CG59)))</f>
        <v>354.10000000000019</v>
      </c>
      <c r="BZ60" s="13">
        <f>BY60*VLOOKUP('Données projet'!$B$12,Paramètres!$A$1:$I$89,3,0)*VLOOKUP('Données projet'!$B$12,Paramètres!$A$1:$I$89,5,0)</f>
        <v>211.75180000000015</v>
      </c>
      <c r="CA60" s="13">
        <f t="shared" si="39"/>
        <v>52.318212792392849</v>
      </c>
      <c r="CB60" s="20">
        <f t="shared" si="10"/>
        <v>459.92193894675114</v>
      </c>
      <c r="CC60" s="59">
        <f t="shared" si="11"/>
        <v>753.25527228008445</v>
      </c>
      <c r="CD60" s="59">
        <f ca="1">AVERAGE(OFFSET($CC$3,0,0,'Données projet'!$E$12+1,1))-AVERAGE(OFFSET($H$3,0,0,'Données projet'!$E$12+1,1))</f>
        <v>382.88347131256569</v>
      </c>
      <c r="CE60" s="59">
        <f t="shared" si="40"/>
        <v>243.30592080224636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1.0038299570094622</v>
      </c>
      <c r="CL60" s="21">
        <f>EXP(-LN(2)/25)*CL59+(1-EXP(-LN(2)/25))/(LN(2)/25)*Calculateur!CG60*Calculateur!CI60*VLOOKUP('Données projet'!$B$12,Paramètres!$A$1:$I$89,3,0)*0.475*44/12</f>
        <v>0.75846919144113467</v>
      </c>
      <c r="CM60" s="21">
        <f>EXP(-LN(2)/2)*CM59+(1-EXP(-LN(2)/2))/(LN(2)/2)*CG60*CJ60*VLOOKUP('Données projet'!$B$12,Paramètres!$A$1:$I$89,3,0)*0.475*44/12</f>
        <v>2.1368186482067711E-4</v>
      </c>
      <c r="CN60" s="22">
        <f t="shared" si="12"/>
        <v>1.7625128303154174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17.625</v>
      </c>
      <c r="CT60" s="12">
        <f>IF('Données projet'!$A$140&gt;35,CT59+CS60-DB59,IF(A60&lt;'Données projet'!$A$140,$CQ$205^A60,IF(A60='Données projet'!$A$140,'Données projet'!$B$140,CT59+CS60-DB59)))</f>
        <v>422.37499999999994</v>
      </c>
      <c r="CU60" s="17">
        <f>CT60*VLOOKUP('Données projet'!$B$13,Paramètres!$A$1:$I$89,3,0)*VLOOKUP('Données projet'!$B$13,Paramètres!$A$1:$I$89,5,0)</f>
        <v>252.58025000000001</v>
      </c>
      <c r="CV60" s="13">
        <f t="shared" si="41"/>
        <v>61.138131933251593</v>
      </c>
      <c r="CW60" s="20">
        <f t="shared" si="13"/>
        <v>546.39284853374647</v>
      </c>
      <c r="CX60" s="59">
        <f t="shared" si="14"/>
        <v>839.72618186707973</v>
      </c>
      <c r="CY60" s="59">
        <f ca="1">AVERAGE(OFFSET($CX$3,0,0,'Données projet'!$E$13+1,1))-AVERAGE(OFFSET($H$3,0,0,'Données projet'!$E$13+1,1))</f>
        <v>370.12772664814923</v>
      </c>
      <c r="CZ60" s="59">
        <f t="shared" si="42"/>
        <v>292.26503163353146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4.3813675512730406</v>
      </c>
      <c r="DG60" s="21">
        <f>EXP(-LN(2)/25)*DG59+(1-EXP(-LN(2)/25))/(LN(2)/25)*Calculateur!DB60*Calculateur!DD60*VLOOKUP('Données projet'!$B$13,Paramètres!$A$1:$I$89,3,0)*0.475*44/12</f>
        <v>3.1424386429396658</v>
      </c>
      <c r="DH60" s="21">
        <f>EXP(-LN(2)/2)*DH59+(1-EXP(-LN(2)/2))/(LN(2)/2)*DB60*DE60*VLOOKUP('Données projet'!$B$13,Paramètres!$A$1:$I$89,3,0)*0.475*44/12</f>
        <v>6.8387320533147653E-4</v>
      </c>
      <c r="DI60" s="22">
        <f t="shared" si="15"/>
        <v>7.5244900674180384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9.375</v>
      </c>
      <c r="DO60" s="12">
        <f>IF('Données projet'!$A$166&gt;35,DO59+DN60-DW59,IF(A60&lt;'Données projet'!$A$166,$DL$205^A60,IF(A60='Données projet'!$A$166,'Données projet'!$B$166,DO59+DN60-DW59)))</f>
        <v>268.87499999999989</v>
      </c>
      <c r="DP60" s="17">
        <f>DO60*VLOOKUP('Données projet'!$B$14,Paramètres!$A$1:$I$89,3,0)*VLOOKUP('Données projet'!$B$14,Paramètres!$A$1:$I$89,5,0)</f>
        <v>289.41704999999985</v>
      </c>
      <c r="DQ60" s="13">
        <f t="shared" si="43"/>
        <v>68.953254747318525</v>
      </c>
      <c r="DR60" s="20">
        <f t="shared" si="16"/>
        <v>624.16161410157952</v>
      </c>
      <c r="DS60" s="59">
        <f t="shared" si="17"/>
        <v>917.49494743491277</v>
      </c>
      <c r="DT60" s="59">
        <f ca="1">AVERAGE(OFFSET($DS$3,0,0,'Données projet'!$E$14+1,1))-AVERAGE(OFFSET($H$3,0,0,'Données projet'!$E$14+1,1))</f>
        <v>385.04244822139202</v>
      </c>
      <c r="DU60" s="59">
        <f t="shared" si="44"/>
        <v>374.64504594213992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4.0433552970045925</v>
      </c>
      <c r="EB60" s="21">
        <f>EXP(-LN(2)/25)*EB59+(1-EXP(-LN(2)/25))/(LN(2)/25)*Calculateur!DW60*Calculateur!DY60*VLOOKUP('Données projet'!$B$14,Paramètres!$A$1:$I$89,3,0)*0.475*44/12</f>
        <v>4.2845529675977536</v>
      </c>
      <c r="EC60" s="21">
        <f>EXP(-LN(2)/2)*EC59+(1-EXP(-LN(2)/2))/(LN(2)/2)*DW60*DZ60*VLOOKUP('Données projet'!$B$14,Paramètres!$A$1:$I$89,3,0)*0.475*44/12</f>
        <v>1.4694386123200804E-4</v>
      </c>
      <c r="ED60" s="22">
        <f t="shared" si="18"/>
        <v>8.3280552084635779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332.68760696564266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1.9142500610517448</v>
      </c>
      <c r="AA61" s="21">
        <f>EXP(-LN(2)/25)*AA60+(1-EXP(-LN(2)/25))/(LN(2)/25)*Calculateur!V61*Calculateur!X61*VLOOKUP('Données projet'!$B$9,Paramètres!$A$1:$I$89,3,0)*0.475*44/12</f>
        <v>1.9302416274502474</v>
      </c>
      <c r="AB61" s="21">
        <f>EXP(-LN(2)/2)*AB60+(1-EXP(-LN(2)/2))/(LN(2)/2)*V61*Y61*VLOOKUP('Données projet'!$B$9,Paramètres!$A$1:$I$89,3,0)*0.475*44/12</f>
        <v>3.7248053011925487E-4</v>
      </c>
      <c r="AC61" s="22">
        <f t="shared" si="3"/>
        <v>3.8448641690321113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368.19566888809879</v>
      </c>
      <c r="AO61" s="59">
        <f t="shared" si="36"/>
        <v>254.25036207346591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2.1452802408338516</v>
      </c>
      <c r="AV61" s="21">
        <f>EXP(-LN(2)/25)*AV60+(1-EXP(-LN(2)/25))/(LN(2)/25)*Calculateur!AQ61*Calculateur!AS61*VLOOKUP('Données projet'!$B$10,Paramètres!$A$1:$I$89,3,0)*0.475*44/12</f>
        <v>2.163201823866657</v>
      </c>
      <c r="AW61" s="21">
        <f>EXP(-LN(2)/2)*AW60+(1-EXP(-LN(2)/2))/(LN(2)/2)*AQ61*AT61*VLOOKUP('Données projet'!$B$10,Paramètres!$A$1:$I$89,3,0)*0.475*44/12</f>
        <v>4.1743507685778578E-4</v>
      </c>
      <c r="AX61" s="21">
        <f t="shared" si="6"/>
        <v>4.3088994997773664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13.5</v>
      </c>
      <c r="BD61" s="12">
        <f>IF('Données projet'!$A$88&gt;35,BD60+BC61-BL60,IF(A61&lt;'Données projet'!$A$88,$BA$205^A61,IF(A61='Données projet'!$A$88,'Données projet'!$B$88,BD60+BC61-BL60)))</f>
        <v>321.49999999999989</v>
      </c>
      <c r="BE61" s="13">
        <f>BD61*VLOOKUP('Données projet'!$B$11,Paramètres!$A$1:$I$89,3,0)*VLOOKUP('Données projet'!$B$11,Paramètres!$A$1:$I$89,5,0)</f>
        <v>150.46199999999993</v>
      </c>
      <c r="BF61" s="13">
        <f t="shared" si="37"/>
        <v>38.683557979918994</v>
      </c>
      <c r="BG61" s="20">
        <f t="shared" si="7"/>
        <v>329.42851348169211</v>
      </c>
      <c r="BH61" s="59">
        <f t="shared" si="8"/>
        <v>622.76184681502536</v>
      </c>
      <c r="BI61" s="59">
        <f ca="1">AVERAGE(OFFSET($BH$3,0,0,'Données projet'!$E$11+1,1))-AVERAGE(OFFSET($H$3,0,0,'Données projet'!$E$11+1,1))</f>
        <v>319.22903094674564</v>
      </c>
      <c r="BJ61" s="59">
        <f t="shared" si="38"/>
        <v>254.58690973142848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5.212889128825398</v>
      </c>
      <c r="BQ61" s="21">
        <f>EXP(-LN(2)/25)*BQ60+(1-EXP(-LN(2)/25))/(LN(2)/25)*Calculateur!BL61*Calculateur!BN61*VLOOKUP('Données projet'!$B$11,Paramètres!$A$1:$I$89,3,0)*0.475*44/12</f>
        <v>5.1306535757807934</v>
      </c>
      <c r="BR61" s="21">
        <f>EXP(-LN(2)/2)*BR60+(1-EXP(-LN(2)/2))/(LN(2)/2)*BL61*BO61*VLOOKUP('Données projet'!$B$11,Paramètres!$A$1:$I$89,3,0)*0.475*44/12</f>
        <v>6.7401908225087732E-4</v>
      </c>
      <c r="BS61" s="22">
        <f t="shared" si="9"/>
        <v>10.344216723688442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8.3000000000000007</v>
      </c>
      <c r="BY61" s="12">
        <f>IF('Données projet'!$A$114&gt;35,BY60+BX61-CG60,IF(A61&lt;'Données projet'!$A$114,$BV$205^A61,IF(A61='Données projet'!$A$114,'Données projet'!$B$114,BY60+BX61-CG60)))</f>
        <v>362.4000000000002</v>
      </c>
      <c r="BZ61" s="13">
        <f>BY61*VLOOKUP('Données projet'!$B$12,Paramètres!$A$1:$I$89,3,0)*VLOOKUP('Données projet'!$B$12,Paramètres!$A$1:$I$89,5,0)</f>
        <v>216.71520000000012</v>
      </c>
      <c r="CA61" s="13">
        <f t="shared" si="39"/>
        <v>53.400326801074698</v>
      </c>
      <c r="CB61" s="20">
        <f t="shared" si="10"/>
        <v>470.45120917853865</v>
      </c>
      <c r="CC61" s="59">
        <f t="shared" si="11"/>
        <v>763.7845425118719</v>
      </c>
      <c r="CD61" s="59">
        <f ca="1">AVERAGE(OFFSET($CC$3,0,0,'Données projet'!$E$12+1,1))-AVERAGE(OFFSET($H$3,0,0,'Données projet'!$E$12+1,1))</f>
        <v>382.88347131256569</v>
      </c>
      <c r="CE61" s="59">
        <f t="shared" si="40"/>
        <v>243.30592080224636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0.98414546382832324</v>
      </c>
      <c r="CL61" s="21">
        <f>EXP(-LN(2)/25)*CL60+(1-EXP(-LN(2)/25))/(LN(2)/25)*Calculateur!CG61*Calculateur!CI61*VLOOKUP('Données projet'!$B$12,Paramètres!$A$1:$I$89,3,0)*0.475*44/12</f>
        <v>0.73772881151501557</v>
      </c>
      <c r="CM61" s="21">
        <f>EXP(-LN(2)/2)*CM60+(1-EXP(-LN(2)/2))/(LN(2)/2)*CG61*CJ61*VLOOKUP('Données projet'!$B$12,Paramètres!$A$1:$I$89,3,0)*0.475*44/12</f>
        <v>1.5109589563128795E-4</v>
      </c>
      <c r="CN61" s="22">
        <f t="shared" si="12"/>
        <v>1.7220253712389701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440</v>
      </c>
      <c r="CR61" s="12">
        <f>VLOOKUP(A61,'Données projet'!$A$139:$I$159,9,0)</f>
        <v>17.625</v>
      </c>
      <c r="CS61" s="12">
        <f t="array" ref="CS61">INDEX(CR:CR,MIN(IF(ISNUMBER(CR61:CR257),ROW(CR61:CR257),"")))</f>
        <v>17.625</v>
      </c>
      <c r="CT61" s="12">
        <f>IF('Données projet'!$A$140&gt;35,CT60+CS61-DB60,IF(A61&lt;'Données projet'!$A$140,$CQ$205^A61,IF(A61='Données projet'!$A$140,'Données projet'!$B$140,CT60+CS61-DB60)))</f>
        <v>439.99999999999994</v>
      </c>
      <c r="CU61" s="17">
        <f>CT61*VLOOKUP('Données projet'!$B$13,Paramètres!$A$1:$I$89,3,0)*VLOOKUP('Données projet'!$B$13,Paramètres!$A$1:$I$89,5,0)</f>
        <v>263.12</v>
      </c>
      <c r="CV61" s="13">
        <f t="shared" si="41"/>
        <v>63.386973458752003</v>
      </c>
      <c r="CW61" s="20">
        <f t="shared" si="13"/>
        <v>568.66631210732646</v>
      </c>
      <c r="CX61" s="59">
        <f t="shared" si="14"/>
        <v>861.99964544065983</v>
      </c>
      <c r="CY61" s="59">
        <f ca="1">AVERAGE(OFFSET($CX$3,0,0,'Données projet'!$E$13+1,1))-AVERAGE(OFFSET($H$3,0,0,'Données projet'!$E$13+1,1))</f>
        <v>370.12772664814923</v>
      </c>
      <c r="CZ61" s="59">
        <f t="shared" si="42"/>
        <v>292.26503163353146</v>
      </c>
      <c r="DA61" s="15">
        <f>IF(ISNA(VLOOKUP(A61,'Données projet'!$A$139:$I$159,3,0)),0,VLOOKUP(A61,'Données projet'!$A$139:$I$159,3,0))</f>
        <v>8</v>
      </c>
      <c r="DB61" s="15">
        <f>IF(ISNA(VLOOKUP(A61,'Données projet'!$A$139:$I$159,4,0)),0,VLOOKUP(A61,'Données projet'!$A$139:$I$159,4,0))</f>
        <v>78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4.2954516059629082</v>
      </c>
      <c r="DG61" s="21">
        <f>EXP(-LN(2)/25)*DG60+(1-EXP(-LN(2)/25))/(LN(2)/25)*Calculateur!DB61*Calculateur!DD61*VLOOKUP('Données projet'!$B$13,Paramètres!$A$1:$I$89,3,0)*0.475*44/12</f>
        <v>3.0565084929948148</v>
      </c>
      <c r="DH61" s="21">
        <f>EXP(-LN(2)/2)*DH60+(1-EXP(-LN(2)/2))/(LN(2)/2)*DB61*DE61*VLOOKUP('Données projet'!$B$13,Paramètres!$A$1:$I$89,3,0)*0.475*44/12</f>
        <v>4.8357138096166729E-4</v>
      </c>
      <c r="DI61" s="22">
        <f t="shared" si="15"/>
        <v>7.3524436703386851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9.375</v>
      </c>
      <c r="DO61" s="12">
        <f>IF('Données projet'!$A$166&gt;35,DO60+DN61-DW60,IF(A61&lt;'Données projet'!$A$166,$DL$205^A61,IF(A61='Données projet'!$A$166,'Données projet'!$B$166,DO60+DN61-DW60)))</f>
        <v>278.24999999999989</v>
      </c>
      <c r="DP61" s="17">
        <f>DO61*VLOOKUP('Données projet'!$B$14,Paramètres!$A$1:$I$89,3,0)*VLOOKUP('Données projet'!$B$14,Paramètres!$A$1:$I$89,5,0)</f>
        <v>299.50829999999985</v>
      </c>
      <c r="DQ61" s="13">
        <f t="shared" si="43"/>
        <v>71.073374430575583</v>
      </c>
      <c r="DR61" s="20">
        <f t="shared" si="16"/>
        <v>645.4297496332523</v>
      </c>
      <c r="DS61" s="59">
        <f t="shared" si="17"/>
        <v>938.76308296658567</v>
      </c>
      <c r="DT61" s="59">
        <f ca="1">AVERAGE(OFFSET($DS$3,0,0,'Données projet'!$E$14+1,1))-AVERAGE(OFFSET($H$3,0,0,'Données projet'!$E$14+1,1))</f>
        <v>385.04244822139202</v>
      </c>
      <c r="DU61" s="59">
        <f t="shared" si="44"/>
        <v>374.64504594213992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3.9640675658335462</v>
      </c>
      <c r="EB61" s="21">
        <f>EXP(-LN(2)/25)*EB60+(1-EXP(-LN(2)/25))/(LN(2)/25)*Calculateur!DW61*Calculateur!DY61*VLOOKUP('Données projet'!$B$14,Paramètres!$A$1:$I$89,3,0)*0.475*44/12</f>
        <v>4.1673916413839454</v>
      </c>
      <c r="EC61" s="21">
        <f>EXP(-LN(2)/2)*EC60+(1-EXP(-LN(2)/2))/(LN(2)/2)*DW61*DZ61*VLOOKUP('Données projet'!$B$14,Paramètres!$A$1:$I$89,3,0)*0.475*44/12</f>
        <v>1.0390500073088791E-4</v>
      </c>
      <c r="ED61" s="22">
        <f t="shared" si="18"/>
        <v>8.1315631122182239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332.68760696564266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1.8767127849317686</v>
      </c>
      <c r="AA62" s="21">
        <f>EXP(-LN(2)/25)*AA61+(1-EXP(-LN(2)/25))/(LN(2)/25)*Calculateur!V62*Calculateur!X62*VLOOKUP('Données projet'!$B$9,Paramètres!$A$1:$I$89,3,0)*0.475*44/12</f>
        <v>1.8774590686406247</v>
      </c>
      <c r="AB62" s="21">
        <f>EXP(-LN(2)/2)*AB61+(1-EXP(-LN(2)/2))/(LN(2)/2)*V62*Y62*VLOOKUP('Données projet'!$B$9,Paramètres!$A$1:$I$89,3,0)*0.475*44/12</f>
        <v>2.6338350870728518E-4</v>
      </c>
      <c r="AC62" s="22">
        <f t="shared" si="3"/>
        <v>3.7544352370811009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368.19566888809879</v>
      </c>
      <c r="AO62" s="59">
        <f t="shared" si="36"/>
        <v>254.25036207346591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2.1032126038028438</v>
      </c>
      <c r="AV62" s="21">
        <f>EXP(-LN(2)/25)*AV61+(1-EXP(-LN(2)/25))/(LN(2)/25)*Calculateur!AQ62*Calculateur!AS62*VLOOKUP('Données projet'!$B$10,Paramètres!$A$1:$I$89,3,0)*0.475*44/12</f>
        <v>2.1040489562351836</v>
      </c>
      <c r="AW62" s="21">
        <f>EXP(-LN(2)/2)*AW61+(1-EXP(-LN(2)/2))/(LN(2)/2)*AQ62*AT62*VLOOKUP('Données projet'!$B$10,Paramètres!$A$1:$I$89,3,0)*0.475*44/12</f>
        <v>2.9517117355126797E-4</v>
      </c>
      <c r="AX62" s="21">
        <f t="shared" si="6"/>
        <v>4.2075567312115787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13.5</v>
      </c>
      <c r="BD62" s="12">
        <f>IF('Données projet'!$A$88&gt;35,BD61+BC62-BL61,IF(A62&lt;'Données projet'!$A$88,$BA$205^A62,IF(A62='Données projet'!$A$88,'Données projet'!$B$88,BD61+BC62-BL61)))</f>
        <v>334.99999999999989</v>
      </c>
      <c r="BE62" s="13">
        <f>BD62*VLOOKUP('Données projet'!$B$11,Paramètres!$A$1:$I$89,3,0)*VLOOKUP('Données projet'!$B$11,Paramètres!$A$1:$I$89,5,0)</f>
        <v>156.77999999999994</v>
      </c>
      <c r="BF62" s="13">
        <f t="shared" si="37"/>
        <v>40.115378305457938</v>
      </c>
      <c r="BG62" s="20">
        <f t="shared" si="7"/>
        <v>342.92611721533916</v>
      </c>
      <c r="BH62" s="59">
        <f t="shared" si="8"/>
        <v>636.25945054867248</v>
      </c>
      <c r="BI62" s="59">
        <f ca="1">AVERAGE(OFFSET($BH$3,0,0,'Données projet'!$E$11+1,1))-AVERAGE(OFFSET($H$3,0,0,'Données projet'!$E$11+1,1))</f>
        <v>319.22903094674564</v>
      </c>
      <c r="BJ62" s="59">
        <f t="shared" si="38"/>
        <v>254.58690973142848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5.1106675525575458</v>
      </c>
      <c r="BQ62" s="21">
        <f>EXP(-LN(2)/25)*BQ61+(1-EXP(-LN(2)/25))/(LN(2)/25)*Calculateur!BL62*Calculateur!BN62*VLOOKUP('Données projet'!$B$11,Paramètres!$A$1:$I$89,3,0)*0.475*44/12</f>
        <v>4.9903555839417226</v>
      </c>
      <c r="BR62" s="21">
        <f>EXP(-LN(2)/2)*BR61+(1-EXP(-LN(2)/2))/(LN(2)/2)*BL62*BO62*VLOOKUP('Données projet'!$B$11,Paramètres!$A$1:$I$89,3,0)*0.475*44/12</f>
        <v>4.7660346370872873E-4</v>
      </c>
      <c r="BS62" s="22">
        <f t="shared" si="9"/>
        <v>10.101499739962977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8.3000000000000007</v>
      </c>
      <c r="BY62" s="12">
        <f>IF('Données projet'!$A$114&gt;35,BY61+BX62-CG61,IF(A62&lt;'Données projet'!$A$114,$BV$205^A62,IF(A62='Données projet'!$A$114,'Données projet'!$B$114,BY61+BX62-CG61)))</f>
        <v>370.70000000000022</v>
      </c>
      <c r="BZ62" s="13">
        <f>BY62*VLOOKUP('Données projet'!$B$12,Paramètres!$A$1:$I$89,3,0)*VLOOKUP('Données projet'!$B$12,Paramètres!$A$1:$I$89,5,0)</f>
        <v>221.67860000000013</v>
      </c>
      <c r="CA62" s="13">
        <f t="shared" si="39"/>
        <v>54.479559584117418</v>
      </c>
      <c r="CB62" s="20">
        <f t="shared" si="10"/>
        <v>480.97546127567131</v>
      </c>
      <c r="CC62" s="59">
        <f t="shared" si="11"/>
        <v>774.30879460900462</v>
      </c>
      <c r="CD62" s="59">
        <f ca="1">AVERAGE(OFFSET($CC$3,0,0,'Données projet'!$E$12+1,1))-AVERAGE(OFFSET($H$3,0,0,'Données projet'!$E$12+1,1))</f>
        <v>382.88347131256569</v>
      </c>
      <c r="CE62" s="59">
        <f t="shared" si="40"/>
        <v>243.30592080224636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0.96484697155211108</v>
      </c>
      <c r="CL62" s="21">
        <f>EXP(-LN(2)/25)*CL61+(1-EXP(-LN(2)/25))/(LN(2)/25)*Calculateur!CG62*Calculateur!CI62*VLOOKUP('Données projet'!$B$12,Paramètres!$A$1:$I$89,3,0)*0.475*44/12</f>
        <v>0.71755557836866535</v>
      </c>
      <c r="CM62" s="21">
        <f>EXP(-LN(2)/2)*CM61+(1-EXP(-LN(2)/2))/(LN(2)/2)*CG62*CJ62*VLOOKUP('Données projet'!$B$12,Paramètres!$A$1:$I$89,3,0)*0.475*44/12</f>
        <v>1.0684093241033856E-4</v>
      </c>
      <c r="CN62" s="22">
        <f t="shared" si="12"/>
        <v>1.6825093908531867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16.625</v>
      </c>
      <c r="CT62" s="12">
        <f>IF('Données projet'!$A$140&gt;35,CT61+CS62-DB61,IF(A62&lt;'Données projet'!$A$140,$CQ$205^A62,IF(A62='Données projet'!$A$140,'Données projet'!$B$140,CT61+CS62-DB61)))</f>
        <v>378.62499999999994</v>
      </c>
      <c r="CU62" s="17">
        <f>CT62*VLOOKUP('Données projet'!$B$13,Paramètres!$A$1:$I$89,3,0)*VLOOKUP('Données projet'!$B$13,Paramètres!$A$1:$I$89,5,0)</f>
        <v>226.41774999999998</v>
      </c>
      <c r="CV62" s="13">
        <f t="shared" si="41"/>
        <v>55.507409107649494</v>
      </c>
      <c r="CW62" s="20">
        <f t="shared" si="13"/>
        <v>491.0196521124895</v>
      </c>
      <c r="CX62" s="59">
        <f t="shared" si="14"/>
        <v>784.35298544582281</v>
      </c>
      <c r="CY62" s="59">
        <f ca="1">AVERAGE(OFFSET($CX$3,0,0,'Données projet'!$E$13+1,1))-AVERAGE(OFFSET($H$3,0,0,'Données projet'!$E$13+1,1))</f>
        <v>370.12772664814923</v>
      </c>
      <c r="CZ62" s="59">
        <f t="shared" si="42"/>
        <v>292.26503163353146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4.2112204199367547</v>
      </c>
      <c r="DG62" s="21">
        <f>EXP(-LN(2)/25)*DG61+(1-EXP(-LN(2)/25))/(LN(2)/25)*Calculateur!DB62*Calculateur!DD62*VLOOKUP('Données projet'!$B$13,Paramètres!$A$1:$I$89,3,0)*0.475*44/12</f>
        <v>2.9729281075190754</v>
      </c>
      <c r="DH62" s="21">
        <f>EXP(-LN(2)/2)*DH61+(1-EXP(-LN(2)/2))/(LN(2)/2)*DB62*DE62*VLOOKUP('Données projet'!$B$13,Paramètres!$A$1:$I$89,3,0)*0.475*44/12</f>
        <v>3.4193660266573832E-4</v>
      </c>
      <c r="DI62" s="22">
        <f t="shared" si="15"/>
        <v>7.1844904640584959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9.375</v>
      </c>
      <c r="DO62" s="12">
        <f>IF('Données projet'!$A$166&gt;35,DO61+DN62-DW61,IF(A62&lt;'Données projet'!$A$166,$DL$205^A62,IF(A62='Données projet'!$A$166,'Données projet'!$B$166,DO61+DN62-DW61)))</f>
        <v>287.62499999999989</v>
      </c>
      <c r="DP62" s="17">
        <f>DO62*VLOOKUP('Données projet'!$B$14,Paramètres!$A$1:$I$89,3,0)*VLOOKUP('Données projet'!$B$14,Paramètres!$A$1:$I$89,5,0)</f>
        <v>309.59954999999985</v>
      </c>
      <c r="DQ62" s="13">
        <f t="shared" si="43"/>
        <v>73.185193983006329</v>
      </c>
      <c r="DR62" s="20">
        <f t="shared" si="16"/>
        <v>666.68342910373576</v>
      </c>
      <c r="DS62" s="59">
        <f t="shared" si="17"/>
        <v>960.01676243706902</v>
      </c>
      <c r="DT62" s="59">
        <f ca="1">AVERAGE(OFFSET($DS$3,0,0,'Données projet'!$E$14+1,1))-AVERAGE(OFFSET($H$3,0,0,'Données projet'!$E$14+1,1))</f>
        <v>385.04244822139202</v>
      </c>
      <c r="DU62" s="59">
        <f t="shared" si="44"/>
        <v>374.64504594213992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3.8863346187100234</v>
      </c>
      <c r="EB62" s="21">
        <f>EXP(-LN(2)/25)*EB61+(1-EXP(-LN(2)/25))/(LN(2)/25)*Calculateur!DW62*Calculateur!DY62*VLOOKUP('Données projet'!$B$14,Paramètres!$A$1:$I$89,3,0)*0.475*44/12</f>
        <v>4.0534340977966998</v>
      </c>
      <c r="EC62" s="21">
        <f>EXP(-LN(2)/2)*EC61+(1-EXP(-LN(2)/2))/(LN(2)/2)*DW62*DZ62*VLOOKUP('Données projet'!$B$14,Paramètres!$A$1:$I$89,3,0)*0.475*44/12</f>
        <v>7.3471930616004019E-5</v>
      </c>
      <c r="ED62" s="22">
        <f t="shared" si="18"/>
        <v>7.9398421884373391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332.68760696564266</v>
      </c>
      <c r="T63" s="59">
        <f t="shared" si="34"/>
        <v>231.36959598460686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1.8399115919010276</v>
      </c>
      <c r="AA63" s="21">
        <f>EXP(-LN(2)/25)*AA62+(1-EXP(-LN(2)/25))/(LN(2)/25)*Calculateur!V63*Calculateur!X63*VLOOKUP('Données projet'!$B$9,Paramètres!$A$1:$I$89,3,0)*0.475*44/12</f>
        <v>1.8261198516773653</v>
      </c>
      <c r="AB63" s="21">
        <f>EXP(-LN(2)/2)*AB62+(1-EXP(-LN(2)/2))/(LN(2)/2)*V63*Y63*VLOOKUP('Données projet'!$B$9,Paramètres!$A$1:$I$89,3,0)*0.475*44/12</f>
        <v>1.8624026505962744E-4</v>
      </c>
      <c r="AC63" s="22">
        <f t="shared" si="3"/>
        <v>3.6662176838434526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368.19566888809879</v>
      </c>
      <c r="AO63" s="59">
        <f t="shared" si="36"/>
        <v>254.25036207346591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2.0619698874752892</v>
      </c>
      <c r="AV63" s="21">
        <f>EXP(-LN(2)/25)*AV62+(1-EXP(-LN(2)/25))/(LN(2)/25)*Calculateur!AQ63*Calculateur!AS63*VLOOKUP('Données projet'!$B$10,Paramètres!$A$1:$I$89,3,0)*0.475*44/12</f>
        <v>2.0465136268798068</v>
      </c>
      <c r="AW63" s="21">
        <f>EXP(-LN(2)/2)*AW62+(1-EXP(-LN(2)/2))/(LN(2)/2)*AQ63*AT63*VLOOKUP('Données projet'!$B$10,Paramètres!$A$1:$I$89,3,0)*0.475*44/12</f>
        <v>2.0871753842889289E-4</v>
      </c>
      <c r="AX63" s="21">
        <f t="shared" si="6"/>
        <v>4.1086922318935253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348.5</v>
      </c>
      <c r="BB63" s="12">
        <f>VLOOKUP(A63,'Données projet'!$A$87:$I$107,9,0)</f>
        <v>13.5</v>
      </c>
      <c r="BC63" s="12">
        <f t="array" ref="BC63">INDEX(BB:BB,MIN(IF(ISNUMBER(BB63:BB259),ROW(BB63:BB259),"")))</f>
        <v>13.5</v>
      </c>
      <c r="BD63" s="12">
        <f>IF('Données projet'!$A$88&gt;35,BD62+BC63-BL62,IF(A63&lt;'Données projet'!$A$88,$BA$205^A63,IF(A63='Données projet'!$A$88,'Données projet'!$B$88,BD62+BC63-BL62)))</f>
        <v>348.49999999999989</v>
      </c>
      <c r="BE63" s="13">
        <f>BD63*VLOOKUP('Données projet'!$B$11,Paramètres!$A$1:$I$89,3,0)*VLOOKUP('Données projet'!$B$11,Paramètres!$A$1:$I$89,5,0)</f>
        <v>163.09799999999993</v>
      </c>
      <c r="BF63" s="13">
        <f t="shared" si="37"/>
        <v>41.540496136845142</v>
      </c>
      <c r="BG63" s="20">
        <f t="shared" si="7"/>
        <v>356.4120474383385</v>
      </c>
      <c r="BH63" s="59">
        <f t="shared" si="8"/>
        <v>649.74538077167176</v>
      </c>
      <c r="BI63" s="59">
        <f ca="1">AVERAGE(OFFSET($BH$3,0,0,'Données projet'!$E$11+1,1))-AVERAGE(OFFSET($H$3,0,0,'Données projet'!$E$11+1,1))</f>
        <v>319.22903094674564</v>
      </c>
      <c r="BJ63" s="59">
        <f t="shared" si="38"/>
        <v>254.58690973142848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5.0104504790513014</v>
      </c>
      <c r="BQ63" s="21">
        <f>EXP(-LN(2)/25)*BQ62+(1-EXP(-LN(2)/25))/(LN(2)/25)*Calculateur!BL63*Calculateur!BN63*VLOOKUP('Données projet'!$B$11,Paramètres!$A$1:$I$89,3,0)*0.475*44/12</f>
        <v>4.853894048067442</v>
      </c>
      <c r="BR63" s="21">
        <f>EXP(-LN(2)/2)*BR62+(1-EXP(-LN(2)/2))/(LN(2)/2)*BL63*BO63*VLOOKUP('Données projet'!$B$11,Paramètres!$A$1:$I$89,3,0)*0.475*44/12</f>
        <v>3.3700954112543871E-4</v>
      </c>
      <c r="BS63" s="22">
        <f t="shared" si="9"/>
        <v>9.8646815366598677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379</v>
      </c>
      <c r="BW63" s="12">
        <f>VLOOKUP(A63,'Données projet'!$A$113:$I$133,9,0)</f>
        <v>8.3000000000000007</v>
      </c>
      <c r="BX63" s="12">
        <f t="array" ref="BX63">INDEX(BW:BW,MIN(IF(ISNUMBER(BW63:BW259),ROW(BW63:BW259),"")))</f>
        <v>8.3000000000000007</v>
      </c>
      <c r="BY63" s="12">
        <f>IF('Données projet'!$A$114&gt;35,BY62+BX63-CG62,IF(A63&lt;'Données projet'!$A$114,$BV$205^A63,IF(A63='Données projet'!$A$114,'Données projet'!$B$114,BY62+BX63-CG62)))</f>
        <v>379.00000000000023</v>
      </c>
      <c r="BZ63" s="13">
        <f>BY63*VLOOKUP('Données projet'!$B$12,Paramètres!$A$1:$I$89,3,0)*VLOOKUP('Données projet'!$B$12,Paramètres!$A$1:$I$89,5,0)</f>
        <v>226.64200000000017</v>
      </c>
      <c r="CA63" s="13">
        <f t="shared" si="39"/>
        <v>55.555983079812862</v>
      </c>
      <c r="CB63" s="20">
        <f t="shared" si="10"/>
        <v>491.4948205306743</v>
      </c>
      <c r="CC63" s="59">
        <f t="shared" si="11"/>
        <v>784.82815386400762</v>
      </c>
      <c r="CD63" s="59">
        <f ca="1">AVERAGE(OFFSET($CC$3,0,0,'Données projet'!$E$12+1,1))-AVERAGE(OFFSET($H$3,0,0,'Données projet'!$E$12+1,1))</f>
        <v>382.88347131256569</v>
      </c>
      <c r="CE63" s="59">
        <f t="shared" si="40"/>
        <v>243.30592080224636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0.94592691093851744</v>
      </c>
      <c r="CL63" s="21">
        <f>EXP(-LN(2)/25)*CL62+(1-EXP(-LN(2)/25))/(LN(2)/25)*Calculateur!CG63*Calculateur!CI63*VLOOKUP('Données projet'!$B$12,Paramètres!$A$1:$I$89,3,0)*0.475*44/12</f>
        <v>0.69793398334356638</v>
      </c>
      <c r="CM63" s="21">
        <f>EXP(-LN(2)/2)*CM62+(1-EXP(-LN(2)/2))/(LN(2)/2)*CG63*CJ63*VLOOKUP('Données projet'!$B$12,Paramètres!$A$1:$I$89,3,0)*0.475*44/12</f>
        <v>7.5547947815643977E-5</v>
      </c>
      <c r="CN63" s="22">
        <f t="shared" si="12"/>
        <v>1.6439364422298994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16.625</v>
      </c>
      <c r="CT63" s="12">
        <f>IF('Données projet'!$A$140&gt;35,CT62+CS63-DB62,IF(A63&lt;'Données projet'!$A$140,$CQ$205^A63,IF(A63='Données projet'!$A$140,'Données projet'!$B$140,CT62+CS63-DB62)))</f>
        <v>395.24999999999994</v>
      </c>
      <c r="CU63" s="17">
        <f>CT63*VLOOKUP('Données projet'!$B$13,Paramètres!$A$1:$I$89,3,0)*VLOOKUP('Données projet'!$B$13,Paramètres!$A$1:$I$89,5,0)</f>
        <v>236.35949999999997</v>
      </c>
      <c r="CV63" s="13">
        <f t="shared" si="41"/>
        <v>57.655563749416167</v>
      </c>
      <c r="CW63" s="20">
        <f t="shared" si="13"/>
        <v>512.07623603023308</v>
      </c>
      <c r="CX63" s="59">
        <f t="shared" si="14"/>
        <v>805.40956936356633</v>
      </c>
      <c r="CY63" s="59">
        <f ca="1">AVERAGE(OFFSET($CX$3,0,0,'Données projet'!$E$13+1,1))-AVERAGE(OFFSET($H$3,0,0,'Données projet'!$E$13+1,1))</f>
        <v>370.12772664814923</v>
      </c>
      <c r="CZ63" s="59">
        <f t="shared" si="42"/>
        <v>292.26503163353146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4.1286409560926236</v>
      </c>
      <c r="DG63" s="21">
        <f>EXP(-LN(2)/25)*DG62+(1-EXP(-LN(2)/25))/(LN(2)/25)*Calculateur!DB63*Calculateur!DD63*VLOOKUP('Données projet'!$B$13,Paramètres!$A$1:$I$89,3,0)*0.475*44/12</f>
        <v>2.8916332320794718</v>
      </c>
      <c r="DH63" s="21">
        <f>EXP(-LN(2)/2)*DH62+(1-EXP(-LN(2)/2))/(LN(2)/2)*DB63*DE63*VLOOKUP('Données projet'!$B$13,Paramètres!$A$1:$I$89,3,0)*0.475*44/12</f>
        <v>2.4178569048083367E-4</v>
      </c>
      <c r="DI63" s="22">
        <f t="shared" si="15"/>
        <v>7.020515973862576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297</v>
      </c>
      <c r="DM63" s="12">
        <f>VLOOKUP(A63,'Données projet'!$A$165:$I$185,9,0)</f>
        <v>9.375</v>
      </c>
      <c r="DN63" s="12">
        <f t="array" ref="DN63">INDEX(DM:DM,MIN(IF(ISNUMBER(DM63:DM259),ROW(DM63:DM259),"")))</f>
        <v>9.375</v>
      </c>
      <c r="DO63" s="12">
        <f>IF('Données projet'!$A$166&gt;35,DO62+DN63-DW62,IF(A63&lt;'Données projet'!$A$166,$DL$205^A63,IF(A63='Données projet'!$A$166,'Données projet'!$B$166,DO62+DN63-DW62)))</f>
        <v>296.99999999999989</v>
      </c>
      <c r="DP63" s="17">
        <f>DO63*VLOOKUP('Données projet'!$B$14,Paramètres!$A$1:$I$89,3,0)*VLOOKUP('Données projet'!$B$14,Paramètres!$A$1:$I$89,5,0)</f>
        <v>319.69079999999985</v>
      </c>
      <c r="DQ63" s="13">
        <f t="shared" si="43"/>
        <v>75.289014970336183</v>
      </c>
      <c r="DR63" s="20">
        <f t="shared" si="16"/>
        <v>687.92317774000196</v>
      </c>
      <c r="DS63" s="59">
        <f t="shared" si="17"/>
        <v>981.25651107333533</v>
      </c>
      <c r="DT63" s="59">
        <f ca="1">AVERAGE(OFFSET($DS$3,0,0,'Données projet'!$E$14+1,1))-AVERAGE(OFFSET($H$3,0,0,'Données projet'!$E$14+1,1))</f>
        <v>385.04244822139202</v>
      </c>
      <c r="DU63" s="59">
        <f t="shared" si="44"/>
        <v>374.64504594213992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47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3.8101259672671768</v>
      </c>
      <c r="EB63" s="21">
        <f>EXP(-LN(2)/25)*EB62+(1-EXP(-LN(2)/25))/(LN(2)/25)*Calculateur!DW63*Calculateur!DY63*VLOOKUP('Données projet'!$B$14,Paramètres!$A$1:$I$89,3,0)*0.475*44/12</f>
        <v>3.9425927292316141</v>
      </c>
      <c r="EC63" s="21">
        <f>EXP(-LN(2)/2)*EC62+(1-EXP(-LN(2)/2))/(LN(2)/2)*DW63*DZ63*VLOOKUP('Données projet'!$B$14,Paramètres!$A$1:$I$89,3,0)*0.475*44/12</f>
        <v>5.1952500365443957E-5</v>
      </c>
      <c r="ED63" s="22">
        <f t="shared" si="18"/>
        <v>7.7527706489991566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332.68760696564266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1.8038320478191079</v>
      </c>
      <c r="AA64" s="21">
        <f>EXP(-LN(2)/25)*AA63+(1-EXP(-LN(2)/25))/(LN(2)/25)*Calculateur!V64*Calculateur!X64*VLOOKUP('Données projet'!$B$9,Paramètres!$A$1:$I$89,3,0)*0.475*44/12</f>
        <v>1.7761845083017784</v>
      </c>
      <c r="AB64" s="21">
        <f>EXP(-LN(2)/2)*AB63+(1-EXP(-LN(2)/2))/(LN(2)/2)*V64*Y64*VLOOKUP('Données projet'!$B$9,Paramètres!$A$1:$I$89,3,0)*0.475*44/12</f>
        <v>1.3169175435364259E-4</v>
      </c>
      <c r="AC64" s="22">
        <f t="shared" si="3"/>
        <v>3.5801482478752398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368.19566888809879</v>
      </c>
      <c r="AO64" s="59">
        <f t="shared" si="36"/>
        <v>254.25036207346591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2.0215359156593449</v>
      </c>
      <c r="AV64" s="21">
        <f>EXP(-LN(2)/25)*AV63+(1-EXP(-LN(2)/25))/(LN(2)/25)*Calculateur!AQ64*Calculateur!AS64*VLOOKUP('Données projet'!$B$10,Paramètres!$A$1:$I$89,3,0)*0.475*44/12</f>
        <v>1.9905516041313043</v>
      </c>
      <c r="AW64" s="21">
        <f>EXP(-LN(2)/2)*AW63+(1-EXP(-LN(2)/2))/(LN(2)/2)*AQ64*AT64*VLOOKUP('Données projet'!$B$10,Paramètres!$A$1:$I$89,3,0)*0.475*44/12</f>
        <v>1.4758558677563399E-4</v>
      </c>
      <c r="AX64" s="21">
        <f t="shared" si="6"/>
        <v>4.0122351053774246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283.99999999999989</v>
      </c>
      <c r="BE64" s="13">
        <f>BD64*VLOOKUP('Données projet'!$B$11,Paramètres!$A$1:$I$89,3,0)*VLOOKUP('Données projet'!$B$11,Paramètres!$A$1:$I$89,5,0)</f>
        <v>132.91199999999995</v>
      </c>
      <c r="BF64" s="13">
        <f t="shared" si="37"/>
        <v>34.668367043546574</v>
      </c>
      <c r="BG64" s="20">
        <f t="shared" si="7"/>
        <v>291.86913926751021</v>
      </c>
      <c r="BH64" s="59">
        <f t="shared" si="8"/>
        <v>585.20247260084352</v>
      </c>
      <c r="BI64" s="59">
        <f ca="1">AVERAGE(OFFSET($BH$3,0,0,'Données projet'!$E$11+1,1))-AVERAGE(OFFSET($H$3,0,0,'Données projet'!$E$11+1,1))</f>
        <v>319.22903094674564</v>
      </c>
      <c r="BJ64" s="59">
        <f t="shared" si="38"/>
        <v>254.58690973142848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4.9121986012301351</v>
      </c>
      <c r="BQ64" s="21">
        <f>EXP(-LN(2)/25)*BQ63+(1-EXP(-LN(2)/25))/(LN(2)/25)*Calculateur!BL64*Calculateur!BN64*VLOOKUP('Données projet'!$B$11,Paramètres!$A$1:$I$89,3,0)*0.475*44/12</f>
        <v>4.7211640600678431</v>
      </c>
      <c r="BR64" s="21">
        <f>EXP(-LN(2)/2)*BR63+(1-EXP(-LN(2)/2))/(LN(2)/2)*BL64*BO64*VLOOKUP('Données projet'!$B$11,Paramètres!$A$1:$I$89,3,0)*0.475*44/12</f>
        <v>2.3830173185436439E-4</v>
      </c>
      <c r="BS64" s="22">
        <f t="shared" si="9"/>
        <v>9.6336009630298332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359.00000000000023</v>
      </c>
      <c r="BZ64" s="13">
        <f>BY64*VLOOKUP('Données projet'!$B$12,Paramètres!$A$1:$I$89,3,0)*VLOOKUP('Données projet'!$B$12,Paramètres!$A$1:$I$89,5,0)</f>
        <v>214.68200000000013</v>
      </c>
      <c r="CA64" s="13">
        <f t="shared" si="39"/>
        <v>52.957403780225121</v>
      </c>
      <c r="CB64" s="20">
        <f t="shared" si="10"/>
        <v>466.13862825055907</v>
      </c>
      <c r="CC64" s="59">
        <f t="shared" si="11"/>
        <v>759.47196158389238</v>
      </c>
      <c r="CD64" s="59">
        <f ca="1">AVERAGE(OFFSET($CC$3,0,0,'Données projet'!$E$12+1,1))-AVERAGE(OFFSET($H$3,0,0,'Données projet'!$E$12+1,1))</f>
        <v>382.88347131256569</v>
      </c>
      <c r="CE64" s="59">
        <f t="shared" si="40"/>
        <v>243.30592080224636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0.92737786117345888</v>
      </c>
      <c r="CL64" s="21">
        <f>EXP(-LN(2)/25)*CL63+(1-EXP(-LN(2)/25))/(LN(2)/25)*Calculateur!CG64*Calculateur!CI64*VLOOKUP('Données projet'!$B$12,Paramètres!$A$1:$I$89,3,0)*0.475*44/12</f>
        <v>0.67884894186628353</v>
      </c>
      <c r="CM64" s="21">
        <f>EXP(-LN(2)/2)*CM63+(1-EXP(-LN(2)/2))/(LN(2)/2)*CG64*CJ64*VLOOKUP('Données projet'!$B$12,Paramètres!$A$1:$I$89,3,0)*0.475*44/12</f>
        <v>5.3420466205169278E-5</v>
      </c>
      <c r="CN64" s="22">
        <f t="shared" si="12"/>
        <v>1.6062802235059477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16.625</v>
      </c>
      <c r="CT64" s="12">
        <f>IF('Données projet'!$A$140&gt;35,CT63+CS64-DB63,IF(A64&lt;'Données projet'!$A$140,$CQ$205^A64,IF(A64='Données projet'!$A$140,'Données projet'!$B$140,CT63+CS64-DB63)))</f>
        <v>411.87499999999994</v>
      </c>
      <c r="CU64" s="17">
        <f>CT64*VLOOKUP('Données projet'!$B$13,Paramètres!$A$1:$I$89,3,0)*VLOOKUP('Données projet'!$B$13,Paramètres!$A$1:$I$89,5,0)</f>
        <v>246.30124999999998</v>
      </c>
      <c r="CV64" s="13">
        <f t="shared" si="41"/>
        <v>59.793223430016852</v>
      </c>
      <c r="CW64" s="20">
        <f t="shared" si="13"/>
        <v>533.11454122394582</v>
      </c>
      <c r="CX64" s="59">
        <f t="shared" si="14"/>
        <v>826.44787455727919</v>
      </c>
      <c r="CY64" s="59">
        <f ca="1">AVERAGE(OFFSET($CX$3,0,0,'Données projet'!$E$13+1,1))-AVERAGE(OFFSET($H$3,0,0,'Données projet'!$E$13+1,1))</f>
        <v>370.12772664814923</v>
      </c>
      <c r="CZ64" s="59">
        <f t="shared" si="42"/>
        <v>292.26503163353146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4.047680825165977</v>
      </c>
      <c r="DG64" s="21">
        <f>EXP(-LN(2)/25)*DG63+(1-EXP(-LN(2)/25))/(LN(2)/25)*Calculateur!DB64*Calculateur!DD64*VLOOKUP('Données projet'!$B$13,Paramètres!$A$1:$I$89,3,0)*0.475*44/12</f>
        <v>2.812561369283876</v>
      </c>
      <c r="DH64" s="21">
        <f>EXP(-LN(2)/2)*DH63+(1-EXP(-LN(2)/2))/(LN(2)/2)*DB64*DE64*VLOOKUP('Données projet'!$B$13,Paramètres!$A$1:$I$89,3,0)*0.475*44/12</f>
        <v>1.7096830133286919E-4</v>
      </c>
      <c r="DI64" s="22">
        <f t="shared" si="15"/>
        <v>6.8604131627511862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258.66666666666657</v>
      </c>
      <c r="DP64" s="17">
        <f>DO64*VLOOKUP('Données projet'!$B$14,Paramètres!$A$1:$I$89,3,0)*VLOOKUP('Données projet'!$B$14,Paramètres!$A$1:$I$89,5,0)</f>
        <v>278.42879999999991</v>
      </c>
      <c r="DQ64" s="13">
        <f t="shared" si="43"/>
        <v>66.634860488094674</v>
      </c>
      <c r="DR64" s="20">
        <f t="shared" si="16"/>
        <v>600.98587535009801</v>
      </c>
      <c r="DS64" s="59">
        <f t="shared" si="17"/>
        <v>894.31920868343127</v>
      </c>
      <c r="DT64" s="59">
        <f ca="1">AVERAGE(OFFSET($DS$3,0,0,'Données projet'!$E$14+1,1))-AVERAGE(OFFSET($H$3,0,0,'Données projet'!$E$14+1,1))</f>
        <v>385.04244822139202</v>
      </c>
      <c r="DU64" s="59">
        <f t="shared" si="44"/>
        <v>374.64504594213992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3.7354117209964368</v>
      </c>
      <c r="EB64" s="21">
        <f>EXP(-LN(2)/25)*EB63+(1-EXP(-LN(2)/25))/(LN(2)/25)*Calculateur!DW64*Calculateur!DY64*VLOOKUP('Données projet'!$B$14,Paramètres!$A$1:$I$89,3,0)*0.475*44/12</f>
        <v>3.834782323718835</v>
      </c>
      <c r="EC64" s="21">
        <f>EXP(-LN(2)/2)*EC63+(1-EXP(-LN(2)/2))/(LN(2)/2)*DW64*DZ64*VLOOKUP('Données projet'!$B$14,Paramètres!$A$1:$I$89,3,0)*0.475*44/12</f>
        <v>3.6735965308002009E-5</v>
      </c>
      <c r="ED64" s="22">
        <f t="shared" si="18"/>
        <v>7.5702307806805802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332.68760696564266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1.7684600015902858</v>
      </c>
      <c r="AA65" s="21">
        <f>EXP(-LN(2)/25)*AA64+(1-EXP(-LN(2)/25))/(LN(2)/25)*Calculateur!V65*Calculateur!X65*VLOOKUP('Données projet'!$B$9,Paramètres!$A$1:$I$89,3,0)*0.475*44/12</f>
        <v>1.7276146495167826</v>
      </c>
      <c r="AB65" s="21">
        <f>EXP(-LN(2)/2)*AB64+(1-EXP(-LN(2)/2))/(LN(2)/2)*V65*Y65*VLOOKUP('Données projet'!$B$9,Paramètres!$A$1:$I$89,3,0)*0.475*44/12</f>
        <v>9.3120132529813719E-5</v>
      </c>
      <c r="AC65" s="22">
        <f t="shared" si="3"/>
        <v>3.4961677712395982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368.19566888809879</v>
      </c>
      <c r="AO65" s="59">
        <f t="shared" si="36"/>
        <v>254.25036207346591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1.9818948293684235</v>
      </c>
      <c r="AV65" s="21">
        <f>EXP(-LN(2)/25)*AV64+(1-EXP(-LN(2)/25))/(LN(2)/25)*Calculateur!AQ65*Calculateur!AS65*VLOOKUP('Données projet'!$B$10,Paramètres!$A$1:$I$89,3,0)*0.475*44/12</f>
        <v>1.9361198658377743</v>
      </c>
      <c r="AW65" s="21">
        <f>EXP(-LN(2)/2)*AW64+(1-EXP(-LN(2)/2))/(LN(2)/2)*AQ65*AT65*VLOOKUP('Données projet'!$B$10,Paramètres!$A$1:$I$89,3,0)*0.475*44/12</f>
        <v>1.0435876921444644E-4</v>
      </c>
      <c r="AX65" s="21">
        <f t="shared" si="6"/>
        <v>3.9181190539754125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299.49999999999989</v>
      </c>
      <c r="BE65" s="13">
        <f>BD65*VLOOKUP('Données projet'!$B$11,Paramètres!$A$1:$I$89,3,0)*VLOOKUP('Données projet'!$B$11,Paramètres!$A$1:$I$89,5,0)</f>
        <v>140.16599999999994</v>
      </c>
      <c r="BF65" s="13">
        <f t="shared" si="37"/>
        <v>36.33503114084008</v>
      </c>
      <c r="BG65" s="20">
        <f t="shared" si="7"/>
        <v>307.40596257029637</v>
      </c>
      <c r="BH65" s="59">
        <f t="shared" si="8"/>
        <v>600.73929590362968</v>
      </c>
      <c r="BI65" s="59">
        <f ca="1">AVERAGE(OFFSET($BH$3,0,0,'Données projet'!$E$11+1,1))-AVERAGE(OFFSET($H$3,0,0,'Données projet'!$E$11+1,1))</f>
        <v>319.22903094674564</v>
      </c>
      <c r="BJ65" s="59">
        <f t="shared" si="38"/>
        <v>254.58690973142848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4.8158733828053144</v>
      </c>
      <c r="BQ65" s="21">
        <f>EXP(-LN(2)/25)*BQ64+(1-EXP(-LN(2)/25))/(LN(2)/25)*Calculateur!BL65*Calculateur!BN65*VLOOKUP('Données projet'!$B$11,Paramètres!$A$1:$I$89,3,0)*0.475*44/12</f>
        <v>4.59206358057006</v>
      </c>
      <c r="BR65" s="21">
        <f>EXP(-LN(2)/2)*BR64+(1-EXP(-LN(2)/2))/(LN(2)/2)*BL65*BO65*VLOOKUP('Données projet'!$B$11,Paramètres!$A$1:$I$89,3,0)*0.475*44/12</f>
        <v>1.6850477056271938E-4</v>
      </c>
      <c r="BS65" s="22">
        <f t="shared" si="9"/>
        <v>9.4081054681459371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366.00000000000023</v>
      </c>
      <c r="BZ65" s="13">
        <f>BY65*VLOOKUP('Données projet'!$B$12,Paramètres!$A$1:$I$89,3,0)*VLOOKUP('Données projet'!$B$12,Paramètres!$A$1:$I$89,5,0)</f>
        <v>218.86800000000014</v>
      </c>
      <c r="CA65" s="13">
        <f t="shared" si="39"/>
        <v>53.868777293257544</v>
      </c>
      <c r="CB65" s="20">
        <f t="shared" si="10"/>
        <v>475.01655378575714</v>
      </c>
      <c r="CC65" s="59">
        <f t="shared" si="11"/>
        <v>768.34988711909045</v>
      </c>
      <c r="CD65" s="59">
        <f ca="1">AVERAGE(OFFSET($CC$3,0,0,'Données projet'!$E$12+1,1))-AVERAGE(OFFSET($H$3,0,0,'Données projet'!$E$12+1,1))</f>
        <v>382.88347131256569</v>
      </c>
      <c r="CE65" s="59">
        <f t="shared" si="40"/>
        <v>243.30592080224636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0.9091925469604899</v>
      </c>
      <c r="CL65" s="21">
        <f>EXP(-LN(2)/25)*CL64+(1-EXP(-LN(2)/25))/(LN(2)/25)*Calculateur!CG65*Calculateur!CI65*VLOOKUP('Données projet'!$B$12,Paramètres!$A$1:$I$89,3,0)*0.475*44/12</f>
        <v>0.66028578185183573</v>
      </c>
      <c r="CM65" s="21">
        <f>EXP(-LN(2)/2)*CM64+(1-EXP(-LN(2)/2))/(LN(2)/2)*CG65*CJ65*VLOOKUP('Données projet'!$B$12,Paramètres!$A$1:$I$89,3,0)*0.475*44/12</f>
        <v>3.7773973907821989E-5</v>
      </c>
      <c r="CN65" s="22">
        <f t="shared" si="12"/>
        <v>1.5695161027862334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16.625</v>
      </c>
      <c r="CT65" s="12">
        <f>IF('Données projet'!$A$140&gt;35,CT64+CS65-DB64,IF(A65&lt;'Données projet'!$A$140,$CQ$205^A65,IF(A65='Données projet'!$A$140,'Données projet'!$B$140,CT64+CS65-DB64)))</f>
        <v>428.49999999999994</v>
      </c>
      <c r="CU65" s="17">
        <f>CT65*VLOOKUP('Données projet'!$B$13,Paramètres!$A$1:$I$89,3,0)*VLOOKUP('Données projet'!$B$13,Paramètres!$A$1:$I$89,5,0)</f>
        <v>256.24299999999999</v>
      </c>
      <c r="CV65" s="13">
        <f t="shared" si="41"/>
        <v>61.920860231490025</v>
      </c>
      <c r="CW65" s="20">
        <f t="shared" si="13"/>
        <v>554.13538990317852</v>
      </c>
      <c r="CX65" s="59">
        <f t="shared" si="14"/>
        <v>847.46872323651178</v>
      </c>
      <c r="CY65" s="59">
        <f ca="1">AVERAGE(OFFSET($CX$3,0,0,'Données projet'!$E$13+1,1))-AVERAGE(OFFSET($H$3,0,0,'Données projet'!$E$13+1,1))</f>
        <v>370.12772664814923</v>
      </c>
      <c r="CZ65" s="59">
        <f t="shared" si="42"/>
        <v>292.26503163353146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3.9683082730259978</v>
      </c>
      <c r="DG65" s="21">
        <f>EXP(-LN(2)/25)*DG64+(1-EXP(-LN(2)/25))/(LN(2)/25)*Calculateur!DB65*Calculateur!DD65*VLOOKUP('Données projet'!$B$13,Paramètres!$A$1:$I$89,3,0)*0.475*44/12</f>
        <v>2.7356517307346344</v>
      </c>
      <c r="DH65" s="21">
        <f>EXP(-LN(2)/2)*DH64+(1-EXP(-LN(2)/2))/(LN(2)/2)*DB65*DE65*VLOOKUP('Données projet'!$B$13,Paramètres!$A$1:$I$89,3,0)*0.475*44/12</f>
        <v>1.2089284524041686E-4</v>
      </c>
      <c r="DI65" s="22">
        <f t="shared" si="15"/>
        <v>6.7040808966058725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267.33333333333326</v>
      </c>
      <c r="DP65" s="17">
        <f>DO65*VLOOKUP('Données projet'!$B$14,Paramètres!$A$1:$I$89,3,0)*VLOOKUP('Données projet'!$B$14,Paramètres!$A$1:$I$89,5,0)</f>
        <v>287.75759999999991</v>
      </c>
      <c r="DQ65" s="13">
        <f t="shared" si="43"/>
        <v>68.603796134155871</v>
      </c>
      <c r="DR65" s="20">
        <f t="shared" si="16"/>
        <v>620.66276493365456</v>
      </c>
      <c r="DS65" s="59">
        <f t="shared" si="17"/>
        <v>913.99609826698793</v>
      </c>
      <c r="DT65" s="59">
        <f ca="1">AVERAGE(OFFSET($DS$3,0,0,'Données projet'!$E$14+1,1))-AVERAGE(OFFSET($H$3,0,0,'Données projet'!$E$14+1,1))</f>
        <v>385.04244822139202</v>
      </c>
      <c r="DU65" s="59">
        <f t="shared" si="44"/>
        <v>374.64504594213992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3.6621625755238756</v>
      </c>
      <c r="EB65" s="21">
        <f>EXP(-LN(2)/25)*EB64+(1-EXP(-LN(2)/25))/(LN(2)/25)*Calculateur!DW65*Calculateur!DY65*VLOOKUP('Données projet'!$B$14,Paramètres!$A$1:$I$89,3,0)*0.475*44/12</f>
        <v>3.7299199994143057</v>
      </c>
      <c r="EC65" s="21">
        <f>EXP(-LN(2)/2)*EC64+(1-EXP(-LN(2)/2))/(LN(2)/2)*DW65*DZ65*VLOOKUP('Données projet'!$B$14,Paramètres!$A$1:$I$89,3,0)*0.475*44/12</f>
        <v>2.5976250182721978E-5</v>
      </c>
      <c r="ED65" s="22">
        <f t="shared" si="18"/>
        <v>7.3921085511883637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332.68760696564266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1.733781579613193</v>
      </c>
      <c r="AA66" s="21">
        <f>EXP(-LN(2)/25)*AA65+(1-EXP(-LN(2)/25))/(LN(2)/25)*Calculateur!V66*Calculateur!X66*VLOOKUP('Données projet'!$B$9,Paramètres!$A$1:$I$89,3,0)*0.475*44/12</f>
        <v>1.6803729360744402</v>
      </c>
      <c r="AB66" s="21">
        <f>EXP(-LN(2)/2)*AB65+(1-EXP(-LN(2)/2))/(LN(2)/2)*V66*Y66*VLOOKUP('Données projet'!$B$9,Paramètres!$A$1:$I$89,3,0)*0.475*44/12</f>
        <v>6.5845877176821295E-5</v>
      </c>
      <c r="AC66" s="22">
        <f t="shared" si="3"/>
        <v>3.4142203615648099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368.19566888809879</v>
      </c>
      <c r="AO66" s="59">
        <f t="shared" si="36"/>
        <v>254.25036207346591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1.9430310806009921</v>
      </c>
      <c r="AV66" s="21">
        <f>EXP(-LN(2)/25)*AV65+(1-EXP(-LN(2)/25))/(LN(2)/25)*Calculateur!AQ66*Calculateur!AS66*VLOOKUP('Données projet'!$B$10,Paramètres!$A$1:$I$89,3,0)*0.475*44/12</f>
        <v>1.8831765662903217</v>
      </c>
      <c r="AW66" s="21">
        <f>EXP(-LN(2)/2)*AW65+(1-EXP(-LN(2)/2))/(LN(2)/2)*AQ66*AT66*VLOOKUP('Données projet'!$B$10,Paramètres!$A$1:$I$89,3,0)*0.475*44/12</f>
        <v>7.3792793387816993E-5</v>
      </c>
      <c r="AX66" s="21">
        <f t="shared" si="6"/>
        <v>3.8262814396847018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314.99999999999989</v>
      </c>
      <c r="BE66" s="13">
        <f>BD66*VLOOKUP('Données projet'!$B$11,Paramètres!$A$1:$I$89,3,0)*VLOOKUP('Données projet'!$B$11,Paramètres!$A$1:$I$89,5,0)</f>
        <v>147.41999999999993</v>
      </c>
      <c r="BF66" s="13">
        <f t="shared" si="37"/>
        <v>37.991680647570291</v>
      </c>
      <c r="BG66" s="20">
        <f t="shared" si="7"/>
        <v>322.92534379451814</v>
      </c>
      <c r="BH66" s="59">
        <f t="shared" si="8"/>
        <v>616.25867712785146</v>
      </c>
      <c r="BI66" s="59">
        <f ca="1">AVERAGE(OFFSET($BH$3,0,0,'Données projet'!$E$11+1,1))-AVERAGE(OFFSET($H$3,0,0,'Données projet'!$E$11+1,1))</f>
        <v>319.22903094674564</v>
      </c>
      <c r="BJ66" s="59">
        <f t="shared" si="38"/>
        <v>254.58690973142848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4.721437043161222</v>
      </c>
      <c r="BQ66" s="21">
        <f>EXP(-LN(2)/25)*BQ65+(1-EXP(-LN(2)/25))/(LN(2)/25)*Calculateur!BL66*Calculateur!BN66*VLOOKUP('Données projet'!$B$11,Paramètres!$A$1:$I$89,3,0)*0.475*44/12</f>
        <v>4.4664933604732431</v>
      </c>
      <c r="BR66" s="21">
        <f>EXP(-LN(2)/2)*BR65+(1-EXP(-LN(2)/2))/(LN(2)/2)*BL66*BO66*VLOOKUP('Données projet'!$B$11,Paramètres!$A$1:$I$89,3,0)*0.475*44/12</f>
        <v>1.1915086592718222E-4</v>
      </c>
      <c r="BS66" s="22">
        <f t="shared" si="9"/>
        <v>9.1880495545003917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373.00000000000023</v>
      </c>
      <c r="BZ66" s="13">
        <f>BY66*VLOOKUP('Données projet'!$B$12,Paramètres!$A$1:$I$89,3,0)*VLOOKUP('Données projet'!$B$12,Paramètres!$A$1:$I$89,5,0)</f>
        <v>223.05400000000017</v>
      </c>
      <c r="CA66" s="13">
        <f t="shared" si="39"/>
        <v>54.778124005813432</v>
      </c>
      <c r="CB66" s="20">
        <f t="shared" si="10"/>
        <v>483.89094931012534</v>
      </c>
      <c r="CC66" s="59">
        <f t="shared" si="11"/>
        <v>777.22428264345865</v>
      </c>
      <c r="CD66" s="59">
        <f ca="1">AVERAGE(OFFSET($CC$3,0,0,'Données projet'!$E$12+1,1))-AVERAGE(OFFSET($H$3,0,0,'Données projet'!$E$12+1,1))</f>
        <v>382.88347131256569</v>
      </c>
      <c r="CE66" s="59">
        <f t="shared" si="40"/>
        <v>243.30592080224636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0.89136383566729083</v>
      </c>
      <c r="CL66" s="21">
        <f>EXP(-LN(2)/25)*CL65+(1-EXP(-LN(2)/25))/(LN(2)/25)*Calculateur!CG66*Calculateur!CI66*VLOOKUP('Données projet'!$B$12,Paramètres!$A$1:$I$89,3,0)*0.475*44/12</f>
        <v>0.64223023242417709</v>
      </c>
      <c r="CM66" s="21">
        <f>EXP(-LN(2)/2)*CM65+(1-EXP(-LN(2)/2))/(LN(2)/2)*CG66*CJ66*VLOOKUP('Données projet'!$B$12,Paramètres!$A$1:$I$89,3,0)*0.475*44/12</f>
        <v>2.6710233102584639E-5</v>
      </c>
      <c r="CN66" s="22">
        <f t="shared" si="12"/>
        <v>1.5336207783245706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16.625</v>
      </c>
      <c r="CT66" s="12">
        <f>IF('Données projet'!$A$140&gt;35,CT65+CS66-DB65,IF(A66&lt;'Données projet'!$A$140,$CQ$205^A66,IF(A66='Données projet'!$A$140,'Données projet'!$B$140,CT65+CS66-DB65)))</f>
        <v>445.12499999999994</v>
      </c>
      <c r="CU66" s="17">
        <f>CT66*VLOOKUP('Données projet'!$B$13,Paramètres!$A$1:$I$89,3,0)*VLOOKUP('Données projet'!$B$13,Paramètres!$A$1:$I$89,5,0)</f>
        <v>266.18475000000001</v>
      </c>
      <c r="CV66" s="13">
        <f t="shared" si="41"/>
        <v>64.038907529798962</v>
      </c>
      <c r="CW66" s="20">
        <f t="shared" si="13"/>
        <v>575.13953686439993</v>
      </c>
      <c r="CX66" s="59">
        <f t="shared" si="14"/>
        <v>868.4728701977333</v>
      </c>
      <c r="CY66" s="59">
        <f ca="1">AVERAGE(OFFSET($CX$3,0,0,'Données projet'!$E$13+1,1))-AVERAGE(OFFSET($H$3,0,0,'Données projet'!$E$13+1,1))</f>
        <v>370.12772664814923</v>
      </c>
      <c r="CZ66" s="59">
        <f t="shared" si="42"/>
        <v>292.26503163353146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3.890492168221007</v>
      </c>
      <c r="DG66" s="21">
        <f>EXP(-LN(2)/25)*DG65+(1-EXP(-LN(2)/25))/(LN(2)/25)*Calculateur!DB66*Calculateur!DD66*VLOOKUP('Données projet'!$B$13,Paramètres!$A$1:$I$89,3,0)*0.475*44/12</f>
        <v>2.6608451902960235</v>
      </c>
      <c r="DH66" s="21">
        <f>EXP(-LN(2)/2)*DH65+(1-EXP(-LN(2)/2))/(LN(2)/2)*DB66*DE66*VLOOKUP('Données projet'!$B$13,Paramètres!$A$1:$I$89,3,0)*0.475*44/12</f>
        <v>8.5484150666434607E-5</v>
      </c>
      <c r="DI66" s="22">
        <f t="shared" si="15"/>
        <v>6.551422842667697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275.99999999999994</v>
      </c>
      <c r="DP66" s="17">
        <f>DO66*VLOOKUP('Données projet'!$B$14,Paramètres!$A$1:$I$89,3,0)*VLOOKUP('Données projet'!$B$14,Paramètres!$A$1:$I$89,5,0)</f>
        <v>297.08639999999991</v>
      </c>
      <c r="DQ66" s="13">
        <f t="shared" si="43"/>
        <v>70.565314499829583</v>
      </c>
      <c r="DR66" s="20">
        <f t="shared" si="16"/>
        <v>640.32673608720302</v>
      </c>
      <c r="DS66" s="59">
        <f t="shared" si="17"/>
        <v>933.66006942053627</v>
      </c>
      <c r="DT66" s="59">
        <f ca="1">AVERAGE(OFFSET($DS$3,0,0,'Données projet'!$E$14+1,1))-AVERAGE(OFFSET($H$3,0,0,'Données projet'!$E$14+1,1))</f>
        <v>385.04244822139202</v>
      </c>
      <c r="DU66" s="59">
        <f t="shared" si="44"/>
        <v>374.64504594213992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3.5903498011164641</v>
      </c>
      <c r="EB66" s="21">
        <f>EXP(-LN(2)/25)*EB65+(1-EXP(-LN(2)/25))/(LN(2)/25)*Calculateur!DW66*Calculateur!DY66*VLOOKUP('Données projet'!$B$14,Paramètres!$A$1:$I$89,3,0)*0.475*44/12</f>
        <v>3.6279251408823536</v>
      </c>
      <c r="EC66" s="21">
        <f>EXP(-LN(2)/2)*EC65+(1-EXP(-LN(2)/2))/(LN(2)/2)*DW66*DZ66*VLOOKUP('Données projet'!$B$14,Paramètres!$A$1:$I$89,3,0)*0.475*44/12</f>
        <v>1.8367982654001005E-5</v>
      </c>
      <c r="ED66" s="22">
        <f t="shared" si="18"/>
        <v>7.2182933099814717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332.68760696564266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1.6997831803393222</v>
      </c>
      <c r="AA67" s="21">
        <f>EXP(-LN(2)/25)*AA66+(1-EXP(-LN(2)/25))/(LN(2)/25)*Calculateur!V67*Calculateur!X67*VLOOKUP('Données projet'!$B$9,Paramètres!$A$1:$I$89,3,0)*0.475*44/12</f>
        <v>1.6344230497705123</v>
      </c>
      <c r="AB67" s="21">
        <f>EXP(-LN(2)/2)*AB66+(1-EXP(-LN(2)/2))/(LN(2)/2)*V67*Y67*VLOOKUP('Données projet'!$B$9,Paramètres!$A$1:$I$89,3,0)*0.475*44/12</f>
        <v>4.6560066264906859E-5</v>
      </c>
      <c r="AC67" s="22">
        <f t="shared" si="3"/>
        <v>3.334252790176099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368.19566888809879</v>
      </c>
      <c r="AO67" s="59">
        <f t="shared" si="36"/>
        <v>254.25036207346591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1.9049294262423437</v>
      </c>
      <c r="AV67" s="21">
        <f>EXP(-LN(2)/25)*AV66+(1-EXP(-LN(2)/25))/(LN(2)/25)*Calculateur!AQ67*Calculateur!AS67*VLOOKUP('Données projet'!$B$10,Paramètres!$A$1:$I$89,3,0)*0.475*44/12</f>
        <v>1.8316810040531613</v>
      </c>
      <c r="AW67" s="21">
        <f>EXP(-LN(2)/2)*AW66+(1-EXP(-LN(2)/2))/(LN(2)/2)*AQ67*AT67*VLOOKUP('Données projet'!$B$10,Paramètres!$A$1:$I$89,3,0)*0.475*44/12</f>
        <v>5.2179384607223222E-5</v>
      </c>
      <c r="AX67" s="21">
        <f t="shared" si="6"/>
        <v>3.7366626096801121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330.49999999999989</v>
      </c>
      <c r="BE67" s="13">
        <f>BD67*VLOOKUP('Données projet'!$B$11,Paramètres!$A$1:$I$89,3,0)*VLOOKUP('Données projet'!$B$11,Paramètres!$A$1:$I$89,5,0)</f>
        <v>154.67399999999995</v>
      </c>
      <c r="BF67" s="13">
        <f t="shared" si="37"/>
        <v>39.63886458604275</v>
      </c>
      <c r="BG67" s="20">
        <f t="shared" si="7"/>
        <v>338.42823915402437</v>
      </c>
      <c r="BH67" s="59">
        <f t="shared" si="8"/>
        <v>631.76157248735763</v>
      </c>
      <c r="BI67" s="59">
        <f ca="1">AVERAGE(OFFSET($BH$3,0,0,'Données projet'!$E$11+1,1))-AVERAGE(OFFSET($H$3,0,0,'Données projet'!$E$11+1,1))</f>
        <v>319.22903094674564</v>
      </c>
      <c r="BJ67" s="59">
        <f t="shared" si="38"/>
        <v>254.58690973142848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4.6288525425370706</v>
      </c>
      <c r="BQ67" s="21">
        <f>EXP(-LN(2)/25)*BQ66+(1-EXP(-LN(2)/25))/(LN(2)/25)*Calculateur!BL67*Calculateur!BN67*VLOOKUP('Données projet'!$B$11,Paramètres!$A$1:$I$89,3,0)*0.475*44/12</f>
        <v>4.3443568646484243</v>
      </c>
      <c r="BR67" s="21">
        <f>EXP(-LN(2)/2)*BR66+(1-EXP(-LN(2)/2))/(LN(2)/2)*BL67*BO67*VLOOKUP('Données projet'!$B$11,Paramètres!$A$1:$I$89,3,0)*0.475*44/12</f>
        <v>8.4252385281359705E-5</v>
      </c>
      <c r="BS67" s="22">
        <f t="shared" si="9"/>
        <v>8.9732936595707766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380.00000000000023</v>
      </c>
      <c r="BZ67" s="13">
        <f>BY67*VLOOKUP('Données projet'!$B$12,Paramètres!$A$1:$I$89,3,0)*VLOOKUP('Données projet'!$B$12,Paramètres!$A$1:$I$89,5,0)</f>
        <v>227.24000000000018</v>
      </c>
      <c r="CA67" s="13">
        <f t="shared" si="39"/>
        <v>55.685486340484253</v>
      </c>
      <c r="CB67" s="20">
        <f t="shared" si="10"/>
        <v>492.76188870967707</v>
      </c>
      <c r="CC67" s="59">
        <f t="shared" si="11"/>
        <v>786.09522204301038</v>
      </c>
      <c r="CD67" s="59">
        <f ca="1">AVERAGE(OFFSET($CC$3,0,0,'Données projet'!$E$12+1,1))-AVERAGE(OFFSET($H$3,0,0,'Données projet'!$E$12+1,1))</f>
        <v>382.88347131256569</v>
      </c>
      <c r="CE67" s="59">
        <f t="shared" si="40"/>
        <v>243.30592080224636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0.87388473452811122</v>
      </c>
      <c r="CL67" s="21">
        <f>EXP(-LN(2)/25)*CL66+(1-EXP(-LN(2)/25))/(LN(2)/25)*Calculateur!CG67*Calculateur!CI67*VLOOKUP('Données projet'!$B$12,Paramètres!$A$1:$I$89,3,0)*0.475*44/12</f>
        <v>0.62466841294511788</v>
      </c>
      <c r="CM67" s="21">
        <f>EXP(-LN(2)/2)*CM66+(1-EXP(-LN(2)/2))/(LN(2)/2)*CG67*CJ67*VLOOKUP('Données projet'!$B$12,Paramètres!$A$1:$I$89,3,0)*0.475*44/12</f>
        <v>1.8886986953910994E-5</v>
      </c>
      <c r="CN67" s="22">
        <f t="shared" si="12"/>
        <v>1.4985720344601829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16.625</v>
      </c>
      <c r="CT67" s="12">
        <f>IF('Données projet'!$A$140&gt;35,CT66+CS67-DB66,IF(A67&lt;'Données projet'!$A$140,$CQ$205^A67,IF(A67='Données projet'!$A$140,'Données projet'!$B$140,CT66+CS67-DB66)))</f>
        <v>461.74999999999994</v>
      </c>
      <c r="CU67" s="17">
        <f>CT67*VLOOKUP('Données projet'!$B$13,Paramètres!$A$1:$I$89,3,0)*VLOOKUP('Données projet'!$B$13,Paramètres!$A$1:$I$89,5,0)</f>
        <v>276.12649999999996</v>
      </c>
      <c r="CV67" s="13">
        <f t="shared" si="41"/>
        <v>66.147764494536574</v>
      </c>
      <c r="CW67" s="20">
        <f t="shared" si="13"/>
        <v>596.12767732798443</v>
      </c>
      <c r="CX67" s="59">
        <f t="shared" si="14"/>
        <v>889.46101066131769</v>
      </c>
      <c r="CY67" s="59">
        <f ca="1">AVERAGE(OFFSET($CX$3,0,0,'Données projet'!$E$13+1,1))-AVERAGE(OFFSET($H$3,0,0,'Données projet'!$E$13+1,1))</f>
        <v>370.12772664814923</v>
      </c>
      <c r="CZ67" s="59">
        <f t="shared" si="42"/>
        <v>292.26503163353146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3.8142019897681045</v>
      </c>
      <c r="DG67" s="21">
        <f>EXP(-LN(2)/25)*DG66+(1-EXP(-LN(2)/25))/(LN(2)/25)*Calculateur!DB67*Calculateur!DD67*VLOOKUP('Données projet'!$B$13,Paramètres!$A$1:$I$89,3,0)*0.475*44/12</f>
        <v>2.5880842386396115</v>
      </c>
      <c r="DH67" s="21">
        <f>EXP(-LN(2)/2)*DH66+(1-EXP(-LN(2)/2))/(LN(2)/2)*DB67*DE67*VLOOKUP('Données projet'!$B$13,Paramètres!$A$1:$I$89,3,0)*0.475*44/12</f>
        <v>6.0446422620208439E-5</v>
      </c>
      <c r="DI67" s="22">
        <f t="shared" si="15"/>
        <v>6.4023466748303361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284.66666666666663</v>
      </c>
      <c r="DP67" s="17">
        <f>DO67*VLOOKUP('Données projet'!$B$14,Paramètres!$A$1:$I$89,3,0)*VLOOKUP('Données projet'!$B$14,Paramètres!$A$1:$I$89,5,0)</f>
        <v>306.41519999999997</v>
      </c>
      <c r="DQ67" s="13">
        <f t="shared" si="43"/>
        <v>72.519675217547672</v>
      </c>
      <c r="DR67" s="20">
        <f t="shared" si="16"/>
        <v>659.9782410038955</v>
      </c>
      <c r="DS67" s="59">
        <f t="shared" si="17"/>
        <v>953.31157433722888</v>
      </c>
      <c r="DT67" s="59">
        <f ca="1">AVERAGE(OFFSET($DS$3,0,0,'Données projet'!$E$14+1,1))-AVERAGE(OFFSET($H$3,0,0,'Données projet'!$E$14+1,1))</f>
        <v>385.04244822139202</v>
      </c>
      <c r="DU67" s="59">
        <f t="shared" si="44"/>
        <v>374.64504594213992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3.5199452314137143</v>
      </c>
      <c r="EB67" s="21">
        <f>EXP(-LN(2)/25)*EB66+(1-EXP(-LN(2)/25))/(LN(2)/25)*Calculateur!DW67*Calculateur!DY67*VLOOKUP('Données projet'!$B$14,Paramètres!$A$1:$I$89,3,0)*0.475*44/12</f>
        <v>3.5287193371206342</v>
      </c>
      <c r="EC67" s="21">
        <f>EXP(-LN(2)/2)*EC66+(1-EXP(-LN(2)/2))/(LN(2)/2)*DW67*DZ67*VLOOKUP('Données projet'!$B$14,Paramètres!$A$1:$I$89,3,0)*0.475*44/12</f>
        <v>1.2988125091360989E-5</v>
      </c>
      <c r="ED67" s="22">
        <f t="shared" si="18"/>
        <v>7.04867755665944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332.68760696564266</v>
      </c>
      <c r="T68" s="59">
        <f t="shared" si="34"/>
        <v>231.36959598460686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1.6664514689382359</v>
      </c>
      <c r="AA68" s="21">
        <f>EXP(-LN(2)/25)*AA67+(1-EXP(-LN(2)/25))/(LN(2)/25)*Calculateur!V68*Calculateur!X68*VLOOKUP('Données projet'!$B$9,Paramètres!$A$1:$I$89,3,0)*0.475*44/12</f>
        <v>1.589729665523965</v>
      </c>
      <c r="AB68" s="21">
        <f>EXP(-LN(2)/2)*AB67+(1-EXP(-LN(2)/2))/(LN(2)/2)*V68*Y68*VLOOKUP('Données projet'!$B$9,Paramètres!$A$1:$I$89,3,0)*0.475*44/12</f>
        <v>3.2922938588410648E-5</v>
      </c>
      <c r="AC68" s="22">
        <f t="shared" ref="AC68:AC131" si="57">SUM(Z68:AB68)</f>
        <v>3.2562140574007894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368.19566888809879</v>
      </c>
      <c r="AO68" s="59">
        <f t="shared" si="36"/>
        <v>254.25036207346591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1.8675749220859541</v>
      </c>
      <c r="AV68" s="21">
        <f>EXP(-LN(2)/25)*AV67+(1-EXP(-LN(2)/25))/(LN(2)/25)*Calculateur!AQ68*Calculateur!AS68*VLOOKUP('Données projet'!$B$10,Paramètres!$A$1:$I$89,3,0)*0.475*44/12</f>
        <v>1.7815935906734099</v>
      </c>
      <c r="AW68" s="21">
        <f>EXP(-LN(2)/2)*AW67+(1-EXP(-LN(2)/2))/(LN(2)/2)*AQ68*AT68*VLOOKUP('Données projet'!$B$10,Paramètres!$A$1:$I$89,3,0)*0.475*44/12</f>
        <v>3.6896396693908496E-5</v>
      </c>
      <c r="AX68" s="21">
        <f t="shared" ref="AX68:AX131" si="60">SUM(AU68:AW68)</f>
        <v>3.6492054091560582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345.99999999999989</v>
      </c>
      <c r="BE68" s="13">
        <f>BD68*VLOOKUP('Données projet'!$B$11,Paramètres!$A$1:$I$89,3,0)*VLOOKUP('Données projet'!$B$11,Paramètres!$A$1:$I$89,5,0)</f>
        <v>161.92799999999994</v>
      </c>
      <c r="BF68" s="13">
        <f t="shared" si="37"/>
        <v>41.277077571585316</v>
      </c>
      <c r="BG68" s="20">
        <f t="shared" ref="BG68:BG131" si="61">(BE68+BF68)*0.475*44/12</f>
        <v>353.91551010384433</v>
      </c>
      <c r="BH68" s="59">
        <f t="shared" ref="BH68:BH131" si="62">BG68+(AY68+AZ68)*44/12</f>
        <v>647.24884343717758</v>
      </c>
      <c r="BI68" s="59">
        <f ca="1">AVERAGE(OFFSET($BH$3,0,0,'Données projet'!$E$11+1,1))-AVERAGE(OFFSET($H$3,0,0,'Données projet'!$E$11+1,1))</f>
        <v>319.22903094674564</v>
      </c>
      <c r="BJ68" s="59">
        <f t="shared" si="38"/>
        <v>254.58690973142848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4.5380835674991902</v>
      </c>
      <c r="BQ68" s="21">
        <f>EXP(-LN(2)/25)*BQ67+(1-EXP(-LN(2)/25))/(LN(2)/25)*Calculateur!BL68*Calculateur!BN68*VLOOKUP('Données projet'!$B$11,Paramètres!$A$1:$I$89,3,0)*0.475*44/12</f>
        <v>4.2255601977248149</v>
      </c>
      <c r="BR68" s="21">
        <f>EXP(-LN(2)/2)*BR67+(1-EXP(-LN(2)/2))/(LN(2)/2)*BL68*BO68*VLOOKUP('Données projet'!$B$11,Paramètres!$A$1:$I$89,3,0)*0.475*44/12</f>
        <v>5.9575432963591118E-5</v>
      </c>
      <c r="BS68" s="22">
        <f t="shared" ref="BS68:BS131" si="63">SUM(BP68:BR68)</f>
        <v>8.7637033406569689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387.00000000000023</v>
      </c>
      <c r="BZ68" s="13">
        <f>BY68*VLOOKUP('Données projet'!$B$12,Paramètres!$A$1:$I$89,3,0)*VLOOKUP('Données projet'!$B$12,Paramètres!$A$1:$I$89,5,0)</f>
        <v>231.42600000000016</v>
      </c>
      <c r="CA68" s="13">
        <f t="shared" si="39"/>
        <v>56.590905067453271</v>
      </c>
      <c r="CB68" s="20">
        <f t="shared" ref="CB68:CB131" si="64">(BZ68+CA68)*0.475*44/12</f>
        <v>501.62944299248142</v>
      </c>
      <c r="CC68" s="59">
        <f t="shared" ref="CC68:CC131" si="65">CB68+(BT68+BU68)*44/12</f>
        <v>794.96277632581473</v>
      </c>
      <c r="CD68" s="59">
        <f ca="1">AVERAGE(OFFSET($CC$3,0,0,'Données projet'!$E$12+1,1))-AVERAGE(OFFSET($H$3,0,0,'Données projet'!$E$12+1,1))</f>
        <v>382.88347131256569</v>
      </c>
      <c r="CE68" s="59">
        <f t="shared" si="40"/>
        <v>243.30592080224636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0.85674838790107199</v>
      </c>
      <c r="CL68" s="21">
        <f>EXP(-LN(2)/25)*CL67+(1-EXP(-LN(2)/25))/(LN(2)/25)*Calculateur!CG68*Calculateur!CI68*VLOOKUP('Données projet'!$B$12,Paramètres!$A$1:$I$89,3,0)*0.475*44/12</f>
        <v>0.60758682234324946</v>
      </c>
      <c r="CM68" s="21">
        <f>EXP(-LN(2)/2)*CM67+(1-EXP(-LN(2)/2))/(LN(2)/2)*CG68*CJ68*VLOOKUP('Données projet'!$B$12,Paramètres!$A$1:$I$89,3,0)*0.475*44/12</f>
        <v>1.3355116551292319E-5</v>
      </c>
      <c r="CN68" s="22">
        <f t="shared" ref="CN68:CN131" si="66">SUM(CK68:CM68)</f>
        <v>1.4643485653608728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16.625</v>
      </c>
      <c r="CT68" s="12">
        <f>IF('Données projet'!$A$140&gt;35,CT67+CS68-DB67,IF(A68&lt;'Données projet'!$A$140,$CQ$205^A68,IF(A68='Données projet'!$A$140,'Données projet'!$B$140,CT67+CS68-DB67)))</f>
        <v>478.37499999999994</v>
      </c>
      <c r="CU68" s="17">
        <f>CT68*VLOOKUP('Données projet'!$B$13,Paramètres!$A$1:$I$89,3,0)*VLOOKUP('Données projet'!$B$13,Paramètres!$A$1:$I$89,5,0)</f>
        <v>286.06824999999998</v>
      </c>
      <c r="CV68" s="13">
        <f t="shared" si="41"/>
        <v>68.247799922382825</v>
      </c>
      <c r="CW68" s="20">
        <f t="shared" ref="CW68:CW131" si="67">(CU68+CV68)*0.475*44/12</f>
        <v>617.10045361481673</v>
      </c>
      <c r="CX68" s="59">
        <f t="shared" ref="CX68:CX131" si="68">CW68+(CO68+CP68)*44/12</f>
        <v>910.4337869481501</v>
      </c>
      <c r="CY68" s="59">
        <f ca="1">AVERAGE(OFFSET($CX$3,0,0,'Données projet'!$E$13+1,1))-AVERAGE(OFFSET($H$3,0,0,'Données projet'!$E$13+1,1))</f>
        <v>370.12772664814923</v>
      </c>
      <c r="CZ68" s="59">
        <f t="shared" si="42"/>
        <v>292.26503163353146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3.7394078151822496</v>
      </c>
      <c r="DG68" s="21">
        <f>EXP(-LN(2)/25)*DG67+(1-EXP(-LN(2)/25))/(LN(2)/25)*Calculateur!DB68*Calculateur!DD68*VLOOKUP('Données projet'!$B$13,Paramètres!$A$1:$I$89,3,0)*0.475*44/12</f>
        <v>2.5173129390325761</v>
      </c>
      <c r="DH68" s="21">
        <f>EXP(-LN(2)/2)*DH67+(1-EXP(-LN(2)/2))/(LN(2)/2)*DB68*DE68*VLOOKUP('Données projet'!$B$13,Paramètres!$A$1:$I$89,3,0)*0.475*44/12</f>
        <v>4.274207533321731E-5</v>
      </c>
      <c r="DI68" s="22">
        <f t="shared" ref="DI68:DI131" si="69">SUM(DF68:DH68)</f>
        <v>6.2567634962901586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293.33333333333331</v>
      </c>
      <c r="DP68" s="17">
        <f>DO68*VLOOKUP('Données projet'!$B$14,Paramètres!$A$1:$I$89,3,0)*VLOOKUP('Données projet'!$B$14,Paramètres!$A$1:$I$89,5,0)</f>
        <v>315.74399999999997</v>
      </c>
      <c r="DQ68" s="13">
        <f t="shared" si="43"/>
        <v>74.467121212440134</v>
      </c>
      <c r="DR68" s="20">
        <f t="shared" ref="DR68:DR131" si="70">(DP68+DQ68)*0.475*44/12</f>
        <v>679.61770277833318</v>
      </c>
      <c r="DS68" s="59">
        <f t="shared" ref="DS68:DS131" si="71">DR68+(DJ68+DK68)*44/12</f>
        <v>972.95103611166655</v>
      </c>
      <c r="DT68" s="59">
        <f ca="1">AVERAGE(OFFSET($DS$3,0,0,'Données projet'!$E$14+1,1))-AVERAGE(OFFSET($H$3,0,0,'Données projet'!$E$14+1,1))</f>
        <v>385.04244822139202</v>
      </c>
      <c r="DU68" s="59">
        <f t="shared" si="44"/>
        <v>374.64504594213992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3.4509212523802884</v>
      </c>
      <c r="EB68" s="21">
        <f>EXP(-LN(2)/25)*EB67+(1-EXP(-LN(2)/25))/(LN(2)/25)*Calculateur!DW68*Calculateur!DY68*VLOOKUP('Données projet'!$B$14,Paramètres!$A$1:$I$89,3,0)*0.475*44/12</f>
        <v>3.4322263212797854</v>
      </c>
      <c r="EC68" s="21">
        <f>EXP(-LN(2)/2)*EC67+(1-EXP(-LN(2)/2))/(LN(2)/2)*DW68*DZ68*VLOOKUP('Données projet'!$B$14,Paramètres!$A$1:$I$89,3,0)*0.475*44/12</f>
        <v>9.1839913270005024E-6</v>
      </c>
      <c r="ED68" s="22">
        <f t="shared" ref="ED68:ED131" si="72">SUM(EA68:EC68)</f>
        <v>6.8831567576514008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332.68760696564266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1.6337733720673886</v>
      </c>
      <c r="AA69" s="21">
        <f>EXP(-LN(2)/25)*AA68+(1-EXP(-LN(2)/25))/(LN(2)/25)*Calculateur!V69*Calculateur!X69*VLOOKUP('Données projet'!$B$9,Paramètres!$A$1:$I$89,3,0)*0.475*44/12</f>
        <v>1.5462584242199624</v>
      </c>
      <c r="AB69" s="21">
        <f>EXP(-LN(2)/2)*AB68+(1-EXP(-LN(2)/2))/(LN(2)/2)*V69*Y69*VLOOKUP('Données projet'!$B$9,Paramètres!$A$1:$I$89,3,0)*0.475*44/12</f>
        <v>2.328003313245343E-5</v>
      </c>
      <c r="AC69" s="22">
        <f t="shared" si="57"/>
        <v>3.1800550763204836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368.19566888809879</v>
      </c>
      <c r="AO69" s="59">
        <f t="shared" ref="AO69:AO132" si="90">$AO$3</f>
        <v>254.25036207346591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1.8309529169720735</v>
      </c>
      <c r="AV69" s="21">
        <f>EXP(-LN(2)/25)*AV68+(1-EXP(-LN(2)/25))/(LN(2)/25)*Calculateur!AQ69*Calculateur!AS69*VLOOKUP('Données projet'!$B$10,Paramètres!$A$1:$I$89,3,0)*0.475*44/12</f>
        <v>1.7328758202465104</v>
      </c>
      <c r="AW69" s="21">
        <f>EXP(-LN(2)/2)*AW68+(1-EXP(-LN(2)/2))/(LN(2)/2)*AQ69*AT69*VLOOKUP('Données projet'!$B$10,Paramètres!$A$1:$I$89,3,0)*0.475*44/12</f>
        <v>2.6089692303611611E-5</v>
      </c>
      <c r="AX69" s="21">
        <f t="shared" si="60"/>
        <v>3.5638548269108874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361.49999999999989</v>
      </c>
      <c r="BE69" s="13">
        <f>BD69*VLOOKUP('Données projet'!$B$11,Paramètres!$A$1:$I$89,3,0)*VLOOKUP('Données projet'!$B$11,Paramètres!$A$1:$I$89,5,0)</f>
        <v>169.18199999999996</v>
      </c>
      <c r="BF69" s="13">
        <f t="shared" ref="BF69:BF132" si="91">EXP(-1.0587+0.8836*LN(BE69)+0.284)</f>
        <v>42.906767398977124</v>
      </c>
      <c r="BG69" s="20">
        <f t="shared" si="61"/>
        <v>369.38793655321842</v>
      </c>
      <c r="BH69" s="59">
        <f t="shared" si="62"/>
        <v>662.72126988655168</v>
      </c>
      <c r="BI69" s="59">
        <f ca="1">AVERAGE(OFFSET($BH$3,0,0,'Données projet'!$E$11+1,1))-AVERAGE(OFFSET($H$3,0,0,'Données projet'!$E$11+1,1))</f>
        <v>319.22903094674564</v>
      </c>
      <c r="BJ69" s="59">
        <f t="shared" ref="BJ69:BJ132" si="92">$BJ$3</f>
        <v>254.58690973142848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4.4490945166981941</v>
      </c>
      <c r="BQ69" s="21">
        <f>EXP(-LN(2)/25)*BQ68+(1-EXP(-LN(2)/25))/(LN(2)/25)*Calculateur!BL69*Calculateur!BN69*VLOOKUP('Données projet'!$B$11,Paramètres!$A$1:$I$89,3,0)*0.475*44/12</f>
        <v>4.1100120319054767</v>
      </c>
      <c r="BR69" s="21">
        <f>EXP(-LN(2)/2)*BR68+(1-EXP(-LN(2)/2))/(LN(2)/2)*BL69*BO69*VLOOKUP('Données projet'!$B$11,Paramètres!$A$1:$I$89,3,0)*0.475*44/12</f>
        <v>4.212619264067986E-5</v>
      </c>
      <c r="BS69" s="22">
        <f t="shared" si="63"/>
        <v>8.5591486747963117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394.00000000000023</v>
      </c>
      <c r="BZ69" s="13">
        <f>BY69*VLOOKUP('Données projet'!$B$12,Paramètres!$A$1:$I$89,3,0)*VLOOKUP('Données projet'!$B$12,Paramètres!$A$1:$I$89,5,0)</f>
        <v>235.61200000000017</v>
      </c>
      <c r="CA69" s="13">
        <f t="shared" ref="CA69:CA132" si="93">EXP(-1.0587+0.8836*LN(BZ69)+0.284)</f>
        <v>57.494419397561742</v>
      </c>
      <c r="CB69" s="20">
        <f t="shared" si="64"/>
        <v>510.49368045075363</v>
      </c>
      <c r="CC69" s="59">
        <f t="shared" si="65"/>
        <v>803.82701378408694</v>
      </c>
      <c r="CD69" s="59">
        <f ca="1">AVERAGE(OFFSET($CC$3,0,0,'Données projet'!$E$12+1,1))-AVERAGE(OFFSET($H$3,0,0,'Données projet'!$E$12+1,1))</f>
        <v>382.88347131256569</v>
      </c>
      <c r="CE69" s="59">
        <f t="shared" ref="CE69:CE132" si="94">$CE$3</f>
        <v>243.30592080224636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0.83994807457924958</v>
      </c>
      <c r="CL69" s="21">
        <f>EXP(-LN(2)/25)*CL68+(1-EXP(-LN(2)/25))/(LN(2)/25)*Calculateur!CG69*Calculateur!CI69*VLOOKUP('Données projet'!$B$12,Paramètres!$A$1:$I$89,3,0)*0.475*44/12</f>
        <v>0.59097232873467098</v>
      </c>
      <c r="CM69" s="21">
        <f>EXP(-LN(2)/2)*CM68+(1-EXP(-LN(2)/2))/(LN(2)/2)*CG69*CJ69*VLOOKUP('Données projet'!$B$12,Paramètres!$A$1:$I$89,3,0)*0.475*44/12</f>
        <v>9.4434934769554971E-6</v>
      </c>
      <c r="CN69" s="22">
        <f t="shared" si="66"/>
        <v>1.4309298468073974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495</v>
      </c>
      <c r="CR69" s="12">
        <f>VLOOKUP(A69,'Données projet'!$A$139:$I$159,9,0)</f>
        <v>16.625</v>
      </c>
      <c r="CS69" s="12">
        <f t="array" ref="CS69">INDEX(CR:CR,MIN(IF(ISNUMBER(CR69:CR265),ROW(CR69:CR265),"")))</f>
        <v>16.625</v>
      </c>
      <c r="CT69" s="12">
        <f>IF('Données projet'!$A$140&gt;35,CT68+CS69-DB68,IF(A69&lt;'Données projet'!$A$140,$CQ$205^A69,IF(A69='Données projet'!$A$140,'Données projet'!$B$140,CT68+CS69-DB68)))</f>
        <v>494.99999999999994</v>
      </c>
      <c r="CU69" s="17">
        <f>CT69*VLOOKUP('Données projet'!$B$13,Paramètres!$A$1:$I$89,3,0)*VLOOKUP('Données projet'!$B$13,Paramètres!$A$1:$I$89,5,0)</f>
        <v>296.01</v>
      </c>
      <c r="CV69" s="13">
        <f t="shared" ref="CV69:CV132" si="95">EXP(-1.0587+0.8836*LN(CU69)+0.284)</f>
        <v>70.339355522692159</v>
      </c>
      <c r="CW69" s="20">
        <f t="shared" si="67"/>
        <v>638.05846086868871</v>
      </c>
      <c r="CX69" s="59">
        <f t="shared" si="68"/>
        <v>931.39179420202208</v>
      </c>
      <c r="CY69" s="59">
        <f ca="1">AVERAGE(OFFSET($CX$3,0,0,'Données projet'!$E$13+1,1))-AVERAGE(OFFSET($H$3,0,0,'Données projet'!$E$13+1,1))</f>
        <v>370.12772664814923</v>
      </c>
      <c r="CZ69" s="59">
        <f t="shared" ref="CZ69:CZ132" si="96">$CZ$3</f>
        <v>292.26503163353146</v>
      </c>
      <c r="DA69" s="15">
        <f>IF(ISNA(VLOOKUP(A69,'Données projet'!$A$139:$I$159,3,0)),0,VLOOKUP(A69,'Données projet'!$A$139:$I$159,3,0))</f>
        <v>9</v>
      </c>
      <c r="DB69" s="15">
        <f>IF(ISNA(VLOOKUP(A69,'Données projet'!$A$139:$I$159,4,0)),0,VLOOKUP(A69,'Données projet'!$A$139:$I$159,4,0))</f>
        <v>65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3.6660803087400815</v>
      </c>
      <c r="DG69" s="21">
        <f>EXP(-LN(2)/25)*DG68+(1-EXP(-LN(2)/25))/(LN(2)/25)*Calculateur!DB69*Calculateur!DD69*VLOOKUP('Données projet'!$B$13,Paramètres!$A$1:$I$89,3,0)*0.475*44/12</f>
        <v>2.4484768843349962</v>
      </c>
      <c r="DH69" s="21">
        <f>EXP(-LN(2)/2)*DH68+(1-EXP(-LN(2)/2))/(LN(2)/2)*DB69*DE69*VLOOKUP('Données projet'!$B$13,Paramètres!$A$1:$I$89,3,0)*0.475*44/12</f>
        <v>3.0223211310104226E-5</v>
      </c>
      <c r="DI69" s="22">
        <f t="shared" si="69"/>
        <v>6.1145874162863878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302</v>
      </c>
      <c r="DP69" s="17">
        <f>DO69*VLOOKUP('Données projet'!$B$14,Paramètres!$A$1:$I$89,3,0)*VLOOKUP('Données projet'!$B$14,Paramètres!$A$1:$I$89,5,0)</f>
        <v>325.07280000000003</v>
      </c>
      <c r="DQ69" s="13">
        <f t="shared" ref="DQ69:DQ132" si="97">EXP(-1.0587+0.8836*LN(DP69)+0.284)</f>
        <v>76.407880238933785</v>
      </c>
      <c r="DR69" s="20">
        <f t="shared" si="70"/>
        <v>699.24551808280967</v>
      </c>
      <c r="DS69" s="59">
        <f t="shared" si="71"/>
        <v>992.57885141614292</v>
      </c>
      <c r="DT69" s="59">
        <f ca="1">AVERAGE(OFFSET($DS$3,0,0,'Données projet'!$E$14+1,1))-AVERAGE(OFFSET($H$3,0,0,'Données projet'!$E$14+1,1))</f>
        <v>385.04244822139202</v>
      </c>
      <c r="DU69" s="59">
        <f t="shared" ref="DU69:DU132" si="98">$DU$3</f>
        <v>374.64504594213992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3.3832507914752377</v>
      </c>
      <c r="EB69" s="21">
        <f>EXP(-LN(2)/25)*EB68+(1-EXP(-LN(2)/25))/(LN(2)/25)*Calculateur!DW69*Calculateur!DY69*VLOOKUP('Données projet'!$B$14,Paramètres!$A$1:$I$89,3,0)*0.475*44/12</f>
        <v>3.3383719120314521</v>
      </c>
      <c r="EC69" s="21">
        <f>EXP(-LN(2)/2)*EC68+(1-EXP(-LN(2)/2))/(LN(2)/2)*DW69*DZ69*VLOOKUP('Données projet'!$B$14,Paramètres!$A$1:$I$89,3,0)*0.475*44/12</f>
        <v>6.4940625456804946E-6</v>
      </c>
      <c r="ED69" s="22">
        <f t="shared" si="72"/>
        <v>6.7216291975692348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332.68760696564266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1.6017360727445076</v>
      </c>
      <c r="AA70" s="21">
        <f>EXP(-LN(2)/25)*AA69+(1-EXP(-LN(2)/25))/(LN(2)/25)*Calculateur!V70*Calculateur!X70*VLOOKUP('Données projet'!$B$9,Paramètres!$A$1:$I$89,3,0)*0.475*44/12</f>
        <v>1.503975906295471</v>
      </c>
      <c r="AB70" s="21">
        <f>EXP(-LN(2)/2)*AB69+(1-EXP(-LN(2)/2))/(LN(2)/2)*V70*Y70*VLOOKUP('Données projet'!$B$9,Paramètres!$A$1:$I$89,3,0)*0.475*44/12</f>
        <v>1.6461469294205324E-5</v>
      </c>
      <c r="AC70" s="22">
        <f t="shared" si="57"/>
        <v>3.1057284405092727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368.19566888809879</v>
      </c>
      <c r="AO70" s="59">
        <f t="shared" si="90"/>
        <v>254.25036207346591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1.7950490470412586</v>
      </c>
      <c r="AV70" s="21">
        <f>EXP(-LN(2)/25)*AV69+(1-EXP(-LN(2)/25))/(LN(2)/25)*Calculateur!AQ70*Calculateur!AS70*VLOOKUP('Données projet'!$B$10,Paramètres!$A$1:$I$89,3,0)*0.475*44/12</f>
        <v>1.6854902398138907</v>
      </c>
      <c r="AW70" s="21">
        <f>EXP(-LN(2)/2)*AW69+(1-EXP(-LN(2)/2))/(LN(2)/2)*AQ70*AT70*VLOOKUP('Données projet'!$B$10,Paramètres!$A$1:$I$89,3,0)*0.475*44/12</f>
        <v>1.8448198346954248E-5</v>
      </c>
      <c r="AX70" s="21">
        <f t="shared" si="60"/>
        <v>3.4805577350534964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376.99999999999989</v>
      </c>
      <c r="BE70" s="13">
        <f>BD70*VLOOKUP('Données projet'!$B$11,Paramètres!$A$1:$I$89,3,0)*VLOOKUP('Données projet'!$B$11,Paramètres!$A$1:$I$89,5,0)</f>
        <v>176.43599999999992</v>
      </c>
      <c r="BF70" s="13">
        <f t="shared" si="91"/>
        <v>44.52834129105058</v>
      </c>
      <c r="BG70" s="20">
        <f t="shared" si="61"/>
        <v>384.84622774857962</v>
      </c>
      <c r="BH70" s="59">
        <f t="shared" si="62"/>
        <v>678.17956108191288</v>
      </c>
      <c r="BI70" s="59">
        <f ca="1">AVERAGE(OFFSET($BH$3,0,0,'Données projet'!$E$11+1,1))-AVERAGE(OFFSET($H$3,0,0,'Données projet'!$E$11+1,1))</f>
        <v>319.22903094674564</v>
      </c>
      <c r="BJ70" s="59">
        <f t="shared" si="92"/>
        <v>254.58690973142848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4.3618504869054444</v>
      </c>
      <c r="BQ70" s="21">
        <f>EXP(-LN(2)/25)*BQ69+(1-EXP(-LN(2)/25))/(LN(2)/25)*Calculateur!BL70*Calculateur!BN70*VLOOKUP('Données projet'!$B$11,Paramètres!$A$1:$I$89,3,0)*0.475*44/12</f>
        <v>3.9976235367568824</v>
      </c>
      <c r="BR70" s="21">
        <f>EXP(-LN(2)/2)*BR69+(1-EXP(-LN(2)/2))/(LN(2)/2)*BL70*BO70*VLOOKUP('Données projet'!$B$11,Paramètres!$A$1:$I$89,3,0)*0.475*44/12</f>
        <v>2.9787716481795566E-5</v>
      </c>
      <c r="BS70" s="22">
        <f t="shared" si="63"/>
        <v>8.3595038113788078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401.00000000000023</v>
      </c>
      <c r="BZ70" s="13">
        <f>BY70*VLOOKUP('Données projet'!$B$12,Paramètres!$A$1:$I$89,3,0)*VLOOKUP('Données projet'!$B$12,Paramètres!$A$1:$I$89,5,0)</f>
        <v>239.79800000000017</v>
      </c>
      <c r="CA70" s="13">
        <f t="shared" si="93"/>
        <v>58.396067068575292</v>
      </c>
      <c r="CB70" s="20">
        <f t="shared" si="64"/>
        <v>519.35466681110222</v>
      </c>
      <c r="CC70" s="59">
        <f t="shared" si="65"/>
        <v>812.68800014443559</v>
      </c>
      <c r="CD70" s="59">
        <f ca="1">AVERAGE(OFFSET($CC$3,0,0,'Données projet'!$E$12+1,1))-AVERAGE(OFFSET($H$3,0,0,'Données projet'!$E$12+1,1))</f>
        <v>382.88347131256569</v>
      </c>
      <c r="CE70" s="59">
        <f t="shared" si="94"/>
        <v>243.30592080224636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0.82347720515448886</v>
      </c>
      <c r="CL70" s="21">
        <f>EXP(-LN(2)/25)*CL69+(1-EXP(-LN(2)/25))/(LN(2)/25)*Calculateur!CG70*Calculateur!CI70*VLOOKUP('Données projet'!$B$12,Paramètres!$A$1:$I$89,3,0)*0.475*44/12</f>
        <v>0.57481215932753738</v>
      </c>
      <c r="CM70" s="21">
        <f>EXP(-LN(2)/2)*CM69+(1-EXP(-LN(2)/2))/(LN(2)/2)*CG70*CJ70*VLOOKUP('Données projet'!$B$12,Paramètres!$A$1:$I$89,3,0)*0.475*44/12</f>
        <v>6.6775582756461597E-6</v>
      </c>
      <c r="CN70" s="22">
        <f t="shared" si="66"/>
        <v>1.3982960420403019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12.875</v>
      </c>
      <c r="CT70" s="12">
        <f>IF('Données projet'!$A$140&gt;35,CT69+CS70-DB69,IF(A70&lt;'Données projet'!$A$140,$CQ$205^A70,IF(A70='Données projet'!$A$140,'Données projet'!$B$140,CT69+CS70-DB69)))</f>
        <v>442.87499999999994</v>
      </c>
      <c r="CU70" s="17">
        <f>CT70*VLOOKUP('Données projet'!$B$13,Paramètres!$A$1:$I$89,3,0)*VLOOKUP('Données projet'!$B$13,Paramètres!$A$1:$I$89,5,0)</f>
        <v>264.83924999999999</v>
      </c>
      <c r="CV70" s="13">
        <f t="shared" si="95"/>
        <v>63.752800756768096</v>
      </c>
      <c r="CW70" s="20">
        <f t="shared" si="67"/>
        <v>572.29782173470437</v>
      </c>
      <c r="CX70" s="59">
        <f t="shared" si="68"/>
        <v>865.63115506803774</v>
      </c>
      <c r="CY70" s="59">
        <f ca="1">AVERAGE(OFFSET($CX$3,0,0,'Données projet'!$E$13+1,1))-AVERAGE(OFFSET($H$3,0,0,'Données projet'!$E$13+1,1))</f>
        <v>370.12772664814923</v>
      </c>
      <c r="CZ70" s="59">
        <f t="shared" si="96"/>
        <v>292.26503163353146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3.5941907099738817</v>
      </c>
      <c r="DG70" s="21">
        <f>EXP(-LN(2)/25)*DG69+(1-EXP(-LN(2)/25))/(LN(2)/25)*Calculateur!DB70*Calculateur!DD70*VLOOKUP('Données projet'!$B$13,Paramètres!$A$1:$I$89,3,0)*0.475*44/12</f>
        <v>2.3815231551730527</v>
      </c>
      <c r="DH70" s="21">
        <f>EXP(-LN(2)/2)*DH69+(1-EXP(-LN(2)/2))/(LN(2)/2)*DB70*DE70*VLOOKUP('Données projet'!$B$13,Paramètres!$A$1:$I$89,3,0)*0.475*44/12</f>
        <v>2.1371037666608658E-5</v>
      </c>
      <c r="DI70" s="22">
        <f t="shared" si="69"/>
        <v>5.975735236184601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310.66666666666669</v>
      </c>
      <c r="DP70" s="17">
        <f>DO70*VLOOKUP('Données projet'!$B$14,Paramètres!$A$1:$I$89,3,0)*VLOOKUP('Données projet'!$B$14,Paramètres!$A$1:$I$89,5,0)</f>
        <v>334.40159999999997</v>
      </c>
      <c r="DQ70" s="13">
        <f t="shared" si="97"/>
        <v>78.342166236006221</v>
      </c>
      <c r="DR70" s="20">
        <f t="shared" si="70"/>
        <v>718.8620595277107</v>
      </c>
      <c r="DS70" s="59">
        <f t="shared" si="71"/>
        <v>1012.195392861044</v>
      </c>
      <c r="DT70" s="59">
        <f ca="1">AVERAGE(OFFSET($DS$3,0,0,'Données projet'!$E$14+1,1))-AVERAGE(OFFSET($H$3,0,0,'Données projet'!$E$14+1,1))</f>
        <v>385.04244822139202</v>
      </c>
      <c r="DU70" s="59">
        <f t="shared" si="98"/>
        <v>374.64504594213992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3.3169073070336297</v>
      </c>
      <c r="EB70" s="21">
        <f>EXP(-LN(2)/25)*EB69+(1-EXP(-LN(2)/25))/(LN(2)/25)*Calculateur!DW70*Calculateur!DY70*VLOOKUP('Données projet'!$B$14,Paramètres!$A$1:$I$89,3,0)*0.475*44/12</f>
        <v>3.247083956539603</v>
      </c>
      <c r="EC70" s="21">
        <f>EXP(-LN(2)/2)*EC69+(1-EXP(-LN(2)/2))/(LN(2)/2)*DW70*DZ70*VLOOKUP('Données projet'!$B$14,Paramètres!$A$1:$I$89,3,0)*0.475*44/12</f>
        <v>4.5919956635002512E-6</v>
      </c>
      <c r="ED70" s="22">
        <f t="shared" si="72"/>
        <v>6.563995855568896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332.68760696564266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1.5703270053205252</v>
      </c>
      <c r="AA71" s="21">
        <f>EXP(-LN(2)/25)*AA70+(1-EXP(-LN(2)/25))/(LN(2)/25)*Calculateur!V71*Calculateur!X71*VLOOKUP('Données projet'!$B$9,Paramètres!$A$1:$I$89,3,0)*0.475*44/12</f>
        <v>1.4628496060471659</v>
      </c>
      <c r="AB71" s="21">
        <f>EXP(-LN(2)/2)*AB70+(1-EXP(-LN(2)/2))/(LN(2)/2)*V71*Y71*VLOOKUP('Données projet'!$B$9,Paramètres!$A$1:$I$89,3,0)*0.475*44/12</f>
        <v>1.1640016566226715E-5</v>
      </c>
      <c r="AC71" s="22">
        <f t="shared" si="57"/>
        <v>3.033188251384257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368.19566888809879</v>
      </c>
      <c r="AO71" s="59">
        <f t="shared" si="90"/>
        <v>254.25036207346591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1.7598492301005886</v>
      </c>
      <c r="AV71" s="21">
        <f>EXP(-LN(2)/25)*AV70+(1-EXP(-LN(2)/25))/(LN(2)/25)*Calculateur!AQ71*Calculateur!AS71*VLOOKUP('Données projet'!$B$10,Paramètres!$A$1:$I$89,3,0)*0.475*44/12</f>
        <v>1.6394004205701003</v>
      </c>
      <c r="AW71" s="21">
        <f>EXP(-LN(2)/2)*AW70+(1-EXP(-LN(2)/2))/(LN(2)/2)*AQ71*AT71*VLOOKUP('Données projet'!$B$10,Paramètres!$A$1:$I$89,3,0)*0.475*44/12</f>
        <v>1.3044846151805806E-5</v>
      </c>
      <c r="AX71" s="21">
        <f t="shared" si="60"/>
        <v>3.3992626955168408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392.49999999999989</v>
      </c>
      <c r="BE71" s="13">
        <f>BD71*VLOOKUP('Données projet'!$B$11,Paramètres!$A$1:$I$89,3,0)*VLOOKUP('Données projet'!$B$11,Paramètres!$A$1:$I$89,5,0)</f>
        <v>183.68999999999994</v>
      </c>
      <c r="BF71" s="13">
        <f t="shared" si="91"/>
        <v>46.14217109072662</v>
      </c>
      <c r="BG71" s="20">
        <f t="shared" si="61"/>
        <v>400.29103131634878</v>
      </c>
      <c r="BH71" s="59">
        <f t="shared" si="62"/>
        <v>693.62436464968209</v>
      </c>
      <c r="BI71" s="59">
        <f ca="1">AVERAGE(OFFSET($BH$3,0,0,'Données projet'!$E$11+1,1))-AVERAGE(OFFSET($H$3,0,0,'Données projet'!$E$11+1,1))</f>
        <v>319.22903094674564</v>
      </c>
      <c r="BJ71" s="59">
        <f t="shared" si="92"/>
        <v>254.58690973142848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4.2763172593233261</v>
      </c>
      <c r="BQ71" s="21">
        <f>EXP(-LN(2)/25)*BQ70+(1-EXP(-LN(2)/25))/(LN(2)/25)*Calculateur!BL71*Calculateur!BN71*VLOOKUP('Données projet'!$B$11,Paramètres!$A$1:$I$89,3,0)*0.475*44/12</f>
        <v>3.8883083109183803</v>
      </c>
      <c r="BR71" s="21">
        <f>EXP(-LN(2)/2)*BR70+(1-EXP(-LN(2)/2))/(LN(2)/2)*BL71*BO71*VLOOKUP('Données projet'!$B$11,Paramètres!$A$1:$I$89,3,0)*0.475*44/12</f>
        <v>2.1063096320339933E-5</v>
      </c>
      <c r="BS71" s="22">
        <f t="shared" si="63"/>
        <v>8.1646466333380268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408.00000000000023</v>
      </c>
      <c r="BZ71" s="13">
        <f>BY71*VLOOKUP('Données projet'!$B$12,Paramètres!$A$1:$I$89,3,0)*VLOOKUP('Données projet'!$B$12,Paramètres!$A$1:$I$89,5,0)</f>
        <v>243.98400000000015</v>
      </c>
      <c r="CA71" s="13">
        <f t="shared" si="93"/>
        <v>59.295884425255011</v>
      </c>
      <c r="CB71" s="20">
        <f t="shared" si="64"/>
        <v>528.21246537398599</v>
      </c>
      <c r="CC71" s="59">
        <f t="shared" si="65"/>
        <v>821.54579870731936</v>
      </c>
      <c r="CD71" s="59">
        <f ca="1">AVERAGE(OFFSET($CC$3,0,0,'Données projet'!$E$12+1,1))-AVERAGE(OFFSET($H$3,0,0,'Données projet'!$E$12+1,1))</f>
        <v>382.88347131256569</v>
      </c>
      <c r="CE71" s="59">
        <f t="shared" si="94"/>
        <v>243.30592080224636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0.80732931943290931</v>
      </c>
      <c r="CL71" s="21">
        <f>EXP(-LN(2)/25)*CL70+(1-EXP(-LN(2)/25))/(LN(2)/25)*Calculateur!CG71*Calculateur!CI71*VLOOKUP('Données projet'!$B$12,Paramètres!$A$1:$I$89,3,0)*0.475*44/12</f>
        <v>0.55909389060266812</v>
      </c>
      <c r="CM71" s="21">
        <f>EXP(-LN(2)/2)*CM70+(1-EXP(-LN(2)/2))/(LN(2)/2)*CG71*CJ71*VLOOKUP('Données projet'!$B$12,Paramètres!$A$1:$I$89,3,0)*0.475*44/12</f>
        <v>4.7217467384777486E-6</v>
      </c>
      <c r="CN71" s="22">
        <f t="shared" si="66"/>
        <v>1.366427931782316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12.875</v>
      </c>
      <c r="CT71" s="12">
        <f>IF('Données projet'!$A$140&gt;35,CT70+CS71-DB70,IF(A71&lt;'Données projet'!$A$140,$CQ$205^A71,IF(A71='Données projet'!$A$140,'Données projet'!$B$140,CT70+CS71-DB70)))</f>
        <v>455.74999999999994</v>
      </c>
      <c r="CU71" s="17">
        <f>CT71*VLOOKUP('Données projet'!$B$13,Paramètres!$A$1:$I$89,3,0)*VLOOKUP('Données projet'!$B$13,Paramètres!$A$1:$I$89,5,0)</f>
        <v>272.5385</v>
      </c>
      <c r="CV71" s="13">
        <f t="shared" si="95"/>
        <v>65.387709293034902</v>
      </c>
      <c r="CW71" s="20">
        <f t="shared" si="67"/>
        <v>588.55481451870241</v>
      </c>
      <c r="CX71" s="59">
        <f t="shared" si="68"/>
        <v>881.88814785203567</v>
      </c>
      <c r="CY71" s="59">
        <f ca="1">AVERAGE(OFFSET($CX$3,0,0,'Données projet'!$E$13+1,1))-AVERAGE(OFFSET($H$3,0,0,'Données projet'!$E$13+1,1))</f>
        <v>370.12772664814923</v>
      </c>
      <c r="CZ71" s="59">
        <f t="shared" si="96"/>
        <v>292.26503163353146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3.5237108223911613</v>
      </c>
      <c r="DG71" s="21">
        <f>EXP(-LN(2)/25)*DG70+(1-EXP(-LN(2)/25))/(LN(2)/25)*Calculateur!DB71*Calculateur!DD71*VLOOKUP('Données projet'!$B$13,Paramètres!$A$1:$I$89,3,0)*0.475*44/12</f>
        <v>2.3164002792559857</v>
      </c>
      <c r="DH71" s="21">
        <f>EXP(-LN(2)/2)*DH70+(1-EXP(-LN(2)/2))/(LN(2)/2)*DB71*DE71*VLOOKUP('Données projet'!$B$13,Paramètres!$A$1:$I$89,3,0)*0.475*44/12</f>
        <v>1.5111605655052115E-5</v>
      </c>
      <c r="DI71" s="22">
        <f t="shared" si="69"/>
        <v>5.8401262132528018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319.33333333333337</v>
      </c>
      <c r="DP71" s="17">
        <f>DO71*VLOOKUP('Données projet'!$B$14,Paramètres!$A$1:$I$89,3,0)*VLOOKUP('Données projet'!$B$14,Paramètres!$A$1:$I$89,5,0)</f>
        <v>343.73040000000003</v>
      </c>
      <c r="DQ71" s="13">
        <f t="shared" si="97"/>
        <v>80.270180526959379</v>
      </c>
      <c r="DR71" s="20">
        <f t="shared" si="70"/>
        <v>738.46767775112096</v>
      </c>
      <c r="DS71" s="59">
        <f t="shared" si="71"/>
        <v>1031.8010110844543</v>
      </c>
      <c r="DT71" s="59">
        <f ca="1">AVERAGE(OFFSET($DS$3,0,0,'Données projet'!$E$14+1,1))-AVERAGE(OFFSET($H$3,0,0,'Données projet'!$E$14+1,1))</f>
        <v>385.04244822139202</v>
      </c>
      <c r="DU71" s="59">
        <f t="shared" si="98"/>
        <v>374.64504594213992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3.2518647778563916</v>
      </c>
      <c r="EB71" s="21">
        <f>EXP(-LN(2)/25)*EB70+(1-EXP(-LN(2)/25))/(LN(2)/25)*Calculateur!DW71*Calculateur!DY71*VLOOKUP('Données projet'!$B$14,Paramètres!$A$1:$I$89,3,0)*0.475*44/12</f>
        <v>3.1582922749913038</v>
      </c>
      <c r="EC71" s="21">
        <f>EXP(-LN(2)/2)*EC70+(1-EXP(-LN(2)/2))/(LN(2)/2)*DW71*DZ71*VLOOKUP('Données projet'!$B$14,Paramètres!$A$1:$I$89,3,0)*0.475*44/12</f>
        <v>3.2470312728402473E-6</v>
      </c>
      <c r="ED71" s="22">
        <f t="shared" si="72"/>
        <v>6.4101602998789691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332.68760696564266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1.5395338505510876</v>
      </c>
      <c r="AA72" s="21">
        <f>EXP(-LN(2)/25)*AA71+(1-EXP(-LN(2)/25))/(LN(2)/25)*Calculateur!V72*Calculateur!X72*VLOOKUP('Données projet'!$B$9,Paramètres!$A$1:$I$89,3,0)*0.475*44/12</f>
        <v>1.4228479066418886</v>
      </c>
      <c r="AB72" s="21">
        <f>EXP(-LN(2)/2)*AB71+(1-EXP(-LN(2)/2))/(LN(2)/2)*V72*Y72*VLOOKUP('Données projet'!$B$9,Paramètres!$A$1:$I$89,3,0)*0.475*44/12</f>
        <v>8.2307346471026619E-6</v>
      </c>
      <c r="AC72" s="22">
        <f t="shared" si="57"/>
        <v>2.9623899879276236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368.19566888809879</v>
      </c>
      <c r="AO72" s="59">
        <f t="shared" si="90"/>
        <v>254.25036207346591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1.7253396601003568</v>
      </c>
      <c r="AV72" s="21">
        <f>EXP(-LN(2)/25)*AV71+(1-EXP(-LN(2)/25))/(LN(2)/25)*Calculateur!AQ72*Calculateur!AS72*VLOOKUP('Données projet'!$B$10,Paramètres!$A$1:$I$89,3,0)*0.475*44/12</f>
        <v>1.5945709298572897</v>
      </c>
      <c r="AW72" s="21">
        <f>EXP(-LN(2)/2)*AW71+(1-EXP(-LN(2)/2))/(LN(2)/2)*AQ72*AT72*VLOOKUP('Données projet'!$B$10,Paramètres!$A$1:$I$89,3,0)*0.475*44/12</f>
        <v>9.2240991734771241E-6</v>
      </c>
      <c r="AX72" s="21">
        <f t="shared" si="60"/>
        <v>3.3199198140568198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407.99999999999989</v>
      </c>
      <c r="BE72" s="13">
        <f>BD72*VLOOKUP('Données projet'!$B$11,Paramètres!$A$1:$I$89,3,0)*VLOOKUP('Données projet'!$B$11,Paramètres!$A$1:$I$89,5,0)</f>
        <v>190.94399999999996</v>
      </c>
      <c r="BF72" s="13">
        <f t="shared" si="91"/>
        <v>47.748597609826554</v>
      </c>
      <c r="BG72" s="20">
        <f t="shared" si="61"/>
        <v>415.72294083711449</v>
      </c>
      <c r="BH72" s="59">
        <f t="shared" si="62"/>
        <v>709.05627417044775</v>
      </c>
      <c r="BI72" s="59">
        <f ca="1">AVERAGE(OFFSET($BH$3,0,0,'Données projet'!$E$11+1,1))-AVERAGE(OFFSET($H$3,0,0,'Données projet'!$E$11+1,1))</f>
        <v>319.22903094674564</v>
      </c>
      <c r="BJ72" s="59">
        <f t="shared" si="92"/>
        <v>254.58690973142848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4.1924612861639758</v>
      </c>
      <c r="BQ72" s="21">
        <f>EXP(-LN(2)/25)*BQ71+(1-EXP(-LN(2)/25))/(LN(2)/25)*Calculateur!BL72*Calculateur!BN72*VLOOKUP('Données projet'!$B$11,Paramètres!$A$1:$I$89,3,0)*0.475*44/12</f>
        <v>3.7819823156790697</v>
      </c>
      <c r="BR72" s="21">
        <f>EXP(-LN(2)/2)*BR71+(1-EXP(-LN(2)/2))/(LN(2)/2)*BL72*BO72*VLOOKUP('Données projet'!$B$11,Paramètres!$A$1:$I$89,3,0)*0.475*44/12</f>
        <v>1.4893858240897785E-5</v>
      </c>
      <c r="BS72" s="22">
        <f t="shared" si="63"/>
        <v>7.9744584957012865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415.00000000000023</v>
      </c>
      <c r="BZ72" s="13">
        <f>BY72*VLOOKUP('Données projet'!$B$12,Paramètres!$A$1:$I$89,3,0)*VLOOKUP('Données projet'!$B$12,Paramètres!$A$1:$I$89,5,0)</f>
        <v>248.17000000000016</v>
      </c>
      <c r="CA72" s="13">
        <f t="shared" si="93"/>
        <v>60.193906493778854</v>
      </c>
      <c r="CB72" s="20">
        <f t="shared" si="64"/>
        <v>537.06713714333182</v>
      </c>
      <c r="CC72" s="59">
        <f t="shared" si="65"/>
        <v>830.40047047666508</v>
      </c>
      <c r="CD72" s="59">
        <f ca="1">AVERAGE(OFFSET($CC$3,0,0,'Données projet'!$E$12+1,1))-AVERAGE(OFFSET($H$3,0,0,'Données projet'!$E$12+1,1))</f>
        <v>382.88347131256569</v>
      </c>
      <c r="CE72" s="59">
        <f t="shared" si="94"/>
        <v>243.30592080224636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0.79149808390109211</v>
      </c>
      <c r="CL72" s="21">
        <f>EXP(-LN(2)/25)*CL71+(1-EXP(-LN(2)/25))/(LN(2)/25)*Calculateur!CG72*Calculateur!CI72*VLOOKUP('Données projet'!$B$12,Paramètres!$A$1:$I$89,3,0)*0.475*44/12</f>
        <v>0.54380543876266829</v>
      </c>
      <c r="CM72" s="21">
        <f>EXP(-LN(2)/2)*CM71+(1-EXP(-LN(2)/2))/(LN(2)/2)*CG72*CJ72*VLOOKUP('Données projet'!$B$12,Paramètres!$A$1:$I$89,3,0)*0.475*44/12</f>
        <v>3.3387791378230798E-6</v>
      </c>
      <c r="CN72" s="22">
        <f t="shared" si="66"/>
        <v>1.3353068614428982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12.875</v>
      </c>
      <c r="CT72" s="12">
        <f>IF('Données projet'!$A$140&gt;35,CT71+CS72-DB71,IF(A72&lt;'Données projet'!$A$140,$CQ$205^A72,IF(A72='Données projet'!$A$140,'Données projet'!$B$140,CT71+CS72-DB71)))</f>
        <v>468.62499999999994</v>
      </c>
      <c r="CU72" s="17">
        <f>CT72*VLOOKUP('Données projet'!$B$13,Paramètres!$A$1:$I$89,3,0)*VLOOKUP('Données projet'!$B$13,Paramètres!$A$1:$I$89,5,0)</f>
        <v>280.23775000000001</v>
      </c>
      <c r="CV72" s="13">
        <f t="shared" si="95"/>
        <v>67.017249808465152</v>
      </c>
      <c r="CW72" s="20">
        <f t="shared" si="67"/>
        <v>604.80245799974352</v>
      </c>
      <c r="CX72" s="59">
        <f t="shared" si="68"/>
        <v>898.1357913330769</v>
      </c>
      <c r="CY72" s="59">
        <f ca="1">AVERAGE(OFFSET($CX$3,0,0,'Données projet'!$E$13+1,1))-AVERAGE(OFFSET($H$3,0,0,'Données projet'!$E$13+1,1))</f>
        <v>370.12772664814923</v>
      </c>
      <c r="CZ72" s="59">
        <f t="shared" si="96"/>
        <v>292.26503163353146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3.4546130024154516</v>
      </c>
      <c r="DG72" s="21">
        <f>EXP(-LN(2)/25)*DG71+(1-EXP(-LN(2)/25))/(LN(2)/25)*Calculateur!DB72*Calculateur!DD72*VLOOKUP('Données projet'!$B$13,Paramètres!$A$1:$I$89,3,0)*0.475*44/12</f>
        <v>2.2530581918055343</v>
      </c>
      <c r="DH72" s="21">
        <f>EXP(-LN(2)/2)*DH71+(1-EXP(-LN(2)/2))/(LN(2)/2)*DB72*DE72*VLOOKUP('Données projet'!$B$13,Paramètres!$A$1:$I$89,3,0)*0.475*44/12</f>
        <v>1.0685518833304331E-5</v>
      </c>
      <c r="DI72" s="22">
        <f t="shared" si="69"/>
        <v>5.7076818797398188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328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328.00000000000006</v>
      </c>
      <c r="DP72" s="17">
        <f>DO72*VLOOKUP('Données projet'!$B$14,Paramètres!$A$1:$I$89,3,0)*VLOOKUP('Données projet'!$B$14,Paramètres!$A$1:$I$89,5,0)</f>
        <v>353.05920000000003</v>
      </c>
      <c r="DQ72" s="13">
        <f t="shared" si="97"/>
        <v>82.192112885281944</v>
      </c>
      <c r="DR72" s="20">
        <f t="shared" si="70"/>
        <v>758.06270327519951</v>
      </c>
      <c r="DS72" s="59">
        <f t="shared" si="71"/>
        <v>1051.3960366085328</v>
      </c>
      <c r="DT72" s="59">
        <f ca="1">AVERAGE(OFFSET($DS$3,0,0,'Données projet'!$E$14+1,1))-AVERAGE(OFFSET($H$3,0,0,'Données projet'!$E$14+1,1))</f>
        <v>385.04244822139202</v>
      </c>
      <c r="DU72" s="59">
        <f t="shared" si="98"/>
        <v>374.64504594213992</v>
      </c>
      <c r="DV72" s="15">
        <f>IF(ISNA(VLOOKUP(A72,'Données projet'!$A$165:$I$185,3,0)),0,VLOOKUP(A72,'Données projet'!$A$165:$I$185,3,0))</f>
        <v>9</v>
      </c>
      <c r="DW72" s="15">
        <f>IF(ISNA(VLOOKUP(A72,'Données projet'!$A$165:$I$185,4,0)),0,VLOOKUP(A72,'Données projet'!$A$165:$I$185,4,0))</f>
        <v>328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3.1880976930042935</v>
      </c>
      <c r="EB72" s="21">
        <f>EXP(-LN(2)/25)*EB71+(1-EXP(-LN(2)/25))/(LN(2)/25)*Calculateur!DW72*Calculateur!DY72*VLOOKUP('Données projet'!$B$14,Paramètres!$A$1:$I$89,3,0)*0.475*44/12</f>
        <v>3.0719286066442941</v>
      </c>
      <c r="EC72" s="21">
        <f>EXP(-LN(2)/2)*EC71+(1-EXP(-LN(2)/2))/(LN(2)/2)*DW72*DZ72*VLOOKUP('Données projet'!$B$14,Paramètres!$A$1:$I$89,3,0)*0.475*44/12</f>
        <v>2.2959978317501256E-6</v>
      </c>
      <c r="ED72" s="22">
        <f t="shared" si="72"/>
        <v>6.2600285956464194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332.68760696564266</v>
      </c>
      <c r="T73" s="59">
        <f t="shared" si="88"/>
        <v>231.36959598460686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1.5093445307647089</v>
      </c>
      <c r="AA73" s="21">
        <f>EXP(-LN(2)/25)*AA72+(1-EXP(-LN(2)/25))/(LN(2)/25)*Calculateur!V73*Calculateur!X73*VLOOKUP('Données projet'!$B$9,Paramètres!$A$1:$I$89,3,0)*0.475*44/12</f>
        <v>1.3839400558104467</v>
      </c>
      <c r="AB73" s="21">
        <f>EXP(-LN(2)/2)*AB72+(1-EXP(-LN(2)/2))/(LN(2)/2)*V73*Y73*VLOOKUP('Données projet'!$B$9,Paramètres!$A$1:$I$89,3,0)*0.475*44/12</f>
        <v>5.8200082831133574E-6</v>
      </c>
      <c r="AC73" s="22">
        <f t="shared" si="57"/>
        <v>2.8932904065834388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368.19566888809879</v>
      </c>
      <c r="AO73" s="59">
        <f t="shared" si="90"/>
        <v>254.25036207346591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1.6915068017190702</v>
      </c>
      <c r="AV73" s="21">
        <f>EXP(-LN(2)/25)*AV72+(1-EXP(-LN(2)/25))/(LN(2)/25)*Calculateur!AQ73*Calculateur!AS73*VLOOKUP('Données projet'!$B$10,Paramètres!$A$1:$I$89,3,0)*0.475*44/12</f>
        <v>1.5509673039255014</v>
      </c>
      <c r="AW73" s="21">
        <f>EXP(-LN(2)/2)*AW72+(1-EXP(-LN(2)/2))/(LN(2)/2)*AQ73*AT73*VLOOKUP('Données projet'!$B$10,Paramètres!$A$1:$I$89,3,0)*0.475*44/12</f>
        <v>6.5224230759029028E-6</v>
      </c>
      <c r="AX73" s="21">
        <f t="shared" si="60"/>
        <v>3.2424806280676477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423.5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423.49999999999989</v>
      </c>
      <c r="BE73" s="13">
        <f>BD73*VLOOKUP('Données projet'!$B$11,Paramètres!$A$1:$I$89,3,0)*VLOOKUP('Données projet'!$B$11,Paramètres!$A$1:$I$89,5,0)</f>
        <v>198.19799999999995</v>
      </c>
      <c r="BF73" s="13">
        <f t="shared" si="91"/>
        <v>49.347934298451406</v>
      </c>
      <c r="BG73" s="20">
        <f t="shared" si="61"/>
        <v>431.14250223646945</v>
      </c>
      <c r="BH73" s="59">
        <f t="shared" si="62"/>
        <v>724.47583556980271</v>
      </c>
      <c r="BI73" s="59">
        <f ca="1">AVERAGE(OFFSET($BH$3,0,0,'Données projet'!$E$11+1,1))-AVERAGE(OFFSET($H$3,0,0,'Données projet'!$E$11+1,1))</f>
        <v>319.22903094674564</v>
      </c>
      <c r="BJ73" s="59">
        <f t="shared" si="92"/>
        <v>254.58690973142848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87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4.1102496774911872</v>
      </c>
      <c r="BQ73" s="21">
        <f>EXP(-LN(2)/25)*BQ72+(1-EXP(-LN(2)/25))/(LN(2)/25)*Calculateur!BL73*Calculateur!BN73*VLOOKUP('Données projet'!$B$11,Paramètres!$A$1:$I$89,3,0)*0.475*44/12</f>
        <v>3.6785638103710192</v>
      </c>
      <c r="BR73" s="21">
        <f>EXP(-LN(2)/2)*BR72+(1-EXP(-LN(2)/2))/(LN(2)/2)*BL73*BO73*VLOOKUP('Données projet'!$B$11,Paramètres!$A$1:$I$89,3,0)*0.475*44/12</f>
        <v>1.0531548160169968E-5</v>
      </c>
      <c r="BS73" s="22">
        <f t="shared" si="63"/>
        <v>7.7888240194103666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422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422.00000000000023</v>
      </c>
      <c r="BZ73" s="13">
        <f>BY73*VLOOKUP('Données projet'!$B$12,Paramètres!$A$1:$I$89,3,0)*VLOOKUP('Données projet'!$B$12,Paramètres!$A$1:$I$89,5,0)</f>
        <v>252.35600000000017</v>
      </c>
      <c r="CA73" s="13">
        <f t="shared" si="93"/>
        <v>61.090167050998808</v>
      </c>
      <c r="CB73" s="20">
        <f t="shared" si="64"/>
        <v>545.91874094715649</v>
      </c>
      <c r="CC73" s="59">
        <f t="shared" si="65"/>
        <v>839.25207428048975</v>
      </c>
      <c r="CD73" s="59">
        <f ca="1">AVERAGE(OFFSET($CC$3,0,0,'Données projet'!$E$12+1,1))-AVERAGE(OFFSET($H$3,0,0,'Données projet'!$E$12+1,1))</f>
        <v>382.88347131256569</v>
      </c>
      <c r="CE73" s="59">
        <f t="shared" si="94"/>
        <v>243.30592080224636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0.77597728924195364</v>
      </c>
      <c r="CL73" s="21">
        <f>EXP(-LN(2)/25)*CL72+(1-EXP(-LN(2)/25))/(LN(2)/25)*Calculateur!CG73*Calculateur!CI73*VLOOKUP('Données projet'!$B$12,Paramètres!$A$1:$I$89,3,0)*0.475*44/12</f>
        <v>0.528935050442218</v>
      </c>
      <c r="CM73" s="21">
        <f>EXP(-LN(2)/2)*CM72+(1-EXP(-LN(2)/2))/(LN(2)/2)*CG73*CJ73*VLOOKUP('Données projet'!$B$12,Paramètres!$A$1:$I$89,3,0)*0.475*44/12</f>
        <v>2.3608733692388743E-6</v>
      </c>
      <c r="CN73" s="22">
        <f t="shared" si="66"/>
        <v>1.304914700557541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12.875</v>
      </c>
      <c r="CT73" s="12">
        <f>IF('Données projet'!$A$140&gt;35,CT72+CS73-DB72,IF(A73&lt;'Données projet'!$A$140,$CQ$205^A73,IF(A73='Données projet'!$A$140,'Données projet'!$B$140,CT72+CS73-DB72)))</f>
        <v>481.49999999999994</v>
      </c>
      <c r="CU73" s="17">
        <f>CT73*VLOOKUP('Données projet'!$B$13,Paramètres!$A$1:$I$89,3,0)*VLOOKUP('Données projet'!$B$13,Paramètres!$A$1:$I$89,5,0)</f>
        <v>287.93700000000001</v>
      </c>
      <c r="CV73" s="13">
        <f t="shared" si="95"/>
        <v>68.641586729718156</v>
      </c>
      <c r="CW73" s="20">
        <f t="shared" si="67"/>
        <v>621.04103855425899</v>
      </c>
      <c r="CX73" s="59">
        <f t="shared" si="68"/>
        <v>914.37437188759236</v>
      </c>
      <c r="CY73" s="59">
        <f ca="1">AVERAGE(OFFSET($CX$3,0,0,'Données projet'!$E$13+1,1))-AVERAGE(OFFSET($H$3,0,0,'Données projet'!$E$13+1,1))</f>
        <v>370.12772664814923</v>
      </c>
      <c r="CZ73" s="59">
        <f t="shared" si="96"/>
        <v>292.26503163353146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3.3868701485439567</v>
      </c>
      <c r="DG73" s="21">
        <f>EXP(-LN(2)/25)*DG72+(1-EXP(-LN(2)/25))/(LN(2)/25)*Calculateur!DB73*Calculateur!DD73*VLOOKUP('Données projet'!$B$13,Paramètres!$A$1:$I$89,3,0)*0.475*44/12</f>
        <v>2.1914481970674311</v>
      </c>
      <c r="DH73" s="21">
        <f>EXP(-LN(2)/2)*DH72+(1-EXP(-LN(2)/2))/(LN(2)/2)*DB73*DE73*VLOOKUP('Données projet'!$B$13,Paramètres!$A$1:$I$89,3,0)*0.475*44/12</f>
        <v>7.555802827526059E-6</v>
      </c>
      <c r="DI73" s="22">
        <f t="shared" si="69"/>
        <v>5.5783259014142157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5.6843418860808015E-14</v>
      </c>
      <c r="DP73" s="17">
        <f>DO73*VLOOKUP('Données projet'!$B$14,Paramètres!$A$1:$I$89,3,0)*VLOOKUP('Données projet'!$B$14,Paramètres!$A$1:$I$89,5,0)</f>
        <v>6.1186256061773749E-14</v>
      </c>
      <c r="DQ73" s="13">
        <f t="shared" si="97"/>
        <v>9.7328366192051127E-13</v>
      </c>
      <c r="DR73" s="20">
        <f t="shared" si="70"/>
        <v>1.8017017738191463E-12</v>
      </c>
      <c r="DS73" s="59">
        <f t="shared" si="71"/>
        <v>293.33333333333513</v>
      </c>
      <c r="DT73" s="59">
        <f ca="1">AVERAGE(OFFSET($DS$3,0,0,'Données projet'!$E$14+1,1))-AVERAGE(OFFSET($H$3,0,0,'Données projet'!$E$14+1,1))</f>
        <v>385.04244822139202</v>
      </c>
      <c r="DU73" s="59">
        <f t="shared" si="98"/>
        <v>374.64504594213992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3.125581041792064</v>
      </c>
      <c r="EB73" s="21">
        <f>EXP(-LN(2)/25)*EB72+(1-EXP(-LN(2)/25))/(LN(2)/25)*Calculateur!DW73*Calculateur!DY73*VLOOKUP('Données projet'!$B$14,Paramètres!$A$1:$I$89,3,0)*0.475*44/12</f>
        <v>2.9879265573499016</v>
      </c>
      <c r="EC73" s="21">
        <f>EXP(-LN(2)/2)*EC72+(1-EXP(-LN(2)/2))/(LN(2)/2)*DW73*DZ73*VLOOKUP('Données projet'!$B$14,Paramètres!$A$1:$I$89,3,0)*0.475*44/12</f>
        <v>1.6235156364201237E-6</v>
      </c>
      <c r="ED73" s="22">
        <f t="shared" si="72"/>
        <v>6.1135092226576022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332.68760696564266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1.4797472051256741</v>
      </c>
      <c r="AA74" s="21">
        <f>EXP(-LN(2)/25)*AA73+(1-EXP(-LN(2)/25))/(LN(2)/25)*Calculateur!V74*Calculateur!X74*VLOOKUP('Données projet'!$B$9,Paramètres!$A$1:$I$89,3,0)*0.475*44/12</f>
        <v>1.3460961422060655</v>
      </c>
      <c r="AB74" s="21">
        <f>EXP(-LN(2)/2)*AB73+(1-EXP(-LN(2)/2))/(LN(2)/2)*V74*Y74*VLOOKUP('Données projet'!$B$9,Paramètres!$A$1:$I$89,3,0)*0.475*44/12</f>
        <v>4.115367323551331E-6</v>
      </c>
      <c r="AC74" s="22">
        <f t="shared" si="57"/>
        <v>2.8258474626990631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368.19566888809879</v>
      </c>
      <c r="AO74" s="59">
        <f t="shared" si="90"/>
        <v>254.25036207346591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1.6583373850546346</v>
      </c>
      <c r="AV74" s="21">
        <f>EXP(-LN(2)/25)*AV73+(1-EXP(-LN(2)/25))/(LN(2)/25)*Calculateur!AQ74*Calculateur!AS74*VLOOKUP('Données projet'!$B$10,Paramètres!$A$1:$I$89,3,0)*0.475*44/12</f>
        <v>1.5085560214378329</v>
      </c>
      <c r="AW74" s="21">
        <f>EXP(-LN(2)/2)*AW73+(1-EXP(-LN(2)/2))/(LN(2)/2)*AQ74*AT74*VLOOKUP('Données projet'!$B$10,Paramètres!$A$1:$I$89,3,0)*0.475*44/12</f>
        <v>4.6120495867385621E-6</v>
      </c>
      <c r="AX74" s="21">
        <f t="shared" si="60"/>
        <v>3.1668980185420539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353.49999999999989</v>
      </c>
      <c r="BE74" s="13">
        <f>BD74*VLOOKUP('Données projet'!$B$11,Paramètres!$A$1:$I$89,3,0)*VLOOKUP('Données projet'!$B$11,Paramètres!$A$1:$I$89,5,0)</f>
        <v>165.43799999999993</v>
      </c>
      <c r="BF74" s="13">
        <f t="shared" si="91"/>
        <v>42.066675415215769</v>
      </c>
      <c r="BG74" s="20">
        <f t="shared" si="61"/>
        <v>361.40397634816736</v>
      </c>
      <c r="BH74" s="59">
        <f t="shared" si="62"/>
        <v>654.73730968150062</v>
      </c>
      <c r="BI74" s="59">
        <f ca="1">AVERAGE(OFFSET($BH$3,0,0,'Données projet'!$E$11+1,1))-AVERAGE(OFFSET($H$3,0,0,'Données projet'!$E$11+1,1))</f>
        <v>319.22903094674564</v>
      </c>
      <c r="BJ74" s="59">
        <f t="shared" si="92"/>
        <v>254.58690973142848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4.0296501883203417</v>
      </c>
      <c r="BQ74" s="21">
        <f>EXP(-LN(2)/25)*BQ73+(1-EXP(-LN(2)/25))/(LN(2)/25)*Calculateur!BL74*Calculateur!BN74*VLOOKUP('Données projet'!$B$11,Paramètres!$A$1:$I$89,3,0)*0.475*44/12</f>
        <v>3.5779732895291603</v>
      </c>
      <c r="BR74" s="21">
        <f>EXP(-LN(2)/2)*BR73+(1-EXP(-LN(2)/2))/(LN(2)/2)*BL74*BO74*VLOOKUP('Données projet'!$B$11,Paramètres!$A$1:$I$89,3,0)*0.475*44/12</f>
        <v>7.4469291204488931E-6</v>
      </c>
      <c r="BS74" s="22">
        <f t="shared" si="63"/>
        <v>7.6076309247786229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402.00000000000023</v>
      </c>
      <c r="BZ74" s="13">
        <f>BY74*VLOOKUP('Données projet'!$B$12,Paramètres!$A$1:$I$89,3,0)*VLOOKUP('Données projet'!$B$12,Paramètres!$A$1:$I$89,5,0)</f>
        <v>240.39600000000013</v>
      </c>
      <c r="CA74" s="13">
        <f t="shared" si="93"/>
        <v>58.524723634421655</v>
      </c>
      <c r="CB74" s="20">
        <f t="shared" si="64"/>
        <v>520.62026032995118</v>
      </c>
      <c r="CC74" s="59">
        <f t="shared" si="65"/>
        <v>813.95359366328444</v>
      </c>
      <c r="CD74" s="59">
        <f ca="1">AVERAGE(OFFSET($CC$3,0,0,'Données projet'!$E$12+1,1))-AVERAGE(OFFSET($H$3,0,0,'Données projet'!$E$12+1,1))</f>
        <v>382.88347131256569</v>
      </c>
      <c r="CE74" s="59">
        <f t="shared" si="94"/>
        <v>243.30592080224636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0.76076084789933096</v>
      </c>
      <c r="CL74" s="21">
        <f>EXP(-LN(2)/25)*CL73+(1-EXP(-LN(2)/25))/(LN(2)/25)*Calculateur!CG74*Calculateur!CI74*VLOOKUP('Données projet'!$B$12,Paramètres!$A$1:$I$89,3,0)*0.475*44/12</f>
        <v>0.5144712936723902</v>
      </c>
      <c r="CM74" s="21">
        <f>EXP(-LN(2)/2)*CM73+(1-EXP(-LN(2)/2))/(LN(2)/2)*CG74*CJ74*VLOOKUP('Données projet'!$B$12,Paramètres!$A$1:$I$89,3,0)*0.475*44/12</f>
        <v>1.6693895689115399E-6</v>
      </c>
      <c r="CN74" s="22">
        <f t="shared" si="66"/>
        <v>1.27523381096129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12.875</v>
      </c>
      <c r="CT74" s="12">
        <f>IF('Données projet'!$A$140&gt;35,CT73+CS74-DB73,IF(A74&lt;'Données projet'!$A$140,$CQ$205^A74,IF(A74='Données projet'!$A$140,'Données projet'!$B$140,CT73+CS74-DB73)))</f>
        <v>494.37499999999994</v>
      </c>
      <c r="CU74" s="17">
        <f>CT74*VLOOKUP('Données projet'!$B$13,Paramètres!$A$1:$I$89,3,0)*VLOOKUP('Données projet'!$B$13,Paramètres!$A$1:$I$89,5,0)</f>
        <v>295.63625000000002</v>
      </c>
      <c r="CV74" s="13">
        <f t="shared" si="95"/>
        <v>70.260875189476423</v>
      </c>
      <c r="CW74" s="20">
        <f t="shared" si="67"/>
        <v>637.27082637167155</v>
      </c>
      <c r="CX74" s="59">
        <f t="shared" si="68"/>
        <v>930.6041597050048</v>
      </c>
      <c r="CY74" s="59">
        <f ca="1">AVERAGE(OFFSET($CX$3,0,0,'Données projet'!$E$13+1,1))-AVERAGE(OFFSET($H$3,0,0,'Données projet'!$E$13+1,1))</f>
        <v>370.12772664814923</v>
      </c>
      <c r="CZ74" s="59">
        <f t="shared" si="96"/>
        <v>292.26503163353146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3.3204556907178207</v>
      </c>
      <c r="DG74" s="21">
        <f>EXP(-LN(2)/25)*DG73+(1-EXP(-LN(2)/25))/(LN(2)/25)*Calculateur!DB74*Calculateur!DD74*VLOOKUP('Données projet'!$B$13,Paramètres!$A$1:$I$89,3,0)*0.475*44/12</f>
        <v>2.13152293087537</v>
      </c>
      <c r="DH74" s="21">
        <f>EXP(-LN(2)/2)*DH73+(1-EXP(-LN(2)/2))/(LN(2)/2)*DB74*DE74*VLOOKUP('Données projet'!$B$13,Paramètres!$A$1:$I$89,3,0)*0.475*44/12</f>
        <v>5.3427594166521663E-6</v>
      </c>
      <c r="DI74" s="22">
        <f t="shared" si="69"/>
        <v>5.4519839643526069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5.6843418860808015E-14</v>
      </c>
      <c r="DP74" s="17">
        <f>DO74*VLOOKUP('Données projet'!$B$14,Paramètres!$A$1:$I$89,3,0)*VLOOKUP('Données projet'!$B$14,Paramètres!$A$1:$I$89,5,0)</f>
        <v>6.1186256061773749E-14</v>
      </c>
      <c r="DQ74" s="13">
        <f t="shared" si="97"/>
        <v>9.7328366192051127E-13</v>
      </c>
      <c r="DR74" s="20">
        <f t="shared" si="70"/>
        <v>1.8017017738191463E-12</v>
      </c>
      <c r="DS74" s="59">
        <f t="shared" si="71"/>
        <v>293.33333333333513</v>
      </c>
      <c r="DT74" s="59">
        <f ca="1">AVERAGE(OFFSET($DS$3,0,0,'Données projet'!$E$14+1,1))-AVERAGE(OFFSET($H$3,0,0,'Données projet'!$E$14+1,1))</f>
        <v>385.04244822139202</v>
      </c>
      <c r="DU74" s="59">
        <f t="shared" si="98"/>
        <v>374.64504594213992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3.0642903039787139</v>
      </c>
      <c r="EB74" s="21">
        <f>EXP(-LN(2)/25)*EB73+(1-EXP(-LN(2)/25))/(LN(2)/25)*Calculateur!DW74*Calculateur!DY74*VLOOKUP('Données projet'!$B$14,Paramètres!$A$1:$I$89,3,0)*0.475*44/12</f>
        <v>2.9062215485109397</v>
      </c>
      <c r="EC74" s="21">
        <f>EXP(-LN(2)/2)*EC73+(1-EXP(-LN(2)/2))/(LN(2)/2)*DW74*DZ74*VLOOKUP('Données projet'!$B$14,Paramètres!$A$1:$I$89,3,0)*0.475*44/12</f>
        <v>1.1479989158750628E-6</v>
      </c>
      <c r="ED74" s="22">
        <f t="shared" si="72"/>
        <v>5.9705130004885696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332.68760696564266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1.4507302649898348</v>
      </c>
      <c r="AA75" s="21">
        <f>EXP(-LN(2)/25)*AA74+(1-EXP(-LN(2)/25))/(LN(2)/25)*Calculateur!V75*Calculateur!X75*VLOOKUP('Données projet'!$B$9,Paramètres!$A$1:$I$89,3,0)*0.475*44/12</f>
        <v>1.3092870724093211</v>
      </c>
      <c r="AB75" s="21">
        <f>EXP(-LN(2)/2)*AB74+(1-EXP(-LN(2)/2))/(LN(2)/2)*V75*Y75*VLOOKUP('Données projet'!$B$9,Paramètres!$A$1:$I$89,3,0)*0.475*44/12</f>
        <v>2.9100041415566787E-6</v>
      </c>
      <c r="AC75" s="22">
        <f t="shared" si="57"/>
        <v>2.7600202474032978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368.19566888809879</v>
      </c>
      <c r="AO75" s="59">
        <f t="shared" si="90"/>
        <v>254.25036207346591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1.6258184004196421</v>
      </c>
      <c r="AV75" s="21">
        <f>EXP(-LN(2)/25)*AV74+(1-EXP(-LN(2)/25))/(LN(2)/25)*Calculateur!AQ75*Calculateur!AS75*VLOOKUP('Données projet'!$B$10,Paramètres!$A$1:$I$89,3,0)*0.475*44/12</f>
        <v>1.4673044777001021</v>
      </c>
      <c r="AW75" s="21">
        <f>EXP(-LN(2)/2)*AW74+(1-EXP(-LN(2)/2))/(LN(2)/2)*AQ75*AT75*VLOOKUP('Données projet'!$B$10,Paramètres!$A$1:$I$89,3,0)*0.475*44/12</f>
        <v>3.2612115379514514E-6</v>
      </c>
      <c r="AX75" s="21">
        <f t="shared" si="60"/>
        <v>3.0931261393312823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370.49999999999989</v>
      </c>
      <c r="BE75" s="13">
        <f>BD75*VLOOKUP('Données projet'!$B$11,Paramètres!$A$1:$I$89,3,0)*VLOOKUP('Données projet'!$B$11,Paramètres!$A$1:$I$89,5,0)</f>
        <v>173.39399999999998</v>
      </c>
      <c r="BF75" s="13">
        <f t="shared" si="91"/>
        <v>43.849289930196633</v>
      </c>
      <c r="BG75" s="20">
        <f t="shared" si="61"/>
        <v>378.36539662842574</v>
      </c>
      <c r="BH75" s="59">
        <f t="shared" si="62"/>
        <v>671.698729961759</v>
      </c>
      <c r="BI75" s="59">
        <f ca="1">AVERAGE(OFFSET($BH$3,0,0,'Données projet'!$E$11+1,1))-AVERAGE(OFFSET($H$3,0,0,'Données projet'!$E$11+1,1))</f>
        <v>319.22903094674564</v>
      </c>
      <c r="BJ75" s="59">
        <f t="shared" si="92"/>
        <v>254.58690973142848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3.9506312059713027</v>
      </c>
      <c r="BQ75" s="21">
        <f>EXP(-LN(2)/25)*BQ74+(1-EXP(-LN(2)/25))/(LN(2)/25)*Calculateur!BL75*Calculateur!BN75*VLOOKUP('Données projet'!$B$11,Paramètres!$A$1:$I$89,3,0)*0.475*44/12</f>
        <v>3.4801334217695477</v>
      </c>
      <c r="BR75" s="21">
        <f>EXP(-LN(2)/2)*BR74+(1-EXP(-LN(2)/2))/(LN(2)/2)*BL75*BO75*VLOOKUP('Données projet'!$B$11,Paramètres!$A$1:$I$89,3,0)*0.475*44/12</f>
        <v>5.265774080084985E-6</v>
      </c>
      <c r="BS75" s="22">
        <f t="shared" si="63"/>
        <v>7.4307698935149302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408.00000000000023</v>
      </c>
      <c r="BZ75" s="13">
        <f>BY75*VLOOKUP('Données projet'!$B$12,Paramètres!$A$1:$I$89,3,0)*VLOOKUP('Données projet'!$B$12,Paramètres!$A$1:$I$89,5,0)</f>
        <v>243.98400000000015</v>
      </c>
      <c r="CA75" s="13">
        <f t="shared" si="93"/>
        <v>59.295884425255011</v>
      </c>
      <c r="CB75" s="20">
        <f t="shared" si="64"/>
        <v>528.21246537398599</v>
      </c>
      <c r="CC75" s="59">
        <f t="shared" si="65"/>
        <v>821.54579870731936</v>
      </c>
      <c r="CD75" s="59">
        <f ca="1">AVERAGE(OFFSET($CC$3,0,0,'Données projet'!$E$12+1,1))-AVERAGE(OFFSET($H$3,0,0,'Données projet'!$E$12+1,1))</f>
        <v>382.88347131256569</v>
      </c>
      <c r="CE75" s="59">
        <f t="shared" si="94"/>
        <v>243.30592080224636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0.7458427916903243</v>
      </c>
      <c r="CL75" s="21">
        <f>EXP(-LN(2)/25)*CL74+(1-EXP(-LN(2)/25))/(LN(2)/25)*Calculateur!CG75*Calculateur!CI75*VLOOKUP('Données projet'!$B$12,Paramètres!$A$1:$I$89,3,0)*0.475*44/12</f>
        <v>0.50040304909204925</v>
      </c>
      <c r="CM75" s="21">
        <f>EXP(-LN(2)/2)*CM74+(1-EXP(-LN(2)/2))/(LN(2)/2)*CG75*CJ75*VLOOKUP('Données projet'!$B$12,Paramètres!$A$1:$I$89,3,0)*0.475*44/12</f>
        <v>1.1804366846194371E-6</v>
      </c>
      <c r="CN75" s="22">
        <f t="shared" si="66"/>
        <v>1.2462470212190582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12.875</v>
      </c>
      <c r="CT75" s="12">
        <f>IF('Données projet'!$A$140&gt;35,CT74+CS75-DB74,IF(A75&lt;'Données projet'!$A$140,$CQ$205^A75,IF(A75='Données projet'!$A$140,'Données projet'!$B$140,CT74+CS75-DB74)))</f>
        <v>507.24999999999994</v>
      </c>
      <c r="CU75" s="17">
        <f>CT75*VLOOKUP('Données projet'!$B$13,Paramètres!$A$1:$I$89,3,0)*VLOOKUP('Données projet'!$B$13,Paramètres!$A$1:$I$89,5,0)</f>
        <v>303.33549999999997</v>
      </c>
      <c r="CV75" s="13">
        <f t="shared" si="95"/>
        <v>71.875261779950591</v>
      </c>
      <c r="CW75" s="20">
        <f t="shared" si="67"/>
        <v>653.49207676674712</v>
      </c>
      <c r="CX75" s="59">
        <f t="shared" si="68"/>
        <v>946.82541010008049</v>
      </c>
      <c r="CY75" s="59">
        <f ca="1">AVERAGE(OFFSET($CX$3,0,0,'Données projet'!$E$13+1,1))-AVERAGE(OFFSET($H$3,0,0,'Données projet'!$E$13+1,1))</f>
        <v>370.12772664814923</v>
      </c>
      <c r="CZ75" s="59">
        <f t="shared" si="96"/>
        <v>292.26503163353146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3.2553435799008361</v>
      </c>
      <c r="DG75" s="21">
        <f>EXP(-LN(2)/25)*DG74+(1-EXP(-LN(2)/25))/(LN(2)/25)*Calculateur!DB75*Calculateur!DD75*VLOOKUP('Données projet'!$B$13,Paramètres!$A$1:$I$89,3,0)*0.475*44/12</f>
        <v>2.0732363242386636</v>
      </c>
      <c r="DH75" s="21">
        <f>EXP(-LN(2)/2)*DH74+(1-EXP(-LN(2)/2))/(LN(2)/2)*DB75*DE75*VLOOKUP('Données projet'!$B$13,Paramètres!$A$1:$I$89,3,0)*0.475*44/12</f>
        <v>3.7779014137630299E-6</v>
      </c>
      <c r="DI75" s="22">
        <f t="shared" si="69"/>
        <v>5.3285836820409136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5.6843418860808015E-14</v>
      </c>
      <c r="DP75" s="17">
        <f>DO75*VLOOKUP('Données projet'!$B$14,Paramètres!$A$1:$I$89,3,0)*VLOOKUP('Données projet'!$B$14,Paramètres!$A$1:$I$89,5,0)</f>
        <v>6.1186256061773749E-14</v>
      </c>
      <c r="DQ75" s="13">
        <f t="shared" si="97"/>
        <v>9.7328366192051127E-13</v>
      </c>
      <c r="DR75" s="20">
        <f t="shared" si="70"/>
        <v>1.8017017738191463E-12</v>
      </c>
      <c r="DS75" s="59">
        <f t="shared" si="71"/>
        <v>293.33333333333513</v>
      </c>
      <c r="DT75" s="59">
        <f ca="1">AVERAGE(OFFSET($DS$3,0,0,'Données projet'!$E$14+1,1))-AVERAGE(OFFSET($H$3,0,0,'Données projet'!$E$14+1,1))</f>
        <v>385.04244822139202</v>
      </c>
      <c r="DU75" s="59">
        <f t="shared" si="98"/>
        <v>374.64504594213992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3.0042014401502253</v>
      </c>
      <c r="EB75" s="21">
        <f>EXP(-LN(2)/25)*EB74+(1-EXP(-LN(2)/25))/(LN(2)/25)*Calculateur!DW75*Calculateur!DY75*VLOOKUP('Données projet'!$B$14,Paramètres!$A$1:$I$89,3,0)*0.475*44/12</f>
        <v>2.8267507674353589</v>
      </c>
      <c r="EC75" s="21">
        <f>EXP(-LN(2)/2)*EC74+(1-EXP(-LN(2)/2))/(LN(2)/2)*DW75*DZ75*VLOOKUP('Données projet'!$B$14,Paramètres!$A$1:$I$89,3,0)*0.475*44/12</f>
        <v>8.1175781821006183E-7</v>
      </c>
      <c r="ED75" s="22">
        <f t="shared" si="72"/>
        <v>5.8309530193434025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332.68760696564266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1.4222823293514733</v>
      </c>
      <c r="AA76" s="21">
        <f>EXP(-LN(2)/25)*AA75+(1-EXP(-LN(2)/25))/(LN(2)/25)*Calculateur!V76*Calculateur!X76*VLOOKUP('Données projet'!$B$9,Paramètres!$A$1:$I$89,3,0)*0.475*44/12</f>
        <v>1.2734845485618735</v>
      </c>
      <c r="AB76" s="21">
        <f>EXP(-LN(2)/2)*AB75+(1-EXP(-LN(2)/2))/(LN(2)/2)*V76*Y76*VLOOKUP('Données projet'!$B$9,Paramètres!$A$1:$I$89,3,0)*0.475*44/12</f>
        <v>2.0576836617756655E-6</v>
      </c>
      <c r="AC76" s="22">
        <f t="shared" si="57"/>
        <v>2.6957689355970085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368.19566888809879</v>
      </c>
      <c r="AO76" s="59">
        <f t="shared" si="90"/>
        <v>254.25036207346591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1.5939370932387198</v>
      </c>
      <c r="AV76" s="21">
        <f>EXP(-LN(2)/25)*AV75+(1-EXP(-LN(2)/25))/(LN(2)/25)*Calculateur!AQ76*Calculateur!AS76*VLOOKUP('Données projet'!$B$10,Paramètres!$A$1:$I$89,3,0)*0.475*44/12</f>
        <v>1.4271809595952039</v>
      </c>
      <c r="AW76" s="21">
        <f>EXP(-LN(2)/2)*AW75+(1-EXP(-LN(2)/2))/(LN(2)/2)*AQ76*AT76*VLOOKUP('Données projet'!$B$10,Paramètres!$A$1:$I$89,3,0)*0.475*44/12</f>
        <v>2.306024793369281E-6</v>
      </c>
      <c r="AX76" s="21">
        <f t="shared" si="60"/>
        <v>3.0211203588587168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387.49999999999989</v>
      </c>
      <c r="BE76" s="13">
        <f>BD76*VLOOKUP('Données projet'!$B$11,Paramètres!$A$1:$I$89,3,0)*VLOOKUP('Données projet'!$B$11,Paramètres!$A$1:$I$89,5,0)</f>
        <v>181.34999999999994</v>
      </c>
      <c r="BF76" s="13">
        <f t="shared" si="91"/>
        <v>45.622405555921837</v>
      </c>
      <c r="BG76" s="20">
        <f t="shared" si="61"/>
        <v>395.310273009897</v>
      </c>
      <c r="BH76" s="59">
        <f t="shared" si="62"/>
        <v>688.64360634323032</v>
      </c>
      <c r="BI76" s="59">
        <f ca="1">AVERAGE(OFFSET($BH$3,0,0,'Données projet'!$E$11+1,1))-AVERAGE(OFFSET($H$3,0,0,'Données projet'!$E$11+1,1))</f>
        <v>319.22903094674564</v>
      </c>
      <c r="BJ76" s="59">
        <f t="shared" si="92"/>
        <v>254.58690973142848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3.8731617376693084</v>
      </c>
      <c r="BQ76" s="21">
        <f>EXP(-LN(2)/25)*BQ75+(1-EXP(-LN(2)/25))/(LN(2)/25)*Calculateur!BL76*Calculateur!BN76*VLOOKUP('Données projet'!$B$11,Paramètres!$A$1:$I$89,3,0)*0.475*44/12</f>
        <v>3.3849689903389968</v>
      </c>
      <c r="BR76" s="21">
        <f>EXP(-LN(2)/2)*BR75+(1-EXP(-LN(2)/2))/(LN(2)/2)*BL76*BO76*VLOOKUP('Données projet'!$B$11,Paramètres!$A$1:$I$89,3,0)*0.475*44/12</f>
        <v>3.7234645602244474E-6</v>
      </c>
      <c r="BS76" s="22">
        <f t="shared" si="63"/>
        <v>7.2581344514728654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414.00000000000023</v>
      </c>
      <c r="BZ76" s="13">
        <f>BY76*VLOOKUP('Données projet'!$B$12,Paramètres!$A$1:$I$89,3,0)*VLOOKUP('Données projet'!$B$12,Paramètres!$A$1:$I$89,5,0)</f>
        <v>247.57200000000014</v>
      </c>
      <c r="CA76" s="13">
        <f t="shared" si="93"/>
        <v>60.065726249156576</v>
      </c>
      <c r="CB76" s="20">
        <f t="shared" si="64"/>
        <v>535.80237321728134</v>
      </c>
      <c r="CC76" s="59">
        <f t="shared" si="65"/>
        <v>829.13570655061471</v>
      </c>
      <c r="CD76" s="59">
        <f ca="1">AVERAGE(OFFSET($CC$3,0,0,'Données projet'!$E$12+1,1))-AVERAGE(OFFSET($H$3,0,0,'Données projet'!$E$12+1,1))</f>
        <v>382.88347131256569</v>
      </c>
      <c r="CE76" s="59">
        <f t="shared" si="94"/>
        <v>243.30592080224636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0.73121726946446042</v>
      </c>
      <c r="CL76" s="21">
        <f>EXP(-LN(2)/25)*CL75+(1-EXP(-LN(2)/25))/(LN(2)/25)*Calculateur!CG76*Calculateur!CI76*VLOOKUP('Données projet'!$B$12,Paramètres!$A$1:$I$89,3,0)*0.475*44/12</f>
        <v>0.48671950139957448</v>
      </c>
      <c r="CM76" s="21">
        <f>EXP(-LN(2)/2)*CM75+(1-EXP(-LN(2)/2))/(LN(2)/2)*CG76*CJ76*VLOOKUP('Données projet'!$B$12,Paramètres!$A$1:$I$89,3,0)*0.475*44/12</f>
        <v>8.3469478445576996E-7</v>
      </c>
      <c r="CN76" s="22">
        <f t="shared" si="66"/>
        <v>1.2179376055588194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12.875</v>
      </c>
      <c r="CT76" s="12">
        <f>IF('Données projet'!$A$140&gt;35,CT75+CS76-DB75,IF(A76&lt;'Données projet'!$A$140,$CQ$205^A76,IF(A76='Données projet'!$A$140,'Données projet'!$B$140,CT75+CS76-DB75)))</f>
        <v>520.125</v>
      </c>
      <c r="CU76" s="17">
        <f>CT76*VLOOKUP('Données projet'!$B$13,Paramètres!$A$1:$I$89,3,0)*VLOOKUP('Données projet'!$B$13,Paramètres!$A$1:$I$89,5,0)</f>
        <v>311.03475000000003</v>
      </c>
      <c r="CV76" s="13">
        <f t="shared" si="95"/>
        <v>73.484885227728896</v>
      </c>
      <c r="CW76" s="20">
        <f t="shared" si="67"/>
        <v>669.70503135496119</v>
      </c>
      <c r="CX76" s="59">
        <f t="shared" si="68"/>
        <v>963.03836468829445</v>
      </c>
      <c r="CY76" s="59">
        <f ca="1">AVERAGE(OFFSET($CX$3,0,0,'Données projet'!$E$13+1,1))-AVERAGE(OFFSET($H$3,0,0,'Données projet'!$E$13+1,1))</f>
        <v>370.12772664814923</v>
      </c>
      <c r="CZ76" s="59">
        <f t="shared" si="96"/>
        <v>292.26503163353146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3.1915082778625061</v>
      </c>
      <c r="DG76" s="21">
        <f>EXP(-LN(2)/25)*DG75+(1-EXP(-LN(2)/25))/(LN(2)/25)*Calculateur!DB76*Calculateur!DD76*VLOOKUP('Données projet'!$B$13,Paramètres!$A$1:$I$89,3,0)*0.475*44/12</f>
        <v>2.0165435679255976</v>
      </c>
      <c r="DH76" s="21">
        <f>EXP(-LN(2)/2)*DH75+(1-EXP(-LN(2)/2))/(LN(2)/2)*DB76*DE76*VLOOKUP('Données projet'!$B$13,Paramètres!$A$1:$I$89,3,0)*0.475*44/12</f>
        <v>2.6713797083260836E-6</v>
      </c>
      <c r="DI76" s="22">
        <f t="shared" si="69"/>
        <v>5.2080545171678123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5.6843418860808015E-14</v>
      </c>
      <c r="DP76" s="17">
        <f>DO76*VLOOKUP('Données projet'!$B$14,Paramètres!$A$1:$I$89,3,0)*VLOOKUP('Données projet'!$B$14,Paramètres!$A$1:$I$89,5,0)</f>
        <v>6.1186256061773749E-14</v>
      </c>
      <c r="DQ76" s="13">
        <f t="shared" si="97"/>
        <v>9.7328366192051127E-13</v>
      </c>
      <c r="DR76" s="20">
        <f t="shared" si="70"/>
        <v>1.8017017738191463E-12</v>
      </c>
      <c r="DS76" s="59">
        <f t="shared" si="71"/>
        <v>293.33333333333513</v>
      </c>
      <c r="DT76" s="59">
        <f ca="1">AVERAGE(OFFSET($DS$3,0,0,'Données projet'!$E$14+1,1))-AVERAGE(OFFSET($H$3,0,0,'Données projet'!$E$14+1,1))</f>
        <v>385.04244822139202</v>
      </c>
      <c r="DU76" s="59">
        <f t="shared" si="98"/>
        <v>374.64504594213992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2.9452908822908253</v>
      </c>
      <c r="EB76" s="21">
        <f>EXP(-LN(2)/25)*EB75+(1-EXP(-LN(2)/25))/(LN(2)/25)*Calculateur!DW76*Calculateur!DY76*VLOOKUP('Données projet'!$B$14,Paramètres!$A$1:$I$89,3,0)*0.475*44/12</f>
        <v>2.7494531190474767</v>
      </c>
      <c r="EC76" s="21">
        <f>EXP(-LN(2)/2)*EC75+(1-EXP(-LN(2)/2))/(LN(2)/2)*DW76*DZ76*VLOOKUP('Données projet'!$B$14,Paramètres!$A$1:$I$89,3,0)*0.475*44/12</f>
        <v>5.739994579375314E-7</v>
      </c>
      <c r="ED76" s="22">
        <f t="shared" si="72"/>
        <v>5.6947445753377597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332.68760696564266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1.3943922403794526</v>
      </c>
      <c r="AA77" s="21">
        <f>EXP(-LN(2)/25)*AA76+(1-EXP(-LN(2)/25))/(LN(2)/25)*Calculateur!V77*Calculateur!X77*VLOOKUP('Données projet'!$B$9,Paramètres!$A$1:$I$89,3,0)*0.475*44/12</f>
        <v>1.2386610466118073</v>
      </c>
      <c r="AB77" s="21">
        <f>EXP(-LN(2)/2)*AB76+(1-EXP(-LN(2)/2))/(LN(2)/2)*V77*Y77*VLOOKUP('Données projet'!$B$9,Paramètres!$A$1:$I$89,3,0)*0.475*44/12</f>
        <v>1.4550020707783394E-6</v>
      </c>
      <c r="AC77" s="22">
        <f t="shared" si="57"/>
        <v>2.6330547419933308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368.19566888809879</v>
      </c>
      <c r="AO77" s="59">
        <f t="shared" si="90"/>
        <v>254.25036207346591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1.5626809590459381</v>
      </c>
      <c r="AV77" s="21">
        <f>EXP(-LN(2)/25)*AV76+(1-EXP(-LN(2)/25))/(LN(2)/25)*Calculateur!AQ77*Calculateur!AS77*VLOOKUP('Données projet'!$B$10,Paramètres!$A$1:$I$89,3,0)*0.475*44/12</f>
        <v>1.3881546212028881</v>
      </c>
      <c r="AW77" s="21">
        <f>EXP(-LN(2)/2)*AW76+(1-EXP(-LN(2)/2))/(LN(2)/2)*AQ77*AT77*VLOOKUP('Données projet'!$B$10,Paramètres!$A$1:$I$89,3,0)*0.475*44/12</f>
        <v>1.6306057689757257E-6</v>
      </c>
      <c r="AX77" s="21">
        <f t="shared" si="60"/>
        <v>2.9508372108545955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404.49999999999989</v>
      </c>
      <c r="BE77" s="13">
        <f>BD77*VLOOKUP('Données projet'!$B$11,Paramètres!$A$1:$I$89,3,0)*VLOOKUP('Données projet'!$B$11,Paramètres!$A$1:$I$89,5,0)</f>
        <v>189.30599999999993</v>
      </c>
      <c r="BF77" s="13">
        <f t="shared" si="91"/>
        <v>47.386486642979079</v>
      </c>
      <c r="BG77" s="20">
        <f t="shared" si="61"/>
        <v>412.23941423652178</v>
      </c>
      <c r="BH77" s="59">
        <f t="shared" si="62"/>
        <v>705.5727475698551</v>
      </c>
      <c r="BI77" s="59">
        <f ca="1">AVERAGE(OFFSET($BH$3,0,0,'Données projet'!$E$11+1,1))-AVERAGE(OFFSET($H$3,0,0,'Données projet'!$E$11+1,1))</f>
        <v>319.22903094674564</v>
      </c>
      <c r="BJ77" s="59">
        <f t="shared" si="92"/>
        <v>254.58690973142848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3.7972113983890061</v>
      </c>
      <c r="BQ77" s="21">
        <f>EXP(-LN(2)/25)*BQ76+(1-EXP(-LN(2)/25))/(LN(2)/25)*Calculateur!BL77*Calculateur!BN77*VLOOKUP('Données projet'!$B$11,Paramètres!$A$1:$I$89,3,0)*0.475*44/12</f>
        <v>3.2924068352903944</v>
      </c>
      <c r="BR77" s="21">
        <f>EXP(-LN(2)/2)*BR76+(1-EXP(-LN(2)/2))/(LN(2)/2)*BL77*BO77*VLOOKUP('Données projet'!$B$11,Paramètres!$A$1:$I$89,3,0)*0.475*44/12</f>
        <v>2.6328870400424929E-6</v>
      </c>
      <c r="BS77" s="22">
        <f t="shared" si="63"/>
        <v>7.0896208665664409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420.00000000000023</v>
      </c>
      <c r="BZ77" s="13">
        <f>BY77*VLOOKUP('Données projet'!$B$12,Paramètres!$A$1:$I$89,3,0)*VLOOKUP('Données projet'!$B$12,Paramètres!$A$1:$I$89,5,0)</f>
        <v>251.16000000000014</v>
      </c>
      <c r="CA77" s="13">
        <f t="shared" si="93"/>
        <v>60.834270430141594</v>
      </c>
      <c r="CB77" s="20">
        <f t="shared" si="64"/>
        <v>543.39002099916354</v>
      </c>
      <c r="CC77" s="59">
        <f t="shared" si="65"/>
        <v>836.72335433249691</v>
      </c>
      <c r="CD77" s="59">
        <f ca="1">AVERAGE(OFFSET($CC$3,0,0,'Données projet'!$E$12+1,1))-AVERAGE(OFFSET($H$3,0,0,'Données projet'!$E$12+1,1))</f>
        <v>382.88347131256569</v>
      </c>
      <c r="CE77" s="59">
        <f t="shared" si="94"/>
        <v>243.30592080224636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0.71687854480875801</v>
      </c>
      <c r="CL77" s="21">
        <f>EXP(-LN(2)/25)*CL76+(1-EXP(-LN(2)/25))/(LN(2)/25)*Calculateur!CG77*Calculateur!CI77*VLOOKUP('Données projet'!$B$12,Paramètres!$A$1:$I$89,3,0)*0.475*44/12</f>
        <v>0.47341013103833696</v>
      </c>
      <c r="CM77" s="21">
        <f>EXP(-LN(2)/2)*CM76+(1-EXP(-LN(2)/2))/(LN(2)/2)*CG77*CJ77*VLOOKUP('Données projet'!$B$12,Paramètres!$A$1:$I$89,3,0)*0.475*44/12</f>
        <v>5.9021834230971857E-7</v>
      </c>
      <c r="CN77" s="22">
        <f t="shared" si="66"/>
        <v>1.1902892660654372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533</v>
      </c>
      <c r="CR77" s="12">
        <f>VLOOKUP(A77,'Données projet'!$A$139:$I$159,9,0)</f>
        <v>12.875</v>
      </c>
      <c r="CS77" s="12">
        <f t="array" ref="CS77">INDEX(CR:CR,MIN(IF(ISNUMBER(CR77:CR273),ROW(CR77:CR273),"")))</f>
        <v>12.875</v>
      </c>
      <c r="CT77" s="12">
        <f>IF('Données projet'!$A$140&gt;35,CT76+CS77-DB76,IF(A77&lt;'Données projet'!$A$140,$CQ$205^A77,IF(A77='Données projet'!$A$140,'Données projet'!$B$140,CT76+CS77-DB76)))</f>
        <v>533</v>
      </c>
      <c r="CU77" s="17">
        <f>CT77*VLOOKUP('Données projet'!$B$13,Paramètres!$A$1:$I$89,3,0)*VLOOKUP('Données projet'!$B$13,Paramètres!$A$1:$I$89,5,0)</f>
        <v>318.73400000000004</v>
      </c>
      <c r="CV77" s="13">
        <f t="shared" si="95"/>
        <v>75.089876999925679</v>
      </c>
      <c r="CW77" s="20">
        <f t="shared" si="67"/>
        <v>685.90991910820378</v>
      </c>
      <c r="CX77" s="59">
        <f t="shared" si="68"/>
        <v>979.24325244153715</v>
      </c>
      <c r="CY77" s="59">
        <f ca="1">AVERAGE(OFFSET($CX$3,0,0,'Données projet'!$E$13+1,1))-AVERAGE(OFFSET($H$3,0,0,'Données projet'!$E$13+1,1))</f>
        <v>370.12772664814923</v>
      </c>
      <c r="CZ77" s="59">
        <f t="shared" si="96"/>
        <v>292.26503163353146</v>
      </c>
      <c r="DA77" s="15">
        <f>IF(ISNA(VLOOKUP(A77,'Données projet'!$A$139:$I$159,3,0)),0,VLOOKUP(A77,'Données projet'!$A$139:$I$159,3,0))</f>
        <v>10</v>
      </c>
      <c r="DB77" s="15">
        <f>IF(ISNA(VLOOKUP(A77,'Données projet'!$A$139:$I$159,4,0)),0,VLOOKUP(A77,'Données projet'!$A$139:$I$159,4,0))</f>
        <v>37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3.1289247471614585</v>
      </c>
      <c r="DG77" s="21">
        <f>EXP(-LN(2)/25)*DG76+(1-EXP(-LN(2)/25))/(LN(2)/25)*Calculateur!DB77*Calculateur!DD77*VLOOKUP('Données projet'!$B$13,Paramètres!$A$1:$I$89,3,0)*0.475*44/12</f>
        <v>1.9614010780152549</v>
      </c>
      <c r="DH77" s="21">
        <f>EXP(-LN(2)/2)*DH76+(1-EXP(-LN(2)/2))/(LN(2)/2)*DB77*DE77*VLOOKUP('Données projet'!$B$13,Paramètres!$A$1:$I$89,3,0)*0.475*44/12</f>
        <v>1.8889507068815152E-6</v>
      </c>
      <c r="DI77" s="22">
        <f t="shared" si="69"/>
        <v>5.0903277141274206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5.6843418860808015E-14</v>
      </c>
      <c r="DP77" s="17">
        <f>DO77*VLOOKUP('Données projet'!$B$14,Paramètres!$A$1:$I$89,3,0)*VLOOKUP('Données projet'!$B$14,Paramètres!$A$1:$I$89,5,0)</f>
        <v>6.1186256061773749E-14</v>
      </c>
      <c r="DQ77" s="13">
        <f t="shared" si="97"/>
        <v>9.7328366192051127E-13</v>
      </c>
      <c r="DR77" s="20">
        <f t="shared" si="70"/>
        <v>1.8017017738191463E-12</v>
      </c>
      <c r="DS77" s="59">
        <f t="shared" si="71"/>
        <v>293.33333333333513</v>
      </c>
      <c r="DT77" s="59">
        <f ca="1">AVERAGE(OFFSET($DS$3,0,0,'Données projet'!$E$14+1,1))-AVERAGE(OFFSET($H$3,0,0,'Données projet'!$E$14+1,1))</f>
        <v>385.04244822139202</v>
      </c>
      <c r="DU77" s="59">
        <f t="shared" si="98"/>
        <v>374.64504594213992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2.8875355245391559</v>
      </c>
      <c r="EB77" s="21">
        <f>EXP(-LN(2)/25)*EB76+(1-EXP(-LN(2)/25))/(LN(2)/25)*Calculateur!DW77*Calculateur!DY77*VLOOKUP('Données projet'!$B$14,Paramètres!$A$1:$I$89,3,0)*0.475*44/12</f>
        <v>2.6742691789196678</v>
      </c>
      <c r="EC77" s="21">
        <f>EXP(-LN(2)/2)*EC76+(1-EXP(-LN(2)/2))/(LN(2)/2)*DW77*DZ77*VLOOKUP('Données projet'!$B$14,Paramètres!$A$1:$I$89,3,0)*0.475*44/12</f>
        <v>4.0587890910503091E-7</v>
      </c>
      <c r="ED77" s="22">
        <f t="shared" si="72"/>
        <v>5.5618051093377332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332.68760696564266</v>
      </c>
      <c r="T78" s="59">
        <f t="shared" si="88"/>
        <v>231.36959598460686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1.3670490590408988</v>
      </c>
      <c r="AA78" s="21">
        <f>EXP(-LN(2)/25)*AA77+(1-EXP(-LN(2)/25))/(LN(2)/25)*Calculateur!V78*Calculateur!X78*VLOOKUP('Données projet'!$B$9,Paramètres!$A$1:$I$89,3,0)*0.475*44/12</f>
        <v>1.204789795153854</v>
      </c>
      <c r="AB78" s="21">
        <f>EXP(-LN(2)/2)*AB77+(1-EXP(-LN(2)/2))/(LN(2)/2)*V78*Y78*VLOOKUP('Données projet'!$B$9,Paramètres!$A$1:$I$89,3,0)*0.475*44/12</f>
        <v>1.0288418308878327E-6</v>
      </c>
      <c r="AC78" s="22">
        <f t="shared" si="57"/>
        <v>2.5718398830365836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368.19566888809879</v>
      </c>
      <c r="AO78" s="59">
        <f t="shared" si="90"/>
        <v>254.25036207346591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1.5320377385803174</v>
      </c>
      <c r="AV78" s="21">
        <f>EXP(-LN(2)/25)*AV77+(1-EXP(-LN(2)/25))/(LN(2)/25)*Calculateur!AQ78*Calculateur!AS78*VLOOKUP('Données projet'!$B$10,Paramètres!$A$1:$I$89,3,0)*0.475*44/12</f>
        <v>1.3501954600862163</v>
      </c>
      <c r="AW78" s="21">
        <f>EXP(-LN(2)/2)*AW77+(1-EXP(-LN(2)/2))/(LN(2)/2)*AQ78*AT78*VLOOKUP('Données projet'!$B$10,Paramètres!$A$1:$I$89,3,0)*0.475*44/12</f>
        <v>1.1530123966846405E-6</v>
      </c>
      <c r="AX78" s="21">
        <f t="shared" si="60"/>
        <v>2.8822343516789304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421.49999999999989</v>
      </c>
      <c r="BE78" s="13">
        <f>BD78*VLOOKUP('Données projet'!$B$11,Paramètres!$A$1:$I$89,3,0)*VLOOKUP('Données projet'!$B$11,Paramètres!$A$1:$I$89,5,0)</f>
        <v>197.26199999999994</v>
      </c>
      <c r="BF78" s="13">
        <f t="shared" si="91"/>
        <v>49.141956303266518</v>
      </c>
      <c r="BG78" s="20">
        <f t="shared" si="61"/>
        <v>429.15355722818907</v>
      </c>
      <c r="BH78" s="59">
        <f t="shared" si="62"/>
        <v>722.48689056152239</v>
      </c>
      <c r="BI78" s="59">
        <f ca="1">AVERAGE(OFFSET($BH$3,0,0,'Données projet'!$E$11+1,1))-AVERAGE(OFFSET($H$3,0,0,'Données projet'!$E$11+1,1))</f>
        <v>319.22903094674564</v>
      </c>
      <c r="BJ78" s="59">
        <f t="shared" si="92"/>
        <v>254.58690973142848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3.7227503989368578</v>
      </c>
      <c r="BQ78" s="21">
        <f>EXP(-LN(2)/25)*BQ77+(1-EXP(-LN(2)/25))/(LN(2)/25)*Calculateur!BL78*Calculateur!BN78*VLOOKUP('Données projet'!$B$11,Paramètres!$A$1:$I$89,3,0)*0.475*44/12</f>
        <v>3.2023757972392279</v>
      </c>
      <c r="BR78" s="21">
        <f>EXP(-LN(2)/2)*BR77+(1-EXP(-LN(2)/2))/(LN(2)/2)*BL78*BO78*VLOOKUP('Données projet'!$B$11,Paramètres!$A$1:$I$89,3,0)*0.475*44/12</f>
        <v>1.8617322801122239E-6</v>
      </c>
      <c r="BS78" s="22">
        <f t="shared" si="63"/>
        <v>6.9251280579083661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426.00000000000023</v>
      </c>
      <c r="BZ78" s="13">
        <f>BY78*VLOOKUP('Données projet'!$B$12,Paramètres!$A$1:$I$89,3,0)*VLOOKUP('Données projet'!$B$12,Paramètres!$A$1:$I$89,5,0)</f>
        <v>254.74800000000016</v>
      </c>
      <c r="CA78" s="13">
        <f t="shared" si="93"/>
        <v>61.601537647979256</v>
      </c>
      <c r="CB78" s="20">
        <f t="shared" si="64"/>
        <v>550.97544473689754</v>
      </c>
      <c r="CC78" s="59">
        <f t="shared" si="65"/>
        <v>844.3087780702308</v>
      </c>
      <c r="CD78" s="59">
        <f ca="1">AVERAGE(OFFSET($CC$3,0,0,'Données projet'!$E$12+1,1))-AVERAGE(OFFSET($H$3,0,0,'Données projet'!$E$12+1,1))</f>
        <v>382.88347131256569</v>
      </c>
      <c r="CE78" s="59">
        <f t="shared" si="94"/>
        <v>243.30592080224636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0.7028209937977955</v>
      </c>
      <c r="CL78" s="21">
        <f>EXP(-LN(2)/25)*CL77+(1-EXP(-LN(2)/25))/(LN(2)/25)*Calculateur!CG78*Calculateur!CI78*VLOOKUP('Données projet'!$B$12,Paramètres!$A$1:$I$89,3,0)*0.475*44/12</f>
        <v>0.46046470610953683</v>
      </c>
      <c r="CM78" s="21">
        <f>EXP(-LN(2)/2)*CM77+(1-EXP(-LN(2)/2))/(LN(2)/2)*CG78*CJ78*VLOOKUP('Données projet'!$B$12,Paramètres!$A$1:$I$89,3,0)*0.475*44/12</f>
        <v>4.1734739222788498E-7</v>
      </c>
      <c r="CN78" s="22">
        <f t="shared" si="66"/>
        <v>1.1632861172547244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8.875</v>
      </c>
      <c r="CT78" s="12">
        <f>IF('Données projet'!$A$140&gt;35,CT77+CS78-DB77,IF(A78&lt;'Données projet'!$A$140,$CQ$205^A78,IF(A78='Données projet'!$A$140,'Données projet'!$B$140,CT77+CS78-DB77)))</f>
        <v>504.875</v>
      </c>
      <c r="CU78" s="17">
        <f>CT78*VLOOKUP('Données projet'!$B$13,Paramètres!$A$1:$I$89,3,0)*VLOOKUP('Données projet'!$B$13,Paramètres!$A$1:$I$89,5,0)</f>
        <v>301.91525000000001</v>
      </c>
      <c r="CV78" s="13">
        <f t="shared" si="95"/>
        <v>71.577824610045951</v>
      </c>
      <c r="CW78" s="20">
        <f t="shared" si="67"/>
        <v>650.50043827916329</v>
      </c>
      <c r="CX78" s="59">
        <f t="shared" si="68"/>
        <v>943.83377161249655</v>
      </c>
      <c r="CY78" s="59">
        <f ca="1">AVERAGE(OFFSET($CX$3,0,0,'Données projet'!$E$13+1,1))-AVERAGE(OFFSET($H$3,0,0,'Données projet'!$E$13+1,1))</f>
        <v>370.12772664814923</v>
      </c>
      <c r="CZ78" s="59">
        <f t="shared" si="96"/>
        <v>292.26503163353146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3.0675684413252737</v>
      </c>
      <c r="DG78" s="21">
        <f>EXP(-LN(2)/25)*DG77+(1-EXP(-LN(2)/25))/(LN(2)/25)*Calculateur!DB78*Calculateur!DD78*VLOOKUP('Données projet'!$B$13,Paramètres!$A$1:$I$89,3,0)*0.475*44/12</f>
        <v>1.907766462391328</v>
      </c>
      <c r="DH78" s="21">
        <f>EXP(-LN(2)/2)*DH77+(1-EXP(-LN(2)/2))/(LN(2)/2)*DB78*DE78*VLOOKUP('Données projet'!$B$13,Paramètres!$A$1:$I$89,3,0)*0.475*44/12</f>
        <v>1.335689854163042E-6</v>
      </c>
      <c r="DI78" s="22">
        <f t="shared" si="69"/>
        <v>4.975336239406456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5.6843418860808015E-14</v>
      </c>
      <c r="DP78" s="17">
        <f>DO78*VLOOKUP('Données projet'!$B$14,Paramètres!$A$1:$I$89,3,0)*VLOOKUP('Données projet'!$B$14,Paramètres!$A$1:$I$89,5,0)</f>
        <v>6.1186256061773749E-14</v>
      </c>
      <c r="DQ78" s="13">
        <f t="shared" si="97"/>
        <v>9.7328366192051127E-13</v>
      </c>
      <c r="DR78" s="20">
        <f t="shared" si="70"/>
        <v>1.8017017738191463E-12</v>
      </c>
      <c r="DS78" s="59">
        <f t="shared" si="71"/>
        <v>293.33333333333513</v>
      </c>
      <c r="DT78" s="59">
        <f ca="1">AVERAGE(OFFSET($DS$3,0,0,'Données projet'!$E$14+1,1))-AVERAGE(OFFSET($H$3,0,0,'Données projet'!$E$14+1,1))</f>
        <v>385.04244822139202</v>
      </c>
      <c r="DU78" s="59">
        <f t="shared" si="98"/>
        <v>374.64504594213992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2.8309127141257067</v>
      </c>
      <c r="EB78" s="21">
        <f>EXP(-LN(2)/25)*EB77+(1-EXP(-LN(2)/25))/(LN(2)/25)*Calculateur!DW78*Calculateur!DY78*VLOOKUP('Données projet'!$B$14,Paramètres!$A$1:$I$89,3,0)*0.475*44/12</f>
        <v>2.6011411475884056</v>
      </c>
      <c r="EC78" s="21">
        <f>EXP(-LN(2)/2)*EC77+(1-EXP(-LN(2)/2))/(LN(2)/2)*DW78*DZ78*VLOOKUP('Données projet'!$B$14,Paramètres!$A$1:$I$89,3,0)*0.475*44/12</f>
        <v>2.869997289687657E-7</v>
      </c>
      <c r="ED78" s="22">
        <f t="shared" si="72"/>
        <v>5.4320541487138412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332.68760696564266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1.3402420608107002</v>
      </c>
      <c r="AA79" s="21">
        <f>EXP(-LN(2)/25)*AA78+(1-EXP(-LN(2)/25))/(LN(2)/25)*Calculateur!V79*Calculateur!X79*VLOOKUP('Données projet'!$B$9,Paramètres!$A$1:$I$89,3,0)*0.475*44/12</f>
        <v>1.17184475484823</v>
      </c>
      <c r="AB79" s="21">
        <f>EXP(-LN(2)/2)*AB78+(1-EXP(-LN(2)/2))/(LN(2)/2)*V79*Y79*VLOOKUP('Données projet'!$B$9,Paramètres!$A$1:$I$89,3,0)*0.475*44/12</f>
        <v>7.2750103538916968E-7</v>
      </c>
      <c r="AC79" s="22">
        <f t="shared" si="57"/>
        <v>2.5120875431599656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368.19566888809879</v>
      </c>
      <c r="AO79" s="59">
        <f t="shared" si="90"/>
        <v>254.25036207346591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1.5019954129775086</v>
      </c>
      <c r="AV79" s="21">
        <f>EXP(-LN(2)/25)*AV78+(1-EXP(-LN(2)/25))/(LN(2)/25)*Calculateur!AQ79*Calculateur!AS79*VLOOKUP('Données projet'!$B$10,Paramètres!$A$1:$I$89,3,0)*0.475*44/12</f>
        <v>1.3132742942264652</v>
      </c>
      <c r="AW79" s="21">
        <f>EXP(-LN(2)/2)*AW78+(1-EXP(-LN(2)/2))/(LN(2)/2)*AQ79*AT79*VLOOKUP('Données projet'!$B$10,Paramètres!$A$1:$I$89,3,0)*0.475*44/12</f>
        <v>8.1530288448786285E-7</v>
      </c>
      <c r="AX79" s="21">
        <f t="shared" si="60"/>
        <v>2.8152705225068582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438.49999999999989</v>
      </c>
      <c r="BE79" s="13">
        <f>BD79*VLOOKUP('Données projet'!$B$11,Paramètres!$A$1:$I$89,3,0)*VLOOKUP('Données projet'!$B$11,Paramètres!$A$1:$I$89,5,0)</f>
        <v>205.21799999999996</v>
      </c>
      <c r="BF79" s="13">
        <f t="shared" si="91"/>
        <v>50.889201586985514</v>
      </c>
      <c r="BG79" s="20">
        <f t="shared" si="61"/>
        <v>446.05337609733306</v>
      </c>
      <c r="BH79" s="59">
        <f t="shared" si="62"/>
        <v>739.38670943066631</v>
      </c>
      <c r="BI79" s="59">
        <f ca="1">AVERAGE(OFFSET($BH$3,0,0,'Données projet'!$E$11+1,1))-AVERAGE(OFFSET($H$3,0,0,'Données projet'!$E$11+1,1))</f>
        <v>319.22903094674564</v>
      </c>
      <c r="BJ79" s="59">
        <f t="shared" si="92"/>
        <v>254.58690973142848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3.649749534267241</v>
      </c>
      <c r="BQ79" s="21">
        <f>EXP(-LN(2)/25)*BQ78+(1-EXP(-LN(2)/25))/(LN(2)/25)*Calculateur!BL79*Calculateur!BN79*VLOOKUP('Données projet'!$B$11,Paramètres!$A$1:$I$89,3,0)*0.475*44/12</f>
        <v>3.114806662658097</v>
      </c>
      <c r="BR79" s="21">
        <f>EXP(-LN(2)/2)*BR78+(1-EXP(-LN(2)/2))/(LN(2)/2)*BL79*BO79*VLOOKUP('Données projet'!$B$11,Paramètres!$A$1:$I$89,3,0)*0.475*44/12</f>
        <v>1.3164435200212467E-6</v>
      </c>
      <c r="BS79" s="22">
        <f t="shared" si="63"/>
        <v>6.7645575133688585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432.00000000000023</v>
      </c>
      <c r="BZ79" s="13">
        <f>BY79*VLOOKUP('Données projet'!$B$12,Paramètres!$A$1:$I$89,3,0)*VLOOKUP('Données projet'!$B$12,Paramètres!$A$1:$I$89,5,0)</f>
        <v>258.33600000000018</v>
      </c>
      <c r="CA79" s="13">
        <f t="shared" si="93"/>
        <v>62.367547966451262</v>
      </c>
      <c r="CB79" s="20">
        <f t="shared" si="64"/>
        <v>558.55867937490291</v>
      </c>
      <c r="CC79" s="59">
        <f t="shared" si="65"/>
        <v>851.89201270823628</v>
      </c>
      <c r="CD79" s="59">
        <f ca="1">AVERAGE(OFFSET($CC$3,0,0,'Données projet'!$E$12+1,1))-AVERAGE(OFFSET($H$3,0,0,'Données projet'!$E$12+1,1))</f>
        <v>382.88347131256569</v>
      </c>
      <c r="CE79" s="59">
        <f t="shared" si="94"/>
        <v>243.30592080224636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0.68903910278789848</v>
      </c>
      <c r="CL79" s="21">
        <f>EXP(-LN(2)/25)*CL78+(1-EXP(-LN(2)/25))/(LN(2)/25)*Calculateur!CG79*Calculateur!CI79*VLOOKUP('Données projet'!$B$12,Paramètres!$A$1:$I$89,3,0)*0.475*44/12</f>
        <v>0.44787327450618503</v>
      </c>
      <c r="CM79" s="21">
        <f>EXP(-LN(2)/2)*CM78+(1-EXP(-LN(2)/2))/(LN(2)/2)*CG79*CJ79*VLOOKUP('Données projet'!$B$12,Paramètres!$A$1:$I$89,3,0)*0.475*44/12</f>
        <v>2.9510917115485929E-7</v>
      </c>
      <c r="CN79" s="22">
        <f t="shared" si="66"/>
        <v>1.1369126724032546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8.875</v>
      </c>
      <c r="CT79" s="12">
        <f>IF('Données projet'!$A$140&gt;35,CT78+CS79-DB78,IF(A79&lt;'Données projet'!$A$140,$CQ$205^A79,IF(A79='Données projet'!$A$140,'Données projet'!$B$140,CT78+CS79-DB78)))</f>
        <v>513.75</v>
      </c>
      <c r="CU79" s="17">
        <f>CT79*VLOOKUP('Données projet'!$B$13,Paramètres!$A$1:$I$89,3,0)*VLOOKUP('Données projet'!$B$13,Paramètres!$A$1:$I$89,5,0)</f>
        <v>307.22250000000003</v>
      </c>
      <c r="CV79" s="13">
        <f t="shared" si="95"/>
        <v>72.68847414066191</v>
      </c>
      <c r="CW79" s="20">
        <f t="shared" si="67"/>
        <v>661.67827996165295</v>
      </c>
      <c r="CX79" s="59">
        <f t="shared" si="68"/>
        <v>955.01161329498632</v>
      </c>
      <c r="CY79" s="59">
        <f ca="1">AVERAGE(OFFSET($CX$3,0,0,'Données projet'!$E$13+1,1))-AVERAGE(OFFSET($H$3,0,0,'Données projet'!$E$13+1,1))</f>
        <v>370.12772664814923</v>
      </c>
      <c r="CZ79" s="59">
        <f t="shared" si="96"/>
        <v>292.26503163353146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3.0074152952228852</v>
      </c>
      <c r="DG79" s="21">
        <f>EXP(-LN(2)/25)*DG78+(1-EXP(-LN(2)/25))/(LN(2)/25)*Calculateur!DB79*Calculateur!DD79*VLOOKUP('Données projet'!$B$13,Paramètres!$A$1:$I$89,3,0)*0.475*44/12</f>
        <v>1.855598488152159</v>
      </c>
      <c r="DH79" s="21">
        <f>EXP(-LN(2)/2)*DH78+(1-EXP(-LN(2)/2))/(LN(2)/2)*DB79*DE79*VLOOKUP('Données projet'!$B$13,Paramètres!$A$1:$I$89,3,0)*0.475*44/12</f>
        <v>9.444753534407578E-7</v>
      </c>
      <c r="DI79" s="22">
        <f t="shared" si="69"/>
        <v>4.8630147278503975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5.6843418860808015E-14</v>
      </c>
      <c r="DP79" s="17">
        <f>DO79*VLOOKUP('Données projet'!$B$14,Paramètres!$A$1:$I$89,3,0)*VLOOKUP('Données projet'!$B$14,Paramètres!$A$1:$I$89,5,0)</f>
        <v>6.1186256061773749E-14</v>
      </c>
      <c r="DQ79" s="13">
        <f t="shared" si="97"/>
        <v>9.7328366192051127E-13</v>
      </c>
      <c r="DR79" s="20">
        <f t="shared" si="70"/>
        <v>1.8017017738191463E-12</v>
      </c>
      <c r="DS79" s="59">
        <f t="shared" si="71"/>
        <v>293.33333333333513</v>
      </c>
      <c r="DT79" s="59">
        <f ca="1">AVERAGE(OFFSET($DS$3,0,0,'Données projet'!$E$14+1,1))-AVERAGE(OFFSET($H$3,0,0,'Données projet'!$E$14+1,1))</f>
        <v>385.04244822139202</v>
      </c>
      <c r="DU79" s="59">
        <f t="shared" si="98"/>
        <v>374.64504594213992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2.7754002424879611</v>
      </c>
      <c r="EB79" s="21">
        <f>EXP(-LN(2)/25)*EB78+(1-EXP(-LN(2)/25))/(LN(2)/25)*Calculateur!DW79*Calculateur!DY79*VLOOKUP('Données projet'!$B$14,Paramètres!$A$1:$I$89,3,0)*0.475*44/12</f>
        <v>2.5300128061195326</v>
      </c>
      <c r="EC79" s="21">
        <f>EXP(-LN(2)/2)*EC78+(1-EXP(-LN(2)/2))/(LN(2)/2)*DW79*DZ79*VLOOKUP('Données projet'!$B$14,Paramètres!$A$1:$I$89,3,0)*0.475*44/12</f>
        <v>2.0293945455251546E-7</v>
      </c>
      <c r="ED79" s="22">
        <f t="shared" si="72"/>
        <v>5.3054132515469483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332.68760696564266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1.3139607314651414</v>
      </c>
      <c r="AA80" s="21">
        <f>EXP(-LN(2)/25)*AA79+(1-EXP(-LN(2)/25))/(LN(2)/25)*Calculateur!V80*Calculateur!X80*VLOOKUP('Données projet'!$B$9,Paramètres!$A$1:$I$89,3,0)*0.475*44/12</f>
        <v>1.1398005984022679</v>
      </c>
      <c r="AB80" s="21">
        <f>EXP(-LN(2)/2)*AB79+(1-EXP(-LN(2)/2))/(LN(2)/2)*V80*Y80*VLOOKUP('Données projet'!$B$9,Paramètres!$A$1:$I$89,3,0)*0.475*44/12</f>
        <v>5.1442091544391637E-7</v>
      </c>
      <c r="AC80" s="22">
        <f t="shared" si="57"/>
        <v>2.4537618442883247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368.19566888809879</v>
      </c>
      <c r="AO80" s="59">
        <f t="shared" si="90"/>
        <v>254.25036207346591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1.4725421990557617</v>
      </c>
      <c r="AV80" s="21">
        <f>EXP(-LN(2)/25)*AV79+(1-EXP(-LN(2)/25))/(LN(2)/25)*Calculateur!AQ80*Calculateur!AS80*VLOOKUP('Données projet'!$B$10,Paramètres!$A$1:$I$89,3,0)*0.475*44/12</f>
        <v>1.277362739588749</v>
      </c>
      <c r="AW80" s="21">
        <f>EXP(-LN(2)/2)*AW79+(1-EXP(-LN(2)/2))/(LN(2)/2)*AQ80*AT80*VLOOKUP('Données projet'!$B$10,Paramètres!$A$1:$I$89,3,0)*0.475*44/12</f>
        <v>5.7650619834232026E-7</v>
      </c>
      <c r="AX80" s="21">
        <f t="shared" si="60"/>
        <v>2.7499055151507088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455.49999999999989</v>
      </c>
      <c r="BE80" s="13">
        <f>BD80*VLOOKUP('Données projet'!$B$11,Paramètres!$A$1:$I$89,3,0)*VLOOKUP('Données projet'!$B$11,Paramètres!$A$1:$I$89,5,0)</f>
        <v>213.17399999999995</v>
      </c>
      <c r="BF80" s="13">
        <f t="shared" si="91"/>
        <v>52.628577834232573</v>
      </c>
      <c r="BG80" s="20">
        <f t="shared" si="61"/>
        <v>462.93948972795494</v>
      </c>
      <c r="BH80" s="59">
        <f t="shared" si="62"/>
        <v>756.27282306128825</v>
      </c>
      <c r="BI80" s="59">
        <f ca="1">AVERAGE(OFFSET($BH$3,0,0,'Données projet'!$E$11+1,1))-AVERAGE(OFFSET($H$3,0,0,'Données projet'!$E$11+1,1))</f>
        <v>319.22903094674564</v>
      </c>
      <c r="BJ80" s="59">
        <f t="shared" si="92"/>
        <v>254.58690973142848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3.5781801720276647</v>
      </c>
      <c r="BQ80" s="21">
        <f>EXP(-LN(2)/25)*BQ79+(1-EXP(-LN(2)/25))/(LN(2)/25)*Calculateur!BL80*Calculateur!BN80*VLOOKUP('Données projet'!$B$11,Paramètres!$A$1:$I$89,3,0)*0.475*44/12</f>
        <v>3.0296321106671478</v>
      </c>
      <c r="BR80" s="21">
        <f>EXP(-LN(2)/2)*BR79+(1-EXP(-LN(2)/2))/(LN(2)/2)*BL80*BO80*VLOOKUP('Données projet'!$B$11,Paramètres!$A$1:$I$89,3,0)*0.475*44/12</f>
        <v>9.3086614005611217E-7</v>
      </c>
      <c r="BS80" s="22">
        <f t="shared" si="63"/>
        <v>6.6078132135609522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438.00000000000023</v>
      </c>
      <c r="BZ80" s="13">
        <f>BY80*VLOOKUP('Données projet'!$B$12,Paramètres!$A$1:$I$89,3,0)*VLOOKUP('Données projet'!$B$12,Paramètres!$A$1:$I$89,5,0)</f>
        <v>261.92400000000015</v>
      </c>
      <c r="CA80" s="13">
        <f t="shared" si="93"/>
        <v>63.132320859995701</v>
      </c>
      <c r="CB80" s="20">
        <f t="shared" si="64"/>
        <v>566.13975883115938</v>
      </c>
      <c r="CC80" s="59">
        <f t="shared" si="65"/>
        <v>859.47309216449275</v>
      </c>
      <c r="CD80" s="59">
        <f ca="1">AVERAGE(OFFSET($CC$3,0,0,'Données projet'!$E$12+1,1))-AVERAGE(OFFSET($H$3,0,0,'Données projet'!$E$12+1,1))</f>
        <v>382.88347131256569</v>
      </c>
      <c r="CE80" s="59">
        <f t="shared" si="94"/>
        <v>243.30592080224636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0.67552746625458204</v>
      </c>
      <c r="CL80" s="21">
        <f>EXP(-LN(2)/25)*CL79+(1-EXP(-LN(2)/25))/(LN(2)/25)*Calculateur!CG80*Calculateur!CI80*VLOOKUP('Données projet'!$B$12,Paramètres!$A$1:$I$89,3,0)*0.475*44/12</f>
        <v>0.43562615626218154</v>
      </c>
      <c r="CM80" s="21">
        <f>EXP(-LN(2)/2)*CM79+(1-EXP(-LN(2)/2))/(LN(2)/2)*CG80*CJ80*VLOOKUP('Données projet'!$B$12,Paramètres!$A$1:$I$89,3,0)*0.475*44/12</f>
        <v>2.0867369611394249E-7</v>
      </c>
      <c r="CN80" s="22">
        <f t="shared" si="66"/>
        <v>1.1111538311904596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8.875</v>
      </c>
      <c r="CT80" s="12">
        <f>IF('Données projet'!$A$140&gt;35,CT79+CS80-DB79,IF(A80&lt;'Données projet'!$A$140,$CQ$205^A80,IF(A80='Données projet'!$A$140,'Données projet'!$B$140,CT79+CS80-DB79)))</f>
        <v>522.625</v>
      </c>
      <c r="CU80" s="17">
        <f>CT80*VLOOKUP('Données projet'!$B$13,Paramètres!$A$1:$I$89,3,0)*VLOOKUP('Données projet'!$B$13,Paramètres!$A$1:$I$89,5,0)</f>
        <v>312.52975000000004</v>
      </c>
      <c r="CV80" s="13">
        <f t="shared" si="95"/>
        <v>73.796892500493684</v>
      </c>
      <c r="CW80" s="20">
        <f t="shared" si="67"/>
        <v>672.85223568835988</v>
      </c>
      <c r="CX80" s="59">
        <f t="shared" si="68"/>
        <v>966.18556902169325</v>
      </c>
      <c r="CY80" s="59">
        <f ca="1">AVERAGE(OFFSET($CX$3,0,0,'Données projet'!$E$13+1,1))-AVERAGE(OFFSET($H$3,0,0,'Données projet'!$E$13+1,1))</f>
        <v>370.12772664814923</v>
      </c>
      <c r="CZ80" s="59">
        <f t="shared" si="96"/>
        <v>292.26503163353146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2.9484417156257683</v>
      </c>
      <c r="DG80" s="21">
        <f>EXP(-LN(2)/25)*DG79+(1-EXP(-LN(2)/25))/(LN(2)/25)*Calculateur!DB80*Calculateur!DD80*VLOOKUP('Données projet'!$B$13,Paramètres!$A$1:$I$89,3,0)*0.475*44/12</f>
        <v>1.8048570499119547</v>
      </c>
      <c r="DH80" s="21">
        <f>EXP(-LN(2)/2)*DH79+(1-EXP(-LN(2)/2))/(LN(2)/2)*DB80*DE80*VLOOKUP('Données projet'!$B$13,Paramètres!$A$1:$I$89,3,0)*0.475*44/12</f>
        <v>6.6784492708152111E-7</v>
      </c>
      <c r="DI80" s="22">
        <f t="shared" si="69"/>
        <v>4.7532994333826499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5.6843418860808015E-14</v>
      </c>
      <c r="DP80" s="17">
        <f>DO80*VLOOKUP('Données projet'!$B$14,Paramètres!$A$1:$I$89,3,0)*VLOOKUP('Données projet'!$B$14,Paramètres!$A$1:$I$89,5,0)</f>
        <v>6.1186256061773749E-14</v>
      </c>
      <c r="DQ80" s="13">
        <f t="shared" si="97"/>
        <v>9.7328366192051127E-13</v>
      </c>
      <c r="DR80" s="20">
        <f t="shared" si="70"/>
        <v>1.8017017738191463E-12</v>
      </c>
      <c r="DS80" s="59">
        <f t="shared" si="71"/>
        <v>293.33333333333513</v>
      </c>
      <c r="DT80" s="59">
        <f ca="1">AVERAGE(OFFSET($DS$3,0,0,'Données projet'!$E$14+1,1))-AVERAGE(OFFSET($H$3,0,0,'Données projet'!$E$14+1,1))</f>
        <v>385.04244822139202</v>
      </c>
      <c r="DU80" s="59">
        <f t="shared" si="98"/>
        <v>374.64504594213992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2.7209763365597675</v>
      </c>
      <c r="EB80" s="21">
        <f>EXP(-LN(2)/25)*EB79+(1-EXP(-LN(2)/25))/(LN(2)/25)*Calculateur!DW80*Calculateur!DY80*VLOOKUP('Données projet'!$B$14,Paramètres!$A$1:$I$89,3,0)*0.475*44/12</f>
        <v>2.4608294728886029</v>
      </c>
      <c r="EC80" s="21">
        <f>EXP(-LN(2)/2)*EC79+(1-EXP(-LN(2)/2))/(LN(2)/2)*DW80*DZ80*VLOOKUP('Données projet'!$B$14,Paramètres!$A$1:$I$89,3,0)*0.475*44/12</f>
        <v>1.4349986448438285E-7</v>
      </c>
      <c r="ED80" s="22">
        <f t="shared" si="72"/>
        <v>5.1818059529482348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332.68760696564266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1.2881947629580208</v>
      </c>
      <c r="AA81" s="21">
        <f>EXP(-LN(2)/25)*AA80+(1-EXP(-LN(2)/25))/(LN(2)/25)*Calculateur!V81*Calculateur!X81*VLOOKUP('Données projet'!$B$9,Paramètres!$A$1:$I$89,3,0)*0.475*44/12</f>
        <v>1.1086326910994495</v>
      </c>
      <c r="AB81" s="21">
        <f>EXP(-LN(2)/2)*AB80+(1-EXP(-LN(2)/2))/(LN(2)/2)*V81*Y81*VLOOKUP('Données projet'!$B$9,Paramètres!$A$1:$I$89,3,0)*0.475*44/12</f>
        <v>3.6375051769458484E-7</v>
      </c>
      <c r="AC81" s="22">
        <f t="shared" si="57"/>
        <v>2.396827817807988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368.19566888809879</v>
      </c>
      <c r="AO81" s="59">
        <f t="shared" si="90"/>
        <v>254.25036207346591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1.4436665446943335</v>
      </c>
      <c r="AV81" s="21">
        <f>EXP(-LN(2)/25)*AV80+(1-EXP(-LN(2)/25))/(LN(2)/25)*Calculateur!AQ81*Calculateur!AS81*VLOOKUP('Données projet'!$B$10,Paramètres!$A$1:$I$89,3,0)*0.475*44/12</f>
        <v>1.2424331883011077</v>
      </c>
      <c r="AW81" s="21">
        <f>EXP(-LN(2)/2)*AW80+(1-EXP(-LN(2)/2))/(LN(2)/2)*AQ81*AT81*VLOOKUP('Données projet'!$B$10,Paramètres!$A$1:$I$89,3,0)*0.475*44/12</f>
        <v>4.0765144224393142E-7</v>
      </c>
      <c r="AX81" s="21">
        <f t="shared" si="60"/>
        <v>2.6861001406468836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472.49999999999989</v>
      </c>
      <c r="BE81" s="13">
        <f>BD81*VLOOKUP('Données projet'!$B$11,Paramètres!$A$1:$I$89,3,0)*VLOOKUP('Données projet'!$B$11,Paramètres!$A$1:$I$89,5,0)</f>
        <v>221.12999999999997</v>
      </c>
      <c r="BF81" s="13">
        <f t="shared" si="91"/>
        <v>54.360412358692685</v>
      </c>
      <c r="BG81" s="20">
        <f t="shared" si="61"/>
        <v>479.81246819138977</v>
      </c>
      <c r="BH81" s="59">
        <f t="shared" si="62"/>
        <v>773.14580152472308</v>
      </c>
      <c r="BI81" s="59">
        <f ca="1">AVERAGE(OFFSET($BH$3,0,0,'Données projet'!$E$11+1,1))-AVERAGE(OFFSET($H$3,0,0,'Données projet'!$E$11+1,1))</f>
        <v>319.22903094674564</v>
      </c>
      <c r="BJ81" s="59">
        <f t="shared" si="92"/>
        <v>254.58690973142848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3.5080142413286057</v>
      </c>
      <c r="BQ81" s="21">
        <f>EXP(-LN(2)/25)*BQ80+(1-EXP(-LN(2)/25))/(LN(2)/25)*Calculateur!BL81*Calculateur!BN81*VLOOKUP('Données projet'!$B$11,Paramètres!$A$1:$I$89,3,0)*0.475*44/12</f>
        <v>2.9467866612795262</v>
      </c>
      <c r="BR81" s="21">
        <f>EXP(-LN(2)/2)*BR80+(1-EXP(-LN(2)/2))/(LN(2)/2)*BL81*BO81*VLOOKUP('Données projet'!$B$11,Paramètres!$A$1:$I$89,3,0)*0.475*44/12</f>
        <v>6.5822176001062344E-7</v>
      </c>
      <c r="BS81" s="22">
        <f t="shared" si="63"/>
        <v>6.4548015608298916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444.00000000000023</v>
      </c>
      <c r="BZ81" s="13">
        <f>BY81*VLOOKUP('Données projet'!$B$12,Paramètres!$A$1:$I$89,3,0)*VLOOKUP('Données projet'!$B$12,Paramètres!$A$1:$I$89,5,0)</f>
        <v>265.51200000000017</v>
      </c>
      <c r="CA81" s="13">
        <f t="shared" si="93"/>
        <v>63.895875238848916</v>
      </c>
      <c r="CB81" s="20">
        <f t="shared" si="64"/>
        <v>573.71871604099545</v>
      </c>
      <c r="CC81" s="59">
        <f t="shared" si="65"/>
        <v>867.05204937432882</v>
      </c>
      <c r="CD81" s="59">
        <f ca="1">AVERAGE(OFFSET($CC$3,0,0,'Données projet'!$E$12+1,1))-AVERAGE(OFFSET($H$3,0,0,'Données projet'!$E$12+1,1))</f>
        <v>382.88347131256569</v>
      </c>
      <c r="CE81" s="59">
        <f t="shared" si="94"/>
        <v>243.30592080224636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0.66228078467239937</v>
      </c>
      <c r="CL81" s="21">
        <f>EXP(-LN(2)/25)*CL80+(1-EXP(-LN(2)/25))/(LN(2)/25)*Calculateur!CG81*Calculateur!CI81*VLOOKUP('Données projet'!$B$12,Paramètres!$A$1:$I$89,3,0)*0.475*44/12</f>
        <v>0.42371393611060826</v>
      </c>
      <c r="CM81" s="21">
        <f>EXP(-LN(2)/2)*CM80+(1-EXP(-LN(2)/2))/(LN(2)/2)*CG81*CJ81*VLOOKUP('Données projet'!$B$12,Paramètres!$A$1:$I$89,3,0)*0.475*44/12</f>
        <v>1.4755458557742964E-7</v>
      </c>
      <c r="CN81" s="22">
        <f t="shared" si="66"/>
        <v>1.0859948683375933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8.875</v>
      </c>
      <c r="CT81" s="12">
        <f>IF('Données projet'!$A$140&gt;35,CT80+CS81-DB80,IF(A81&lt;'Données projet'!$A$140,$CQ$205^A81,IF(A81='Données projet'!$A$140,'Données projet'!$B$140,CT80+CS81-DB80)))</f>
        <v>531.5</v>
      </c>
      <c r="CU81" s="17">
        <f>CT81*VLOOKUP('Données projet'!$B$13,Paramètres!$A$1:$I$89,3,0)*VLOOKUP('Données projet'!$B$13,Paramètres!$A$1:$I$89,5,0)</f>
        <v>317.83700000000005</v>
      </c>
      <c r="CV81" s="13">
        <f t="shared" si="95"/>
        <v>74.903121950927684</v>
      </c>
      <c r="CW81" s="20">
        <f t="shared" si="67"/>
        <v>684.0223790645324</v>
      </c>
      <c r="CX81" s="59">
        <f t="shared" si="68"/>
        <v>977.35571239786577</v>
      </c>
      <c r="CY81" s="59">
        <f ca="1">AVERAGE(OFFSET($CX$3,0,0,'Données projet'!$E$13+1,1))-AVERAGE(OFFSET($H$3,0,0,'Données projet'!$E$13+1,1))</f>
        <v>370.12772664814923</v>
      </c>
      <c r="CZ81" s="59">
        <f t="shared" si="96"/>
        <v>292.26503163353146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2.890624571954219</v>
      </c>
      <c r="DG81" s="21">
        <f>EXP(-LN(2)/25)*DG80+(1-EXP(-LN(2)/25))/(LN(2)/25)*Calculateur!DB81*Calculateur!DD81*VLOOKUP('Données projet'!$B$13,Paramètres!$A$1:$I$89,3,0)*0.475*44/12</f>
        <v>1.7555031389688052</v>
      </c>
      <c r="DH81" s="21">
        <f>EXP(-LN(2)/2)*DH80+(1-EXP(-LN(2)/2))/(LN(2)/2)*DB81*DE81*VLOOKUP('Données projet'!$B$13,Paramètres!$A$1:$I$89,3,0)*0.475*44/12</f>
        <v>4.7223767672037896E-7</v>
      </c>
      <c r="DI81" s="22">
        <f t="shared" si="69"/>
        <v>4.6461281831607009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5.6843418860808015E-14</v>
      </c>
      <c r="DP81" s="17">
        <f>DO81*VLOOKUP('Données projet'!$B$14,Paramètres!$A$1:$I$89,3,0)*VLOOKUP('Données projet'!$B$14,Paramètres!$A$1:$I$89,5,0)</f>
        <v>6.1186256061773749E-14</v>
      </c>
      <c r="DQ81" s="13">
        <f t="shared" si="97"/>
        <v>9.7328366192051127E-13</v>
      </c>
      <c r="DR81" s="20">
        <f t="shared" si="70"/>
        <v>1.8017017738191463E-12</v>
      </c>
      <c r="DS81" s="59">
        <f t="shared" si="71"/>
        <v>293.33333333333513</v>
      </c>
      <c r="DT81" s="59">
        <f ca="1">AVERAGE(OFFSET($DS$3,0,0,'Données projet'!$E$14+1,1))-AVERAGE(OFFSET($H$3,0,0,'Données projet'!$E$14+1,1))</f>
        <v>385.04244822139202</v>
      </c>
      <c r="DU81" s="59">
        <f t="shared" si="98"/>
        <v>374.64504594213992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2.6676196502315208</v>
      </c>
      <c r="EB81" s="21">
        <f>EXP(-LN(2)/25)*EB80+(1-EXP(-LN(2)/25))/(LN(2)/25)*Calculateur!DW81*Calculateur!DY81*VLOOKUP('Données projet'!$B$14,Paramètres!$A$1:$I$89,3,0)*0.475*44/12</f>
        <v>2.3935379615430663</v>
      </c>
      <c r="EC81" s="21">
        <f>EXP(-LN(2)/2)*EC80+(1-EXP(-LN(2)/2))/(LN(2)/2)*DW81*DZ81*VLOOKUP('Données projet'!$B$14,Paramètres!$A$1:$I$89,3,0)*0.475*44/12</f>
        <v>1.0146972727625773E-7</v>
      </c>
      <c r="ED81" s="22">
        <f t="shared" si="72"/>
        <v>5.061157713244314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332.68760696564266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1.262934049377636</v>
      </c>
      <c r="AA82" s="21">
        <f>EXP(-LN(2)/25)*AA81+(1-EXP(-LN(2)/25))/(LN(2)/25)*Calculateur!V82*Calculateur!X82*VLOOKUP('Données projet'!$B$9,Paramètres!$A$1:$I$89,3,0)*0.475*44/12</f>
        <v>1.0783170718608757</v>
      </c>
      <c r="AB82" s="21">
        <f>EXP(-LN(2)/2)*AB81+(1-EXP(-LN(2)/2))/(LN(2)/2)*V82*Y82*VLOOKUP('Données projet'!$B$9,Paramètres!$A$1:$I$89,3,0)*0.475*44/12</f>
        <v>2.5721045772195818E-7</v>
      </c>
      <c r="AC82" s="22">
        <f t="shared" si="57"/>
        <v>2.3412513784489692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368.19566888809879</v>
      </c>
      <c r="AO82" s="59">
        <f t="shared" si="90"/>
        <v>254.25036207346591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1.4153571243025229</v>
      </c>
      <c r="AV82" s="21">
        <f>EXP(-LN(2)/25)*AV81+(1-EXP(-LN(2)/25))/(LN(2)/25)*Calculateur!AQ82*Calculateur!AS82*VLOOKUP('Données projet'!$B$10,Paramètres!$A$1:$I$89,3,0)*0.475*44/12</f>
        <v>1.2084587874302921</v>
      </c>
      <c r="AW82" s="21">
        <f>EXP(-LN(2)/2)*AW81+(1-EXP(-LN(2)/2))/(LN(2)/2)*AQ82*AT82*VLOOKUP('Données projet'!$B$10,Paramètres!$A$1:$I$89,3,0)*0.475*44/12</f>
        <v>2.8825309917116013E-7</v>
      </c>
      <c r="AX82" s="21">
        <f t="shared" si="60"/>
        <v>2.6238161999859142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489.49999999999989</v>
      </c>
      <c r="BE82" s="13">
        <f>BD82*VLOOKUP('Données projet'!$B$11,Paramètres!$A$1:$I$89,3,0)*VLOOKUP('Données projet'!$B$11,Paramètres!$A$1:$I$89,5,0)</f>
        <v>229.08599999999993</v>
      </c>
      <c r="BF82" s="13">
        <f t="shared" si="91"/>
        <v>56.085007586294346</v>
      </c>
      <c r="BG82" s="20">
        <f t="shared" si="61"/>
        <v>496.6728382127958</v>
      </c>
      <c r="BH82" s="59">
        <f t="shared" si="62"/>
        <v>790.00617154612905</v>
      </c>
      <c r="BI82" s="59">
        <f ca="1">AVERAGE(OFFSET($BH$3,0,0,'Données projet'!$E$11+1,1))-AVERAGE(OFFSET($H$3,0,0,'Données projet'!$E$11+1,1))</f>
        <v>319.22903094674564</v>
      </c>
      <c r="BJ82" s="59">
        <f t="shared" si="92"/>
        <v>254.58690973142848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3.4392242217335633</v>
      </c>
      <c r="BQ82" s="21">
        <f>EXP(-LN(2)/25)*BQ81+(1-EXP(-LN(2)/25))/(LN(2)/25)*Calculateur!BL82*Calculateur!BN82*VLOOKUP('Données projet'!$B$11,Paramètres!$A$1:$I$89,3,0)*0.475*44/12</f>
        <v>2.8662066250620621</v>
      </c>
      <c r="BR82" s="21">
        <f>EXP(-LN(2)/2)*BR81+(1-EXP(-LN(2)/2))/(LN(2)/2)*BL82*BO82*VLOOKUP('Données projet'!$B$11,Paramètres!$A$1:$I$89,3,0)*0.475*44/12</f>
        <v>4.6543307002805614E-7</v>
      </c>
      <c r="BS82" s="22">
        <f t="shared" si="63"/>
        <v>6.3054313122286949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450.00000000000023</v>
      </c>
      <c r="BZ82" s="13">
        <f>BY82*VLOOKUP('Données projet'!$B$12,Paramètres!$A$1:$I$89,3,0)*VLOOKUP('Données projet'!$B$12,Paramètres!$A$1:$I$89,5,0)</f>
        <v>269.10000000000014</v>
      </c>
      <c r="CA82" s="13">
        <f t="shared" si="93"/>
        <v>64.658229472791049</v>
      </c>
      <c r="CB82" s="20">
        <f t="shared" si="64"/>
        <v>581.29558299844462</v>
      </c>
      <c r="CC82" s="59">
        <f t="shared" si="65"/>
        <v>874.62891633177787</v>
      </c>
      <c r="CD82" s="59">
        <f ca="1">AVERAGE(OFFSET($CC$3,0,0,'Données projet'!$E$12+1,1))-AVERAGE(OFFSET($H$3,0,0,'Données projet'!$E$12+1,1))</f>
        <v>382.88347131256569</v>
      </c>
      <c r="CE82" s="59">
        <f t="shared" si="94"/>
        <v>243.30592080224636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0.64929386243636533</v>
      </c>
      <c r="CL82" s="21">
        <f>EXP(-LN(2)/25)*CL81+(1-EXP(-LN(2)/25))/(LN(2)/25)*Calculateur!CG82*Calculateur!CI82*VLOOKUP('Données projet'!$B$12,Paramètres!$A$1:$I$89,3,0)*0.475*44/12</f>
        <v>0.41212745624551617</v>
      </c>
      <c r="CM82" s="21">
        <f>EXP(-LN(2)/2)*CM81+(1-EXP(-LN(2)/2))/(LN(2)/2)*CG82*CJ82*VLOOKUP('Données projet'!$B$12,Paramètres!$A$1:$I$89,3,0)*0.475*44/12</f>
        <v>1.0433684805697125E-7</v>
      </c>
      <c r="CN82" s="22">
        <f t="shared" si="66"/>
        <v>1.0614214230187295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8.875</v>
      </c>
      <c r="CT82" s="12">
        <f>IF('Données projet'!$A$140&gt;35,CT81+CS82-DB81,IF(A82&lt;'Données projet'!$A$140,$CQ$205^A82,IF(A82='Données projet'!$A$140,'Données projet'!$B$140,CT81+CS82-DB81)))</f>
        <v>540.375</v>
      </c>
      <c r="CU82" s="17">
        <f>CT82*VLOOKUP('Données projet'!$B$13,Paramètres!$A$1:$I$89,3,0)*VLOOKUP('Données projet'!$B$13,Paramètres!$A$1:$I$89,5,0)</f>
        <v>323.14425000000006</v>
      </c>
      <c r="CV82" s="13">
        <f t="shared" si="95"/>
        <v>76.007203261088534</v>
      </c>
      <c r="CW82" s="20">
        <f t="shared" si="67"/>
        <v>695.18878109639593</v>
      </c>
      <c r="CX82" s="59">
        <f t="shared" si="68"/>
        <v>988.5221144297293</v>
      </c>
      <c r="CY82" s="59">
        <f ca="1">AVERAGE(OFFSET($CX$3,0,0,'Données projet'!$E$13+1,1))-AVERAGE(OFFSET($H$3,0,0,'Données projet'!$E$13+1,1))</f>
        <v>370.12772664814923</v>
      </c>
      <c r="CZ82" s="59">
        <f t="shared" si="96"/>
        <v>292.26503163353146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2.8339411872050935</v>
      </c>
      <c r="DG82" s="21">
        <f>EXP(-LN(2)/25)*DG81+(1-EXP(-LN(2)/25))/(LN(2)/25)*Calculateur!DB82*Calculateur!DD82*VLOOKUP('Données projet'!$B$13,Paramètres!$A$1:$I$89,3,0)*0.475*44/12</f>
        <v>1.7074988133158053</v>
      </c>
      <c r="DH82" s="21">
        <f>EXP(-LN(2)/2)*DH81+(1-EXP(-LN(2)/2))/(LN(2)/2)*DB82*DE82*VLOOKUP('Données projet'!$B$13,Paramètres!$A$1:$I$89,3,0)*0.475*44/12</f>
        <v>3.3392246354076061E-7</v>
      </c>
      <c r="DI82" s="22">
        <f t="shared" si="69"/>
        <v>4.5414403344433625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5.6843418860808015E-14</v>
      </c>
      <c r="DP82" s="17">
        <f>DO82*VLOOKUP('Données projet'!$B$14,Paramètres!$A$1:$I$89,3,0)*VLOOKUP('Données projet'!$B$14,Paramètres!$A$1:$I$89,5,0)</f>
        <v>6.1186256061773749E-14</v>
      </c>
      <c r="DQ82" s="13">
        <f t="shared" si="97"/>
        <v>9.7328366192051127E-13</v>
      </c>
      <c r="DR82" s="20">
        <f t="shared" si="70"/>
        <v>1.8017017738191463E-12</v>
      </c>
      <c r="DS82" s="59">
        <f t="shared" si="71"/>
        <v>293.33333333333513</v>
      </c>
      <c r="DT82" s="59">
        <f ca="1">AVERAGE(OFFSET($DS$3,0,0,'Données projet'!$E$14+1,1))-AVERAGE(OFFSET($H$3,0,0,'Données projet'!$E$14+1,1))</f>
        <v>385.04244822139202</v>
      </c>
      <c r="DU82" s="59">
        <f t="shared" si="98"/>
        <v>374.64504594213992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2.6153092559778059</v>
      </c>
      <c r="EB82" s="21">
        <f>EXP(-LN(2)/25)*EB81+(1-EXP(-LN(2)/25))/(LN(2)/25)*Calculateur!DW82*Calculateur!DY82*VLOOKUP('Données projet'!$B$14,Paramètres!$A$1:$I$89,3,0)*0.475*44/12</f>
        <v>2.3280865401139801</v>
      </c>
      <c r="EC82" s="21">
        <f>EXP(-LN(2)/2)*EC81+(1-EXP(-LN(2)/2))/(LN(2)/2)*DW82*DZ82*VLOOKUP('Données projet'!$B$14,Paramètres!$A$1:$I$89,3,0)*0.475*44/12</f>
        <v>7.1749932242191425E-8</v>
      </c>
      <c r="ED82" s="22">
        <f t="shared" si="72"/>
        <v>4.9433958678417182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332.68760696564266</v>
      </c>
      <c r="T83" s="59">
        <f t="shared" si="88"/>
        <v>231.36959598460686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1.2381686829830485</v>
      </c>
      <c r="AA83" s="21">
        <f>EXP(-LN(2)/25)*AA82+(1-EXP(-LN(2)/25))/(LN(2)/25)*Calculateur!V83*Calculateur!X83*VLOOKUP('Données projet'!$B$9,Paramètres!$A$1:$I$89,3,0)*0.475*44/12</f>
        <v>1.0488304348246098</v>
      </c>
      <c r="AB83" s="21">
        <f>EXP(-LN(2)/2)*AB82+(1-EXP(-LN(2)/2))/(LN(2)/2)*V83*Y83*VLOOKUP('Données projet'!$B$9,Paramètres!$A$1:$I$89,3,0)*0.475*44/12</f>
        <v>1.8187525884729242E-7</v>
      </c>
      <c r="AC83" s="22">
        <f t="shared" si="57"/>
        <v>2.2869992996829174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368.19566888809879</v>
      </c>
      <c r="AO83" s="59">
        <f t="shared" si="90"/>
        <v>254.25036207346591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1.3876028343775542</v>
      </c>
      <c r="AV83" s="21">
        <f>EXP(-LN(2)/25)*AV82+(1-EXP(-LN(2)/25))/(LN(2)/25)*Calculateur!AQ83*Calculateur!AS83*VLOOKUP('Données projet'!$B$10,Paramètres!$A$1:$I$89,3,0)*0.475*44/12</f>
        <v>1.175413418337925</v>
      </c>
      <c r="AW83" s="21">
        <f>EXP(-LN(2)/2)*AW82+(1-EXP(-LN(2)/2))/(LN(2)/2)*AQ83*AT83*VLOOKUP('Données projet'!$B$10,Paramètres!$A$1:$I$89,3,0)*0.475*44/12</f>
        <v>2.0382572112196571E-7</v>
      </c>
      <c r="AX83" s="21">
        <f t="shared" si="60"/>
        <v>2.5630164565412001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506.5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506.49999999999989</v>
      </c>
      <c r="BE83" s="13">
        <f>BD83*VLOOKUP('Données projet'!$B$11,Paramètres!$A$1:$I$89,3,0)*VLOOKUP('Données projet'!$B$11,Paramètres!$A$1:$I$89,5,0)</f>
        <v>237.04199999999994</v>
      </c>
      <c r="BF83" s="13">
        <f t="shared" si="91"/>
        <v>57.802643745601223</v>
      </c>
      <c r="BG83" s="20">
        <f t="shared" si="61"/>
        <v>513.52108785692201</v>
      </c>
      <c r="BH83" s="59">
        <f t="shared" si="62"/>
        <v>806.85442119025538</v>
      </c>
      <c r="BI83" s="59">
        <f ca="1">AVERAGE(OFFSET($BH$3,0,0,'Données projet'!$E$11+1,1))-AVERAGE(OFFSET($H$3,0,0,'Données projet'!$E$11+1,1))</f>
        <v>319.22903094674564</v>
      </c>
      <c r="BJ83" s="59">
        <f t="shared" si="92"/>
        <v>254.58690973142848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3.3717831324650107</v>
      </c>
      <c r="BQ83" s="21">
        <f>EXP(-LN(2)/25)*BQ82+(1-EXP(-LN(2)/25))/(LN(2)/25)*Calculateur!BL83*Calculateur!BN83*VLOOKUP('Données projet'!$B$11,Paramètres!$A$1:$I$89,3,0)*0.475*44/12</f>
        <v>2.7878300541724843</v>
      </c>
      <c r="BR83" s="21">
        <f>EXP(-LN(2)/2)*BR82+(1-EXP(-LN(2)/2))/(LN(2)/2)*BL83*BO83*VLOOKUP('Données projet'!$B$11,Paramètres!$A$1:$I$89,3,0)*0.475*44/12</f>
        <v>3.2911088000531177E-7</v>
      </c>
      <c r="BS83" s="22">
        <f t="shared" si="63"/>
        <v>6.1596135157483749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456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456.00000000000023</v>
      </c>
      <c r="BZ83" s="13">
        <f>BY83*VLOOKUP('Données projet'!$B$12,Paramètres!$A$1:$I$89,3,0)*VLOOKUP('Données projet'!$B$12,Paramètres!$A$1:$I$89,5,0)</f>
        <v>272.68800000000016</v>
      </c>
      <c r="CA83" s="13">
        <f t="shared" si="93"/>
        <v>65.419401413587593</v>
      </c>
      <c r="CB83" s="20">
        <f t="shared" si="64"/>
        <v>588.87039079533201</v>
      </c>
      <c r="CC83" s="59">
        <f t="shared" si="65"/>
        <v>882.20372412866527</v>
      </c>
      <c r="CD83" s="59">
        <f ca="1">AVERAGE(OFFSET($CC$3,0,0,'Données projet'!$E$12+1,1))-AVERAGE(OFFSET($H$3,0,0,'Données projet'!$E$12+1,1))</f>
        <v>382.88347131256569</v>
      </c>
      <c r="CE83" s="59">
        <f t="shared" si="94"/>
        <v>243.30592080224636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0.63656160582413956</v>
      </c>
      <c r="CL83" s="21">
        <f>EXP(-LN(2)/25)*CL82+(1-EXP(-LN(2)/25))/(LN(2)/25)*Calculateur!CG83*Calculateur!CI83*VLOOKUP('Données projet'!$B$12,Paramètres!$A$1:$I$89,3,0)*0.475*44/12</f>
        <v>0.40085780928164155</v>
      </c>
      <c r="CM83" s="21">
        <f>EXP(-LN(2)/2)*CM82+(1-EXP(-LN(2)/2))/(LN(2)/2)*CG83*CJ83*VLOOKUP('Données projet'!$B$12,Paramètres!$A$1:$I$89,3,0)*0.475*44/12</f>
        <v>7.3777292788714821E-8</v>
      </c>
      <c r="CN83" s="22">
        <f t="shared" si="66"/>
        <v>1.0374194888830739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8.875</v>
      </c>
      <c r="CT83" s="12">
        <f>IF('Données projet'!$A$140&gt;35,CT82+CS83-DB82,IF(A83&lt;'Données projet'!$A$140,$CQ$205^A83,IF(A83='Données projet'!$A$140,'Données projet'!$B$140,CT82+CS83-DB82)))</f>
        <v>549.25</v>
      </c>
      <c r="CU83" s="17">
        <f>CT83*VLOOKUP('Données projet'!$B$13,Paramètres!$A$1:$I$89,3,0)*VLOOKUP('Données projet'!$B$13,Paramètres!$A$1:$I$89,5,0)</f>
        <v>328.45150000000001</v>
      </c>
      <c r="CV83" s="13">
        <f t="shared" si="95"/>
        <v>77.109175784158708</v>
      </c>
      <c r="CW83" s="20">
        <f t="shared" si="67"/>
        <v>706.35151032407646</v>
      </c>
      <c r="CX83" s="59">
        <f t="shared" si="68"/>
        <v>999.68484365740983</v>
      </c>
      <c r="CY83" s="59">
        <f ca="1">AVERAGE(OFFSET($CX$3,0,0,'Données projet'!$E$13+1,1))-AVERAGE(OFFSET($H$3,0,0,'Données projet'!$E$13+1,1))</f>
        <v>370.12772664814923</v>
      </c>
      <c r="CZ83" s="59">
        <f t="shared" si="96"/>
        <v>292.26503163353146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2.7783693290574472</v>
      </c>
      <c r="DG83" s="21">
        <f>EXP(-LN(2)/25)*DG82+(1-EXP(-LN(2)/25))/(LN(2)/25)*Calculateur!DB83*Calculateur!DD83*VLOOKUP('Données projet'!$B$13,Paramètres!$A$1:$I$89,3,0)*0.475*44/12</f>
        <v>1.6608071684722245</v>
      </c>
      <c r="DH83" s="21">
        <f>EXP(-LN(2)/2)*DH82+(1-EXP(-LN(2)/2))/(LN(2)/2)*DB83*DE83*VLOOKUP('Données projet'!$B$13,Paramètres!$A$1:$I$89,3,0)*0.475*44/12</f>
        <v>2.3611883836018953E-7</v>
      </c>
      <c r="DI83" s="22">
        <f t="shared" si="69"/>
        <v>4.4391767336485097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5.6843418860808015E-14</v>
      </c>
      <c r="DP83" s="17">
        <f>DO83*VLOOKUP('Données projet'!$B$14,Paramètres!$A$1:$I$89,3,0)*VLOOKUP('Données projet'!$B$14,Paramètres!$A$1:$I$89,5,0)</f>
        <v>6.1186256061773749E-14</v>
      </c>
      <c r="DQ83" s="13">
        <f t="shared" si="97"/>
        <v>9.7328366192051127E-13</v>
      </c>
      <c r="DR83" s="20">
        <f t="shared" si="70"/>
        <v>1.8017017738191463E-12</v>
      </c>
      <c r="DS83" s="59">
        <f t="shared" si="71"/>
        <v>293.33333333333513</v>
      </c>
      <c r="DT83" s="59">
        <f ca="1">AVERAGE(OFFSET($DS$3,0,0,'Données projet'!$E$14+1,1))-AVERAGE(OFFSET($H$3,0,0,'Données projet'!$E$14+1,1))</f>
        <v>385.04244822139202</v>
      </c>
      <c r="DU83" s="59">
        <f t="shared" si="98"/>
        <v>374.64504594213992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2.5640246366492163</v>
      </c>
      <c r="EB83" s="21">
        <f>EXP(-LN(2)/25)*EB82+(1-EXP(-LN(2)/25))/(LN(2)/25)*Calculateur!DW83*Calculateur!DY83*VLOOKUP('Données projet'!$B$14,Paramètres!$A$1:$I$89,3,0)*0.475*44/12</f>
        <v>2.2644248912458131</v>
      </c>
      <c r="EC83" s="21">
        <f>EXP(-LN(2)/2)*EC82+(1-EXP(-LN(2)/2))/(LN(2)/2)*DW83*DZ83*VLOOKUP('Données projet'!$B$14,Paramètres!$A$1:$I$89,3,0)*0.475*44/12</f>
        <v>5.0734863638128864E-8</v>
      </c>
      <c r="ED83" s="22">
        <f t="shared" si="72"/>
        <v>4.8284495786298933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332.68760696564266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1.213888950318077</v>
      </c>
      <c r="AA84" s="21">
        <f>EXP(-LN(2)/25)*AA83+(1-EXP(-LN(2)/25))/(LN(2)/25)*Calculateur!V84*Calculateur!X84*VLOOKUP('Données projet'!$B$9,Paramètres!$A$1:$I$89,3,0)*0.475*44/12</f>
        <v>1.0201501114287355</v>
      </c>
      <c r="AB84" s="21">
        <f>EXP(-LN(2)/2)*AB83+(1-EXP(-LN(2)/2))/(LN(2)/2)*V84*Y84*VLOOKUP('Données projet'!$B$9,Paramètres!$A$1:$I$89,3,0)*0.475*44/12</f>
        <v>1.2860522886097909E-7</v>
      </c>
      <c r="AC84" s="22">
        <f t="shared" si="57"/>
        <v>2.2340391903520409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368.19566888809879</v>
      </c>
      <c r="AO84" s="59">
        <f t="shared" si="90"/>
        <v>254.25036207346591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1.3603927891495688</v>
      </c>
      <c r="AV84" s="21">
        <f>EXP(-LN(2)/25)*AV83+(1-EXP(-LN(2)/25))/(LN(2)/25)*Calculateur!AQ84*Calculateur!AS84*VLOOKUP('Données projet'!$B$10,Paramètres!$A$1:$I$89,3,0)*0.475*44/12</f>
        <v>1.1432716766011692</v>
      </c>
      <c r="AW84" s="21">
        <f>EXP(-LN(2)/2)*AW83+(1-EXP(-LN(2)/2))/(LN(2)/2)*AQ84*AT84*VLOOKUP('Données projet'!$B$10,Paramètres!$A$1:$I$89,3,0)*0.475*44/12</f>
        <v>1.4412654958558006E-7</v>
      </c>
      <c r="AX84" s="21">
        <f t="shared" si="60"/>
        <v>2.5036646098772879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430.99999999999989</v>
      </c>
      <c r="BE84" s="13">
        <f>BD84*VLOOKUP('Données projet'!$B$11,Paramètres!$A$1:$I$89,3,0)*VLOOKUP('Données projet'!$B$11,Paramètres!$A$1:$I$89,5,0)</f>
        <v>201.70799999999994</v>
      </c>
      <c r="BF84" s="13">
        <f t="shared" si="91"/>
        <v>50.119348451854243</v>
      </c>
      <c r="BG84" s="20">
        <f t="shared" si="61"/>
        <v>438.59929855364607</v>
      </c>
      <c r="BH84" s="59">
        <f t="shared" si="62"/>
        <v>731.93263188697938</v>
      </c>
      <c r="BI84" s="59">
        <f ca="1">AVERAGE(OFFSET($BH$3,0,0,'Données projet'!$E$11+1,1))-AVERAGE(OFFSET($H$3,0,0,'Données projet'!$E$11+1,1))</f>
        <v>319.22903094674564</v>
      </c>
      <c r="BJ84" s="59">
        <f t="shared" si="92"/>
        <v>254.58690973142848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3.305664521822012</v>
      </c>
      <c r="BQ84" s="21">
        <f>EXP(-LN(2)/25)*BQ83+(1-EXP(-LN(2)/25))/(LN(2)/25)*Calculateur!BL84*Calculateur!BN84*VLOOKUP('Données projet'!$B$11,Paramètres!$A$1:$I$89,3,0)*0.475*44/12</f>
        <v>2.711596694735527</v>
      </c>
      <c r="BR84" s="21">
        <f>EXP(-LN(2)/2)*BR83+(1-EXP(-LN(2)/2))/(LN(2)/2)*BL84*BO84*VLOOKUP('Données projet'!$B$11,Paramètres!$A$1:$I$89,3,0)*0.475*44/12</f>
        <v>2.327165350140281E-7</v>
      </c>
      <c r="BS84" s="22">
        <f t="shared" si="63"/>
        <v>6.0172614492740744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5.4</v>
      </c>
      <c r="BY84" s="12">
        <f>IF('Données projet'!$A$114&gt;35,BY83+BX84-CG83,IF(A84&lt;'Données projet'!$A$114,$BV$205^A84,IF(A84='Données projet'!$A$114,'Données projet'!$B$114,BY83+BX84-CG83)))</f>
        <v>437.4000000000002</v>
      </c>
      <c r="BZ84" s="13">
        <f>BY84*VLOOKUP('Données projet'!$B$12,Paramètres!$A$1:$I$89,3,0)*VLOOKUP('Données projet'!$B$12,Paramètres!$A$1:$I$89,5,0)</f>
        <v>261.56520000000012</v>
      </c>
      <c r="CA84" s="13">
        <f t="shared" si="93"/>
        <v>63.055898711509336</v>
      </c>
      <c r="CB84" s="20">
        <f t="shared" si="64"/>
        <v>565.38174692254552</v>
      </c>
      <c r="CC84" s="59">
        <f t="shared" si="65"/>
        <v>858.71508025587877</v>
      </c>
      <c r="CD84" s="59">
        <f ca="1">AVERAGE(OFFSET($CC$3,0,0,'Données projet'!$E$12+1,1))-AVERAGE(OFFSET($H$3,0,0,'Données projet'!$E$12+1,1))</f>
        <v>382.88347131256569</v>
      </c>
      <c r="CE84" s="59">
        <f t="shared" si="94"/>
        <v>243.30592080224636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0.62407902099816981</v>
      </c>
      <c r="CL84" s="21">
        <f>EXP(-LN(2)/25)*CL83+(1-EXP(-LN(2)/25))/(LN(2)/25)*Calculateur!CG84*Calculateur!CI84*VLOOKUP('Données projet'!$B$12,Paramètres!$A$1:$I$89,3,0)*0.475*44/12</f>
        <v>0.38989633140663904</v>
      </c>
      <c r="CM84" s="21">
        <f>EXP(-LN(2)/2)*CM83+(1-EXP(-LN(2)/2))/(LN(2)/2)*CG84*CJ84*VLOOKUP('Données projet'!$B$12,Paramètres!$A$1:$I$89,3,0)*0.475*44/12</f>
        <v>5.2168424028485623E-8</v>
      </c>
      <c r="CN84" s="22">
        <f t="shared" si="66"/>
        <v>1.0139754045732328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8.875</v>
      </c>
      <c r="CT84" s="12">
        <f>IF('Données projet'!$A$140&gt;35,CT83+CS84-DB83,IF(A84&lt;'Données projet'!$A$140,$CQ$205^A84,IF(A84='Données projet'!$A$140,'Données projet'!$B$140,CT83+CS84-DB83)))</f>
        <v>558.125</v>
      </c>
      <c r="CU84" s="17">
        <f>CT84*VLOOKUP('Données projet'!$B$13,Paramètres!$A$1:$I$89,3,0)*VLOOKUP('Données projet'!$B$13,Paramètres!$A$1:$I$89,5,0)</f>
        <v>333.75875000000002</v>
      </c>
      <c r="CV84" s="13">
        <f t="shared" si="95"/>
        <v>78.209077528625059</v>
      </c>
      <c r="CW84" s="20">
        <f t="shared" si="67"/>
        <v>717.5106329456886</v>
      </c>
      <c r="CX84" s="59">
        <f t="shared" si="68"/>
        <v>1010.843966279022</v>
      </c>
      <c r="CY84" s="59">
        <f ca="1">AVERAGE(OFFSET($CX$3,0,0,'Données projet'!$E$13+1,1))-AVERAGE(OFFSET($H$3,0,0,'Données projet'!$E$13+1,1))</f>
        <v>370.12772664814923</v>
      </c>
      <c r="CZ84" s="59">
        <f t="shared" si="96"/>
        <v>292.26503163353146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2.7238872011525896</v>
      </c>
      <c r="DG84" s="21">
        <f>EXP(-LN(2)/25)*DG83+(1-EXP(-LN(2)/25))/(LN(2)/25)*Calculateur!DB84*Calculateur!DD84*VLOOKUP('Données projet'!$B$13,Paramètres!$A$1:$I$89,3,0)*0.475*44/12</f>
        <v>1.6153923091122984</v>
      </c>
      <c r="DH84" s="21">
        <f>EXP(-LN(2)/2)*DH83+(1-EXP(-LN(2)/2))/(LN(2)/2)*DB84*DE84*VLOOKUP('Données projet'!$B$13,Paramètres!$A$1:$I$89,3,0)*0.475*44/12</f>
        <v>1.6696123177038033E-7</v>
      </c>
      <c r="DI84" s="22">
        <f t="shared" si="69"/>
        <v>4.3392796772261191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6.1186256061773749E-14</v>
      </c>
      <c r="DQ84" s="13">
        <f t="shared" si="97"/>
        <v>9.7328366192051127E-13</v>
      </c>
      <c r="DR84" s="20">
        <f t="shared" si="70"/>
        <v>1.8017017738191463E-12</v>
      </c>
      <c r="DS84" s="59">
        <f t="shared" si="71"/>
        <v>293.33333333333513</v>
      </c>
      <c r="DT84" s="59">
        <f ca="1">AVERAGE(OFFSET($DS$3,0,0,'Données projet'!$E$14+1,1))-AVERAGE(OFFSET($H$3,0,0,'Données projet'!$E$14+1,1))</f>
        <v>385.04244822139202</v>
      </c>
      <c r="DU84" s="59">
        <f t="shared" si="98"/>
        <v>374.64504594213992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2.5137456774251312</v>
      </c>
      <c r="EB84" s="21">
        <f>EXP(-LN(2)/25)*EB83+(1-EXP(-LN(2)/25))/(LN(2)/25)*Calculateur!DW84*Calculateur!DY84*VLOOKUP('Données projet'!$B$14,Paramètres!$A$1:$I$89,3,0)*0.475*44/12</f>
        <v>2.2025040735137669</v>
      </c>
      <c r="EC84" s="21">
        <f>EXP(-LN(2)/2)*EC83+(1-EXP(-LN(2)/2))/(LN(2)/2)*DW84*DZ84*VLOOKUP('Données projet'!$B$14,Paramètres!$A$1:$I$89,3,0)*0.475*44/12</f>
        <v>3.5874966121095712E-8</v>
      </c>
      <c r="ED84" s="22">
        <f t="shared" si="72"/>
        <v>4.7162497868138642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332.68760696564266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1.1900853284014907</v>
      </c>
      <c r="AA85" s="21">
        <f>EXP(-LN(2)/25)*AA84+(1-EXP(-LN(2)/25))/(LN(2)/25)*Calculateur!V85*Calculateur!X85*VLOOKUP('Données projet'!$B$9,Paramètres!$A$1:$I$89,3,0)*0.475*44/12</f>
        <v>0.99225405298435387</v>
      </c>
      <c r="AB85" s="21">
        <f>EXP(-LN(2)/2)*AB84+(1-EXP(-LN(2)/2))/(LN(2)/2)*V85*Y85*VLOOKUP('Données projet'!$B$9,Paramètres!$A$1:$I$89,3,0)*0.475*44/12</f>
        <v>9.093762942364621E-8</v>
      </c>
      <c r="AC85" s="22">
        <f t="shared" si="57"/>
        <v>2.1823394723234739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368.19566888809879</v>
      </c>
      <c r="AO85" s="59">
        <f t="shared" si="90"/>
        <v>254.25036207346591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1.3337163163120154</v>
      </c>
      <c r="AV85" s="21">
        <f>EXP(-LN(2)/25)*AV84+(1-EXP(-LN(2)/25))/(LN(2)/25)*Calculateur!AQ85*Calculateur!AS85*VLOOKUP('Données projet'!$B$10,Paramètres!$A$1:$I$89,3,0)*0.475*44/12</f>
        <v>1.1120088524824658</v>
      </c>
      <c r="AW85" s="21">
        <f>EXP(-LN(2)/2)*AW84+(1-EXP(-LN(2)/2))/(LN(2)/2)*AQ85*AT85*VLOOKUP('Données projet'!$B$10,Paramètres!$A$1:$I$89,3,0)*0.475*44/12</f>
        <v>1.0191286056098286E-7</v>
      </c>
      <c r="AX85" s="21">
        <f t="shared" si="60"/>
        <v>2.4457252707073414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448.49999999999989</v>
      </c>
      <c r="BE85" s="13">
        <f>BD85*VLOOKUP('Données projet'!$B$11,Paramètres!$A$1:$I$89,3,0)*VLOOKUP('Données projet'!$B$11,Paramètres!$A$1:$I$89,5,0)</f>
        <v>209.89799999999994</v>
      </c>
      <c r="BF85" s="13">
        <f t="shared" si="91"/>
        <v>51.913295501810218</v>
      </c>
      <c r="BG85" s="20">
        <f t="shared" si="61"/>
        <v>455.98800633231934</v>
      </c>
      <c r="BH85" s="59">
        <f t="shared" si="62"/>
        <v>749.32133966565266</v>
      </c>
      <c r="BI85" s="59">
        <f ca="1">AVERAGE(OFFSET($BH$3,0,0,'Données projet'!$E$11+1,1))-AVERAGE(OFFSET($H$3,0,0,'Données projet'!$E$11+1,1))</f>
        <v>319.22903094674564</v>
      </c>
      <c r="BJ85" s="59">
        <f t="shared" si="92"/>
        <v>254.58690973142848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3.240842456805352</v>
      </c>
      <c r="BQ85" s="21">
        <f>EXP(-LN(2)/25)*BQ84+(1-EXP(-LN(2)/25))/(LN(2)/25)*Calculateur!BL85*Calculateur!BN85*VLOOKUP('Données projet'!$B$11,Paramètres!$A$1:$I$89,3,0)*0.475*44/12</f>
        <v>2.6374479405213114</v>
      </c>
      <c r="BR85" s="21">
        <f>EXP(-LN(2)/2)*BR84+(1-EXP(-LN(2)/2))/(LN(2)/2)*BL85*BO85*VLOOKUP('Données projet'!$B$11,Paramètres!$A$1:$I$89,3,0)*0.475*44/12</f>
        <v>1.6455544000265591E-7</v>
      </c>
      <c r="BS85" s="22">
        <f t="shared" si="63"/>
        <v>5.8782905618821042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5.4</v>
      </c>
      <c r="BY85" s="12">
        <f>IF('Données projet'!$A$114&gt;35,BY84+BX85-CG84,IF(A85&lt;'Données projet'!$A$114,$BV$205^A85,IF(A85='Données projet'!$A$114,'Données projet'!$B$114,BY84+BX85-CG84)))</f>
        <v>442.80000000000018</v>
      </c>
      <c r="BZ85" s="13">
        <f>BY85*VLOOKUP('Données projet'!$B$12,Paramètres!$A$1:$I$89,3,0)*VLOOKUP('Données projet'!$B$12,Paramètres!$A$1:$I$89,5,0)</f>
        <v>264.79440000000017</v>
      </c>
      <c r="CA85" s="13">
        <f t="shared" si="93"/>
        <v>63.743260954906233</v>
      </c>
      <c r="CB85" s="20">
        <f t="shared" si="64"/>
        <v>572.20309282979531</v>
      </c>
      <c r="CC85" s="59">
        <f t="shared" si="65"/>
        <v>865.53642616312868</v>
      </c>
      <c r="CD85" s="59">
        <f ca="1">AVERAGE(OFFSET($CC$3,0,0,'Données projet'!$E$12+1,1))-AVERAGE(OFFSET($H$3,0,0,'Données projet'!$E$12+1,1))</f>
        <v>382.88347131256569</v>
      </c>
      <c r="CE85" s="59">
        <f t="shared" si="94"/>
        <v>243.30592080224636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0.61184121204701236</v>
      </c>
      <c r="CL85" s="21">
        <f>EXP(-LN(2)/25)*CL84+(1-EXP(-LN(2)/25))/(LN(2)/25)*Calculateur!CG85*Calculateur!CI85*VLOOKUP('Données projet'!$B$12,Paramètres!$A$1:$I$89,3,0)*0.475*44/12</f>
        <v>0.37923459572056756</v>
      </c>
      <c r="CM85" s="21">
        <f>EXP(-LN(2)/2)*CM84+(1-EXP(-LN(2)/2))/(LN(2)/2)*CG85*CJ85*VLOOKUP('Données projet'!$B$12,Paramètres!$A$1:$I$89,3,0)*0.475*44/12</f>
        <v>3.6888646394357411E-8</v>
      </c>
      <c r="CN85" s="22">
        <f t="shared" si="66"/>
        <v>0.99107584465622622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>
        <f>VLOOKUP(A85,'Données projet'!$A$139:$I$159,2,0)</f>
        <v>567</v>
      </c>
      <c r="CR85" s="12">
        <f>VLOOKUP(A85,'Données projet'!$A$139:$I$159,9,0)</f>
        <v>8.875</v>
      </c>
      <c r="CS85" s="12">
        <f t="array" ref="CS85">INDEX(CR:CR,MIN(IF(ISNUMBER(CR85:CR281),ROW(CR85:CR281),"")))</f>
        <v>8.875</v>
      </c>
      <c r="CT85" s="12">
        <f>IF('Données projet'!$A$140&gt;35,CT84+CS85-DB84,IF(A85&lt;'Données projet'!$A$140,$CQ$205^A85,IF(A85='Données projet'!$A$140,'Données projet'!$B$140,CT84+CS85-DB84)))</f>
        <v>567</v>
      </c>
      <c r="CU85" s="17">
        <f>CT85*VLOOKUP('Données projet'!$B$13,Paramètres!$A$1:$I$89,3,0)*VLOOKUP('Données projet'!$B$13,Paramètres!$A$1:$I$89,5,0)</f>
        <v>339.06600000000003</v>
      </c>
      <c r="CV85" s="13">
        <f t="shared" si="95"/>
        <v>79.30694522486489</v>
      </c>
      <c r="CW85" s="20">
        <f t="shared" si="67"/>
        <v>728.66621293330627</v>
      </c>
      <c r="CX85" s="59">
        <f t="shared" si="68"/>
        <v>1021.9995462666395</v>
      </c>
      <c r="CY85" s="59">
        <f ca="1">AVERAGE(OFFSET($CX$3,0,0,'Données projet'!$E$13+1,1))-AVERAGE(OFFSET($H$3,0,0,'Données projet'!$E$13+1,1))</f>
        <v>370.12772664814923</v>
      </c>
      <c r="CZ85" s="59">
        <f t="shared" si="96"/>
        <v>292.26503163353146</v>
      </c>
      <c r="DA85" s="15">
        <f>IF(ISNA(VLOOKUP(A85,'Données projet'!$A$139:$I$159,3,0)),0,VLOOKUP(A85,'Données projet'!$A$139:$I$159,3,0))</f>
        <v>11</v>
      </c>
      <c r="DB85" s="15">
        <f>IF(ISNA(VLOOKUP(A85,'Données projet'!$A$139:$I$159,4,0)),0,VLOOKUP(A85,'Données projet'!$A$139:$I$159,4,0))</f>
        <v>567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2.6704734345451295</v>
      </c>
      <c r="DG85" s="21">
        <f>EXP(-LN(2)/25)*DG84+(1-EXP(-LN(2)/25))/(LN(2)/25)*Calculateur!DB85*Calculateur!DD85*VLOOKUP('Données projet'!$B$13,Paramètres!$A$1:$I$89,3,0)*0.475*44/12</f>
        <v>1.5712193214698331</v>
      </c>
      <c r="DH85" s="21">
        <f>EXP(-LN(2)/2)*DH84+(1-EXP(-LN(2)/2))/(LN(2)/2)*DB85*DE85*VLOOKUP('Données projet'!$B$13,Paramètres!$A$1:$I$89,3,0)*0.475*44/12</f>
        <v>1.1805941918009478E-7</v>
      </c>
      <c r="DI85" s="22">
        <f t="shared" si="69"/>
        <v>4.2416928740743822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6.1186256061773749E-14</v>
      </c>
      <c r="DQ85" s="13">
        <f t="shared" si="97"/>
        <v>9.7328366192051127E-13</v>
      </c>
      <c r="DR85" s="20">
        <f t="shared" si="70"/>
        <v>1.8017017738191463E-12</v>
      </c>
      <c r="DS85" s="59">
        <f t="shared" si="71"/>
        <v>293.33333333333513</v>
      </c>
      <c r="DT85" s="59">
        <f ca="1">AVERAGE(OFFSET($DS$3,0,0,'Données projet'!$E$14+1,1))-AVERAGE(OFFSET($H$3,0,0,'Données projet'!$E$14+1,1))</f>
        <v>385.04244822139202</v>
      </c>
      <c r="DU85" s="59">
        <f t="shared" si="98"/>
        <v>374.64504594213992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2.4644526579242934</v>
      </c>
      <c r="EB85" s="21">
        <f>EXP(-LN(2)/25)*EB84+(1-EXP(-LN(2)/25))/(LN(2)/25)*Calculateur!DW85*Calculateur!DY85*VLOOKUP('Données projet'!$B$14,Paramètres!$A$1:$I$89,3,0)*0.475*44/12</f>
        <v>2.1422764837988777</v>
      </c>
      <c r="EC85" s="21">
        <f>EXP(-LN(2)/2)*EC84+(1-EXP(-LN(2)/2))/(LN(2)/2)*DW85*DZ85*VLOOKUP('Données projet'!$B$14,Paramètres!$A$1:$I$89,3,0)*0.475*44/12</f>
        <v>2.5367431819064432E-8</v>
      </c>
      <c r="ED85" s="22">
        <f t="shared" si="72"/>
        <v>4.6067291670906032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332.68760696564266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1.1667484809919131</v>
      </c>
      <c r="AA86" s="21">
        <f>EXP(-LN(2)/25)*AA85+(1-EXP(-LN(2)/25))/(LN(2)/25)*Calculateur!V86*Calculateur!X86*VLOOKUP('Données projet'!$B$9,Paramètres!$A$1:$I$89,3,0)*0.475*44/12</f>
        <v>0.96512081372512393</v>
      </c>
      <c r="AB86" s="21">
        <f>EXP(-LN(2)/2)*AB85+(1-EXP(-LN(2)/2))/(LN(2)/2)*V86*Y86*VLOOKUP('Données projet'!$B$9,Paramètres!$A$1:$I$89,3,0)*0.475*44/12</f>
        <v>6.4302614430489546E-8</v>
      </c>
      <c r="AC86" s="22">
        <f t="shared" si="57"/>
        <v>2.1318693590196514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368.19566888809879</v>
      </c>
      <c r="AO86" s="59">
        <f t="shared" si="90"/>
        <v>254.25036207346591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1.3075629528357646</v>
      </c>
      <c r="AV86" s="21">
        <f>EXP(-LN(2)/25)*AV85+(1-EXP(-LN(2)/25))/(LN(2)/25)*Calculateur!AQ86*Calculateur!AS86*VLOOKUP('Données projet'!$B$10,Paramètres!$A$1:$I$89,3,0)*0.475*44/12</f>
        <v>1.0816009119333287</v>
      </c>
      <c r="AW86" s="21">
        <f>EXP(-LN(2)/2)*AW85+(1-EXP(-LN(2)/2))/(LN(2)/2)*AQ86*AT86*VLOOKUP('Données projet'!$B$10,Paramètres!$A$1:$I$89,3,0)*0.475*44/12</f>
        <v>7.2063274792790032E-8</v>
      </c>
      <c r="AX86" s="21">
        <f t="shared" si="60"/>
        <v>2.3891639368323685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465.99999999999989</v>
      </c>
      <c r="BE86" s="13">
        <f>BD86*VLOOKUP('Données projet'!$B$11,Paramètres!$A$1:$I$89,3,0)*VLOOKUP('Données projet'!$B$11,Paramètres!$A$1:$I$89,5,0)</f>
        <v>218.08799999999997</v>
      </c>
      <c r="BF86" s="13">
        <f t="shared" si="91"/>
        <v>53.699111087780629</v>
      </c>
      <c r="BG86" s="20">
        <f t="shared" si="61"/>
        <v>473.36255181121783</v>
      </c>
      <c r="BH86" s="59">
        <f t="shared" si="62"/>
        <v>766.69588514455108</v>
      </c>
      <c r="BI86" s="59">
        <f ca="1">AVERAGE(OFFSET($BH$3,0,0,'Données projet'!$E$11+1,1))-AVERAGE(OFFSET($H$3,0,0,'Données projet'!$E$11+1,1))</f>
        <v>319.22903094674564</v>
      </c>
      <c r="BJ86" s="59">
        <f t="shared" si="92"/>
        <v>254.58690973142848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3.177291512946113</v>
      </c>
      <c r="BQ86" s="21">
        <f>EXP(-LN(2)/25)*BQ85+(1-EXP(-LN(2)/25))/(LN(2)/25)*Calculateur!BL86*Calculateur!BN86*VLOOKUP('Données projet'!$B$11,Paramètres!$A$1:$I$89,3,0)*0.475*44/12</f>
        <v>2.5653267878903967</v>
      </c>
      <c r="BR86" s="21">
        <f>EXP(-LN(2)/2)*BR85+(1-EXP(-LN(2)/2))/(LN(2)/2)*BL86*BO86*VLOOKUP('Données projet'!$B$11,Paramètres!$A$1:$I$89,3,0)*0.475*44/12</f>
        <v>1.1635826750701407E-7</v>
      </c>
      <c r="BS86" s="22">
        <f t="shared" si="63"/>
        <v>5.7426184171947776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5.4</v>
      </c>
      <c r="BY86" s="12">
        <f>IF('Données projet'!$A$114&gt;35,BY85+BX86-CG85,IF(A86&lt;'Données projet'!$A$114,$BV$205^A86,IF(A86='Données projet'!$A$114,'Données projet'!$B$114,BY85+BX86-CG85)))</f>
        <v>448.20000000000016</v>
      </c>
      <c r="BZ86" s="13">
        <f>BY86*VLOOKUP('Données projet'!$B$12,Paramètres!$A$1:$I$89,3,0)*VLOOKUP('Données projet'!$B$12,Paramètres!$A$1:$I$89,5,0)</f>
        <v>268.0236000000001</v>
      </c>
      <c r="CA86" s="13">
        <f t="shared" si="93"/>
        <v>64.429648145853221</v>
      </c>
      <c r="CB86" s="20">
        <f t="shared" si="64"/>
        <v>579.02274052069447</v>
      </c>
      <c r="CC86" s="59">
        <f t="shared" si="65"/>
        <v>872.35607385402773</v>
      </c>
      <c r="CD86" s="59">
        <f ca="1">AVERAGE(OFFSET($CC$3,0,0,'Données projet'!$E$12+1,1))-AVERAGE(OFFSET($H$3,0,0,'Données projet'!$E$12+1,1))</f>
        <v>382.88347131256569</v>
      </c>
      <c r="CE86" s="59">
        <f t="shared" si="94"/>
        <v>243.30592080224636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0.59984337906506069</v>
      </c>
      <c r="CL86" s="21">
        <f>EXP(-LN(2)/25)*CL85+(1-EXP(-LN(2)/25))/(LN(2)/25)*Calculateur!CG86*Calculateur!CI86*VLOOKUP('Données projet'!$B$12,Paramètres!$A$1:$I$89,3,0)*0.475*44/12</f>
        <v>0.36886440575750801</v>
      </c>
      <c r="CM86" s="21">
        <f>EXP(-LN(2)/2)*CM85+(1-EXP(-LN(2)/2))/(LN(2)/2)*CG86*CJ86*VLOOKUP('Données projet'!$B$12,Paramètres!$A$1:$I$89,3,0)*0.475*44/12</f>
        <v>2.6084212014242811E-8</v>
      </c>
      <c r="CN86" s="22">
        <f t="shared" si="66"/>
        <v>0.96870781090678071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370.12772664814923</v>
      </c>
      <c r="CZ86" s="59">
        <f t="shared" si="96"/>
        <v>292.26503163353146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2.6181070793216614</v>
      </c>
      <c r="DG86" s="21">
        <f>EXP(-LN(2)/25)*DG85+(1-EXP(-LN(2)/25))/(LN(2)/25)*Calculateur!DB86*Calculateur!DD86*VLOOKUP('Données projet'!$B$13,Paramètres!$A$1:$I$89,3,0)*0.475*44/12</f>
        <v>1.5282542464974074</v>
      </c>
      <c r="DH86" s="21">
        <f>EXP(-LN(2)/2)*DH85+(1-EXP(-LN(2)/2))/(LN(2)/2)*DB86*DE86*VLOOKUP('Données projet'!$B$13,Paramètres!$A$1:$I$89,3,0)*0.475*44/12</f>
        <v>8.3480615885190178E-8</v>
      </c>
      <c r="DI86" s="22">
        <f t="shared" si="69"/>
        <v>4.1463614092996846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6.1186256061773749E-14</v>
      </c>
      <c r="DQ86" s="13">
        <f t="shared" si="97"/>
        <v>9.7328366192051127E-13</v>
      </c>
      <c r="DR86" s="20">
        <f t="shared" si="70"/>
        <v>1.8017017738191463E-12</v>
      </c>
      <c r="DS86" s="59">
        <f t="shared" si="71"/>
        <v>293.33333333333513</v>
      </c>
      <c r="DT86" s="59">
        <f ca="1">AVERAGE(OFFSET($DS$3,0,0,'Données projet'!$E$14+1,1))-AVERAGE(OFFSET($H$3,0,0,'Données projet'!$E$14+1,1))</f>
        <v>385.04244822139202</v>
      </c>
      <c r="DU86" s="59">
        <f t="shared" si="98"/>
        <v>374.64504594213992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2.4161262444700937</v>
      </c>
      <c r="EB86" s="21">
        <f>EXP(-LN(2)/25)*EB85+(1-EXP(-LN(2)/25))/(LN(2)/25)*Calculateur!DW86*Calculateur!DY86*VLOOKUP('Données projet'!$B$14,Paramètres!$A$1:$I$89,3,0)*0.475*44/12</f>
        <v>2.0836958206919731</v>
      </c>
      <c r="EC86" s="21">
        <f>EXP(-LN(2)/2)*EC85+(1-EXP(-LN(2)/2))/(LN(2)/2)*DW86*DZ86*VLOOKUP('Données projet'!$B$14,Paramètres!$A$1:$I$89,3,0)*0.475*44/12</f>
        <v>1.7937483060547856E-8</v>
      </c>
      <c r="ED86" s="22">
        <f t="shared" si="72"/>
        <v>4.4998220830995503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332.68760696564266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1.1438692549259659</v>
      </c>
      <c r="AA87" s="21">
        <f>EXP(-LN(2)/25)*AA86+(1-EXP(-LN(2)/25))/(LN(2)/25)*Calculateur!V87*Calculateur!X87*VLOOKUP('Données projet'!$B$9,Paramètres!$A$1:$I$89,3,0)*0.475*44/12</f>
        <v>0.93872953432031259</v>
      </c>
      <c r="AB87" s="21">
        <f>EXP(-LN(2)/2)*AB86+(1-EXP(-LN(2)/2))/(LN(2)/2)*V87*Y87*VLOOKUP('Données projet'!$B$9,Paramètres!$A$1:$I$89,3,0)*0.475*44/12</f>
        <v>4.5468814711823105E-8</v>
      </c>
      <c r="AC87" s="22">
        <f t="shared" si="57"/>
        <v>2.082598834715093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368.19566888809879</v>
      </c>
      <c r="AO87" s="59">
        <f t="shared" si="90"/>
        <v>254.25036207346591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1.2819224408653065</v>
      </c>
      <c r="AV87" s="21">
        <f>EXP(-LN(2)/25)*AV86+(1-EXP(-LN(2)/25))/(LN(2)/25)*Calculateur!AQ87*Calculateur!AS87*VLOOKUP('Données projet'!$B$10,Paramètres!$A$1:$I$89,3,0)*0.475*44/12</f>
        <v>1.052024478117592</v>
      </c>
      <c r="AW87" s="21">
        <f>EXP(-LN(2)/2)*AW86+(1-EXP(-LN(2)/2))/(LN(2)/2)*AQ87*AT87*VLOOKUP('Données projet'!$B$10,Paramètres!$A$1:$I$89,3,0)*0.475*44/12</f>
        <v>5.0956430280491428E-8</v>
      </c>
      <c r="AX87" s="21">
        <f t="shared" si="60"/>
        <v>2.3339469699393289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483.49999999999989</v>
      </c>
      <c r="BE87" s="13">
        <f>BD87*VLOOKUP('Données projet'!$B$11,Paramètres!$A$1:$I$89,3,0)*VLOOKUP('Données projet'!$B$11,Paramètres!$A$1:$I$89,5,0)</f>
        <v>226.27799999999993</v>
      </c>
      <c r="BF87" s="13">
        <f t="shared" si="91"/>
        <v>55.477135539319008</v>
      </c>
      <c r="BG87" s="20">
        <f t="shared" si="61"/>
        <v>490.72352773098049</v>
      </c>
      <c r="BH87" s="59">
        <f t="shared" si="62"/>
        <v>784.05686106431381</v>
      </c>
      <c r="BI87" s="59">
        <f ca="1">AVERAGE(OFFSET($BH$3,0,0,'Données projet'!$E$11+1,1))-AVERAGE(OFFSET($H$3,0,0,'Données projet'!$E$11+1,1))</f>
        <v>319.22903094674564</v>
      </c>
      <c r="BJ87" s="59">
        <f t="shared" si="92"/>
        <v>254.58690973142848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3.1149867643337052</v>
      </c>
      <c r="BQ87" s="21">
        <f>EXP(-LN(2)/25)*BQ86+(1-EXP(-LN(2)/25))/(LN(2)/25)*Calculateur!BL87*Calculateur!BN87*VLOOKUP('Données projet'!$B$11,Paramètres!$A$1:$I$89,3,0)*0.475*44/12</f>
        <v>2.4951777919708613</v>
      </c>
      <c r="BR87" s="21">
        <f>EXP(-LN(2)/2)*BR86+(1-EXP(-LN(2)/2))/(LN(2)/2)*BL87*BO87*VLOOKUP('Données projet'!$B$11,Paramètres!$A$1:$I$89,3,0)*0.475*44/12</f>
        <v>8.227772000132797E-8</v>
      </c>
      <c r="BS87" s="22">
        <f t="shared" si="63"/>
        <v>5.6101646385822859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5.4</v>
      </c>
      <c r="BY87" s="12">
        <f>IF('Données projet'!$A$114&gt;35,BY86+BX87-CG86,IF(A87&lt;'Données projet'!$A$114,$BV$205^A87,IF(A87='Données projet'!$A$114,'Données projet'!$B$114,BY86+BX87-CG86)))</f>
        <v>453.60000000000014</v>
      </c>
      <c r="BZ87" s="13">
        <f>BY87*VLOOKUP('Données projet'!$B$12,Paramètres!$A$1:$I$89,3,0)*VLOOKUP('Données projet'!$B$12,Paramètres!$A$1:$I$89,5,0)</f>
        <v>271.25280000000009</v>
      </c>
      <c r="CA87" s="13">
        <f t="shared" si="93"/>
        <v>65.115073390838916</v>
      </c>
      <c r="CB87" s="20">
        <f t="shared" si="64"/>
        <v>585.8407128223779</v>
      </c>
      <c r="CC87" s="59">
        <f t="shared" si="65"/>
        <v>879.17404615571127</v>
      </c>
      <c r="CD87" s="59">
        <f ca="1">AVERAGE(OFFSET($CC$3,0,0,'Données projet'!$E$12+1,1))-AVERAGE(OFFSET($H$3,0,0,'Données projet'!$E$12+1,1))</f>
        <v>382.88347131256569</v>
      </c>
      <c r="CE87" s="59">
        <f t="shared" si="94"/>
        <v>243.30592080224636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0.58808081626992958</v>
      </c>
      <c r="CL87" s="21">
        <f>EXP(-LN(2)/25)*CL86+(1-EXP(-LN(2)/25))/(LN(2)/25)*Calculateur!CG87*Calculateur!CI87*VLOOKUP('Données projet'!$B$12,Paramètres!$A$1:$I$89,3,0)*0.475*44/12</f>
        <v>0.3587777891843329</v>
      </c>
      <c r="CM87" s="21">
        <f>EXP(-LN(2)/2)*CM86+(1-EXP(-LN(2)/2))/(LN(2)/2)*CG87*CJ87*VLOOKUP('Données projet'!$B$12,Paramètres!$A$1:$I$89,3,0)*0.475*44/12</f>
        <v>1.8444323197178705E-8</v>
      </c>
      <c r="CN87" s="22">
        <f t="shared" si="66"/>
        <v>0.94685862389858566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370.12772664814923</v>
      </c>
      <c r="CZ87" s="59">
        <f t="shared" si="96"/>
        <v>292.26503163353146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2.5667675963838024</v>
      </c>
      <c r="DG87" s="21">
        <f>EXP(-LN(2)/25)*DG86+(1-EXP(-LN(2)/25))/(LN(2)/25)*Calculateur!DB87*Calculateur!DD87*VLOOKUP('Données projet'!$B$13,Paramètres!$A$1:$I$89,3,0)*0.475*44/12</f>
        <v>1.4864640537595377</v>
      </c>
      <c r="DH87" s="21">
        <f>EXP(-LN(2)/2)*DH86+(1-EXP(-LN(2)/2))/(LN(2)/2)*DB87*DE87*VLOOKUP('Données projet'!$B$13,Paramètres!$A$1:$I$89,3,0)*0.475*44/12</f>
        <v>5.9029709590047396E-8</v>
      </c>
      <c r="DI87" s="22">
        <f t="shared" si="69"/>
        <v>4.0532317091730503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6.1186256061773749E-14</v>
      </c>
      <c r="DQ87" s="13">
        <f t="shared" si="97"/>
        <v>9.7328366192051127E-13</v>
      </c>
      <c r="DR87" s="20">
        <f t="shared" si="70"/>
        <v>1.8017017738191463E-12</v>
      </c>
      <c r="DS87" s="59">
        <f t="shared" si="71"/>
        <v>293.33333333333513</v>
      </c>
      <c r="DT87" s="59">
        <f ca="1">AVERAGE(OFFSET($DS$3,0,0,'Données projet'!$E$14+1,1))-AVERAGE(OFFSET($H$3,0,0,'Données projet'!$E$14+1,1))</f>
        <v>385.04244822139202</v>
      </c>
      <c r="DU87" s="59">
        <f t="shared" si="98"/>
        <v>374.64504594213992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2.3687474825075294</v>
      </c>
      <c r="EB87" s="21">
        <f>EXP(-LN(2)/25)*EB86+(1-EXP(-LN(2)/25))/(LN(2)/25)*Calculateur!DW87*Calculateur!DY87*VLOOKUP('Données projet'!$B$14,Paramètres!$A$1:$I$89,3,0)*0.475*44/12</f>
        <v>2.0267170488983504</v>
      </c>
      <c r="EC87" s="21">
        <f>EXP(-LN(2)/2)*EC86+(1-EXP(-LN(2)/2))/(LN(2)/2)*DW87*DZ87*VLOOKUP('Données projet'!$B$14,Paramètres!$A$1:$I$89,3,0)*0.475*44/12</f>
        <v>1.2683715909532216E-8</v>
      </c>
      <c r="ED87" s="22">
        <f t="shared" si="72"/>
        <v>4.3954645440895961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332.68760696564266</v>
      </c>
      <c r="T88" s="59">
        <f t="shared" si="88"/>
        <v>231.36959598460686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1.1214386765282218</v>
      </c>
      <c r="AA88" s="21">
        <f>EXP(-LN(2)/25)*AA87+(1-EXP(-LN(2)/25))/(LN(2)/25)*Calculateur!V88*Calculateur!X88*VLOOKUP('Données projet'!$B$9,Paramètres!$A$1:$I$89,3,0)*0.475*44/12</f>
        <v>0.9130599258386829</v>
      </c>
      <c r="AB88" s="21">
        <f>EXP(-LN(2)/2)*AB87+(1-EXP(-LN(2)/2))/(LN(2)/2)*V88*Y88*VLOOKUP('Données projet'!$B$9,Paramètres!$A$1:$I$89,3,0)*0.475*44/12</f>
        <v>3.2151307215244773E-8</v>
      </c>
      <c r="AC88" s="22">
        <f t="shared" si="57"/>
        <v>2.0344986345182123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368.19566888809879</v>
      </c>
      <c r="AO88" s="59">
        <f t="shared" si="90"/>
        <v>254.25036207346591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1.256784723695421</v>
      </c>
      <c r="AV88" s="21">
        <f>EXP(-LN(2)/25)*AV87+(1-EXP(-LN(2)/25))/(LN(2)/25)*Calculateur!AQ88*Calculateur!AS88*VLOOKUP('Données projet'!$B$10,Paramètres!$A$1:$I$89,3,0)*0.475*44/12</f>
        <v>1.0232568134399036</v>
      </c>
      <c r="AW88" s="21">
        <f>EXP(-LN(2)/2)*AW87+(1-EXP(-LN(2)/2))/(LN(2)/2)*AQ88*AT88*VLOOKUP('Données projet'!$B$10,Paramètres!$A$1:$I$89,3,0)*0.475*44/12</f>
        <v>3.6031637396395016E-8</v>
      </c>
      <c r="AX88" s="21">
        <f t="shared" si="60"/>
        <v>2.2800415731669617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500.99999999999989</v>
      </c>
      <c r="BE88" s="13">
        <f>BD88*VLOOKUP('Données projet'!$B$11,Paramètres!$A$1:$I$89,3,0)*VLOOKUP('Données projet'!$B$11,Paramètres!$A$1:$I$89,5,0)</f>
        <v>234.46799999999996</v>
      </c>
      <c r="BF88" s="13">
        <f t="shared" si="91"/>
        <v>57.247683153605394</v>
      </c>
      <c r="BG88" s="20">
        <f t="shared" si="61"/>
        <v>508.0714814925293</v>
      </c>
      <c r="BH88" s="59">
        <f t="shared" si="62"/>
        <v>801.40481482586256</v>
      </c>
      <c r="BI88" s="59">
        <f ca="1">AVERAGE(OFFSET($BH$3,0,0,'Données projet'!$E$11+1,1))-AVERAGE(OFFSET($H$3,0,0,'Données projet'!$E$11+1,1))</f>
        <v>319.22903094674564</v>
      </c>
      <c r="BJ88" s="59">
        <f t="shared" si="92"/>
        <v>254.58690973142848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3.0539037738394428</v>
      </c>
      <c r="BQ88" s="21">
        <f>EXP(-LN(2)/25)*BQ87+(1-EXP(-LN(2)/25))/(LN(2)/25)*Calculateur!BL88*Calculateur!BN88*VLOOKUP('Données projet'!$B$11,Paramètres!$A$1:$I$89,3,0)*0.475*44/12</f>
        <v>2.426947024033721</v>
      </c>
      <c r="BR88" s="21">
        <f>EXP(-LN(2)/2)*BR87+(1-EXP(-LN(2)/2))/(LN(2)/2)*BL88*BO88*VLOOKUP('Données projet'!$B$11,Paramètres!$A$1:$I$89,3,0)*0.475*44/12</f>
        <v>5.8179133753507044E-8</v>
      </c>
      <c r="BS88" s="22">
        <f t="shared" si="63"/>
        <v>5.4808508560522968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5.4</v>
      </c>
      <c r="BY88" s="12">
        <f>IF('Données projet'!$A$114&gt;35,BY87+BX88-CG87,IF(A88&lt;'Données projet'!$A$114,$BV$205^A88,IF(A88='Données projet'!$A$114,'Données projet'!$B$114,BY87+BX88-CG87)))</f>
        <v>459.00000000000011</v>
      </c>
      <c r="BZ88" s="13">
        <f>BY88*VLOOKUP('Données projet'!$B$12,Paramètres!$A$1:$I$89,3,0)*VLOOKUP('Données projet'!$B$12,Paramètres!$A$1:$I$89,5,0)</f>
        <v>274.48200000000008</v>
      </c>
      <c r="CA88" s="13">
        <f t="shared" si="93"/>
        <v>65.799549466335947</v>
      </c>
      <c r="CB88" s="20">
        <f t="shared" si="64"/>
        <v>592.65703198720189</v>
      </c>
      <c r="CC88" s="59">
        <f t="shared" si="65"/>
        <v>885.99036532053515</v>
      </c>
      <c r="CD88" s="59">
        <f ca="1">AVERAGE(OFFSET($CC$3,0,0,'Données projet'!$E$12+1,1))-AVERAGE(OFFSET($H$3,0,0,'Données projet'!$E$12+1,1))</f>
        <v>382.88347131256569</v>
      </c>
      <c r="CE88" s="59">
        <f t="shared" si="94"/>
        <v>243.30592080224636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0.57654891015675613</v>
      </c>
      <c r="CL88" s="21">
        <f>EXP(-LN(2)/25)*CL87+(1-EXP(-LN(2)/25))/(LN(2)/25)*Calculateur!CG88*Calculateur!CI88*VLOOKUP('Données projet'!$B$12,Paramètres!$A$1:$I$89,3,0)*0.475*44/12</f>
        <v>0.34896699167178336</v>
      </c>
      <c r="CM88" s="21">
        <f>EXP(-LN(2)/2)*CM87+(1-EXP(-LN(2)/2))/(LN(2)/2)*CG88*CJ88*VLOOKUP('Données projet'!$B$12,Paramètres!$A$1:$I$89,3,0)*0.475*44/12</f>
        <v>1.3042106007121406E-8</v>
      </c>
      <c r="CN88" s="22">
        <f t="shared" si="66"/>
        <v>0.92551591487064555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370.12772664814923</v>
      </c>
      <c r="CZ88" s="59">
        <f t="shared" si="96"/>
        <v>292.26503163353146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2.5164348493923621</v>
      </c>
      <c r="DG88" s="21">
        <f>EXP(-LN(2)/25)*DG87+(1-EXP(-LN(2)/25))/(LN(2)/25)*Calculateur!DB88*Calculateur!DD88*VLOOKUP('Données projet'!$B$13,Paramètres!$A$1:$I$89,3,0)*0.475*44/12</f>
        <v>1.4458166160397359</v>
      </c>
      <c r="DH88" s="21">
        <f>EXP(-LN(2)/2)*DH87+(1-EXP(-LN(2)/2))/(LN(2)/2)*DB88*DE88*VLOOKUP('Données projet'!$B$13,Paramètres!$A$1:$I$89,3,0)*0.475*44/12</f>
        <v>4.1740307942595096E-8</v>
      </c>
      <c r="DI88" s="22">
        <f t="shared" si="69"/>
        <v>3.962251507172406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6.1186256061773749E-14</v>
      </c>
      <c r="DQ88" s="13">
        <f t="shared" si="97"/>
        <v>9.7328366192051127E-13</v>
      </c>
      <c r="DR88" s="20">
        <f t="shared" si="70"/>
        <v>1.8017017738191463E-12</v>
      </c>
      <c r="DS88" s="59">
        <f t="shared" si="71"/>
        <v>293.33333333333513</v>
      </c>
      <c r="DT88" s="59">
        <f ca="1">AVERAGE(OFFSET($DS$3,0,0,'Données projet'!$E$14+1,1))-AVERAGE(OFFSET($H$3,0,0,'Données projet'!$E$14+1,1))</f>
        <v>385.04244822139202</v>
      </c>
      <c r="DU88" s="59">
        <f t="shared" si="98"/>
        <v>374.64504594213992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2.3222977891688594</v>
      </c>
      <c r="EB88" s="21">
        <f>EXP(-LN(2)/25)*EB87+(1-EXP(-LN(2)/25))/(LN(2)/25)*Calculateur!DW88*Calculateur!DY88*VLOOKUP('Données projet'!$B$14,Paramètres!$A$1:$I$89,3,0)*0.475*44/12</f>
        <v>1.9712963646158075</v>
      </c>
      <c r="EC88" s="21">
        <f>EXP(-LN(2)/2)*EC87+(1-EXP(-LN(2)/2))/(LN(2)/2)*DW88*DZ88*VLOOKUP('Données projet'!$B$14,Paramètres!$A$1:$I$89,3,0)*0.475*44/12</f>
        <v>8.9687415302739281E-9</v>
      </c>
      <c r="ED88" s="22">
        <f t="shared" si="72"/>
        <v>4.2935941627534087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332.68760696564266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1.0994479480915558</v>
      </c>
      <c r="AA89" s="21">
        <f>EXP(-LN(2)/25)*AA88+(1-EXP(-LN(2)/25))/(LN(2)/25)*Calculateur!V89*Calculateur!X89*VLOOKUP('Données projet'!$B$9,Paramètres!$A$1:$I$89,3,0)*0.475*44/12</f>
        <v>0.88809225415088944</v>
      </c>
      <c r="AB89" s="21">
        <f>EXP(-LN(2)/2)*AB88+(1-EXP(-LN(2)/2))/(LN(2)/2)*V89*Y89*VLOOKUP('Données projet'!$B$9,Paramètres!$A$1:$I$89,3,0)*0.475*44/12</f>
        <v>2.2734407355911552E-8</v>
      </c>
      <c r="AC89" s="22">
        <f t="shared" si="57"/>
        <v>1.9875402249768523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368.19566888809879</v>
      </c>
      <c r="AO89" s="59">
        <f t="shared" si="90"/>
        <v>254.25036207346591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1.2321399418267436</v>
      </c>
      <c r="AV89" s="21">
        <f>EXP(-LN(2)/25)*AV88+(1-EXP(-LN(2)/25))/(LN(2)/25)*Calculateur!AQ89*Calculateur!AS89*VLOOKUP('Données projet'!$B$10,Paramètres!$A$1:$I$89,3,0)*0.475*44/12</f>
        <v>0.99527580206565225</v>
      </c>
      <c r="AW89" s="21">
        <f>EXP(-LN(2)/2)*AW88+(1-EXP(-LN(2)/2))/(LN(2)/2)*AQ89*AT89*VLOOKUP('Données projet'!$B$10,Paramètres!$A$1:$I$89,3,0)*0.475*44/12</f>
        <v>2.5478215140245714E-8</v>
      </c>
      <c r="AX89" s="21">
        <f t="shared" si="60"/>
        <v>2.2274157693706109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518.49999999999989</v>
      </c>
      <c r="BE89" s="13">
        <f>BD89*VLOOKUP('Données projet'!$B$11,Paramètres!$A$1:$I$89,3,0)*VLOOKUP('Données projet'!$B$11,Paramètres!$A$1:$I$89,5,0)</f>
        <v>242.65799999999993</v>
      </c>
      <c r="BF89" s="13">
        <f t="shared" si="91"/>
        <v>59.011045025839607</v>
      </c>
      <c r="BG89" s="20">
        <f t="shared" si="61"/>
        <v>525.40692008667054</v>
      </c>
      <c r="BH89" s="59">
        <f t="shared" si="62"/>
        <v>818.74025342000391</v>
      </c>
      <c r="BI89" s="59">
        <f ca="1">AVERAGE(OFFSET($BH$3,0,0,'Données projet'!$E$11+1,1))-AVERAGE(OFFSET($H$3,0,0,'Données projet'!$E$11+1,1))</f>
        <v>319.22903094674564</v>
      </c>
      <c r="BJ89" s="59">
        <f t="shared" si="92"/>
        <v>254.58690973142848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2.9940185835318274</v>
      </c>
      <c r="BQ89" s="21">
        <f>EXP(-LN(2)/25)*BQ88+(1-EXP(-LN(2)/25))/(LN(2)/25)*Calculateur!BL89*Calculateur!BN89*VLOOKUP('Données projet'!$B$11,Paramètres!$A$1:$I$89,3,0)*0.475*44/12</f>
        <v>2.3605820300339215</v>
      </c>
      <c r="BR89" s="21">
        <f>EXP(-LN(2)/2)*BR88+(1-EXP(-LN(2)/2))/(LN(2)/2)*BL89*BO89*VLOOKUP('Données projet'!$B$11,Paramètres!$A$1:$I$89,3,0)*0.475*44/12</f>
        <v>4.1138860000663991E-8</v>
      </c>
      <c r="BS89" s="22">
        <f t="shared" si="63"/>
        <v>5.3546006547046092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464.40000000000009</v>
      </c>
      <c r="BZ89" s="13">
        <f>BY89*VLOOKUP('Données projet'!$B$12,Paramètres!$A$1:$I$89,3,0)*VLOOKUP('Données projet'!$B$12,Paramètres!$A$1:$I$89,5,0)</f>
        <v>277.71120000000008</v>
      </c>
      <c r="CA89" s="13">
        <f t="shared" si="93"/>
        <v>66.483088830894033</v>
      </c>
      <c r="CB89" s="20">
        <f t="shared" si="64"/>
        <v>599.47171971380715</v>
      </c>
      <c r="CC89" s="59">
        <f t="shared" si="65"/>
        <v>892.80505304714052</v>
      </c>
      <c r="CD89" s="59">
        <f ca="1">AVERAGE(OFFSET($CC$3,0,0,'Données projet'!$E$12+1,1))-AVERAGE(OFFSET($H$3,0,0,'Données projet'!$E$12+1,1))</f>
        <v>382.88347131256569</v>
      </c>
      <c r="CE89" s="59">
        <f t="shared" si="94"/>
        <v>243.30592080224636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0.56524313768869383</v>
      </c>
      <c r="CL89" s="21">
        <f>EXP(-LN(2)/25)*CL88+(1-EXP(-LN(2)/25))/(LN(2)/25)*Calculateur!CG89*Calculateur!CI89*VLOOKUP('Données projet'!$B$12,Paramètres!$A$1:$I$89,3,0)*0.475*44/12</f>
        <v>0.33942447093314193</v>
      </c>
      <c r="CM89" s="21">
        <f>EXP(-LN(2)/2)*CM88+(1-EXP(-LN(2)/2))/(LN(2)/2)*CG89*CJ89*VLOOKUP('Données projet'!$B$12,Paramètres!$A$1:$I$89,3,0)*0.475*44/12</f>
        <v>9.2221615985893527E-9</v>
      </c>
      <c r="CN89" s="22">
        <f t="shared" si="66"/>
        <v>0.9046676178439973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370.12772664814923</v>
      </c>
      <c r="CZ89" s="59">
        <f t="shared" si="96"/>
        <v>292.26503163353146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2.4670890968694796</v>
      </c>
      <c r="DG89" s="21">
        <f>EXP(-LN(2)/25)*DG88+(1-EXP(-LN(2)/25))/(LN(2)/25)*Calculateur!DB89*Calculateur!DD89*VLOOKUP('Données projet'!$B$13,Paramètres!$A$1:$I$89,3,0)*0.475*44/12</f>
        <v>1.406280684641938</v>
      </c>
      <c r="DH89" s="21">
        <f>EXP(-LN(2)/2)*DH88+(1-EXP(-LN(2)/2))/(LN(2)/2)*DB89*DE89*VLOOKUP('Données projet'!$B$13,Paramètres!$A$1:$I$89,3,0)*0.475*44/12</f>
        <v>2.9514854795023705E-8</v>
      </c>
      <c r="DI89" s="22">
        <f t="shared" si="69"/>
        <v>3.8733698110262726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6.1186256061773749E-14</v>
      </c>
      <c r="DQ89" s="13">
        <f t="shared" si="97"/>
        <v>9.7328366192051127E-13</v>
      </c>
      <c r="DR89" s="20">
        <f t="shared" si="70"/>
        <v>1.8017017738191463E-12</v>
      </c>
      <c r="DS89" s="59">
        <f t="shared" si="71"/>
        <v>293.33333333333513</v>
      </c>
      <c r="DT89" s="59">
        <f ca="1">AVERAGE(OFFSET($DS$3,0,0,'Données projet'!$E$14+1,1))-AVERAGE(OFFSET($H$3,0,0,'Données projet'!$E$14+1,1))</f>
        <v>385.04244822139202</v>
      </c>
      <c r="DU89" s="59">
        <f t="shared" si="98"/>
        <v>374.64504594213992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2.2767589459850455</v>
      </c>
      <c r="EB89" s="21">
        <f>EXP(-LN(2)/25)*EB88+(1-EXP(-LN(2)/25))/(LN(2)/25)*Calculateur!DW89*Calculateur!DY89*VLOOKUP('Données projet'!$B$14,Paramètres!$A$1:$I$89,3,0)*0.475*44/12</f>
        <v>1.9173911618594179</v>
      </c>
      <c r="EC89" s="21">
        <f>EXP(-LN(2)/2)*EC88+(1-EXP(-LN(2)/2))/(LN(2)/2)*DW89*DZ89*VLOOKUP('Données projet'!$B$14,Paramètres!$A$1:$I$89,3,0)*0.475*44/12</f>
        <v>6.341857954766108E-9</v>
      </c>
      <c r="ED89" s="22">
        <f t="shared" si="72"/>
        <v>4.1941501141863213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332.68760696564266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1.0778884444265127</v>
      </c>
      <c r="AA90" s="21">
        <f>EXP(-LN(2)/25)*AA89+(1-EXP(-LN(2)/25))/(LN(2)/25)*Calculateur!V90*Calculateur!X90*VLOOKUP('Données projet'!$B$9,Paramètres!$A$1:$I$89,3,0)*0.475*44/12</f>
        <v>0.8638073247583915</v>
      </c>
      <c r="AB90" s="21">
        <f>EXP(-LN(2)/2)*AB89+(1-EXP(-LN(2)/2))/(LN(2)/2)*V90*Y90*VLOOKUP('Données projet'!$B$9,Paramètres!$A$1:$I$89,3,0)*0.475*44/12</f>
        <v>1.6075653607622387E-8</v>
      </c>
      <c r="AC90" s="22">
        <f t="shared" si="57"/>
        <v>1.9416957852605579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368.19566888809879</v>
      </c>
      <c r="AO90" s="59">
        <f t="shared" si="90"/>
        <v>254.25036207346591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1.2079784290986781</v>
      </c>
      <c r="AV90" s="21">
        <f>EXP(-LN(2)/25)*AV89+(1-EXP(-LN(2)/25))/(LN(2)/25)*Calculateur!AQ90*Calculateur!AS90*VLOOKUP('Données projet'!$B$10,Paramètres!$A$1:$I$89,3,0)*0.475*44/12</f>
        <v>0.96805993291888726</v>
      </c>
      <c r="AW90" s="21">
        <f>EXP(-LN(2)/2)*AW89+(1-EXP(-LN(2)/2))/(LN(2)/2)*AQ90*AT90*VLOOKUP('Données projet'!$B$10,Paramètres!$A$1:$I$89,3,0)*0.475*44/12</f>
        <v>1.8015818698197508E-8</v>
      </c>
      <c r="AX90" s="21">
        <f t="shared" si="60"/>
        <v>2.176038380033384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535.99999999999989</v>
      </c>
      <c r="BE90" s="13">
        <f>BD90*VLOOKUP('Données projet'!$B$11,Paramètres!$A$1:$I$89,3,0)*VLOOKUP('Données projet'!$B$11,Paramètres!$A$1:$I$89,5,0)</f>
        <v>250.84799999999996</v>
      </c>
      <c r="BF90" s="13">
        <f t="shared" si="91"/>
        <v>60.767491486783541</v>
      </c>
      <c r="BG90" s="20">
        <f t="shared" si="61"/>
        <v>542.7303143394812</v>
      </c>
      <c r="BH90" s="59">
        <f t="shared" si="62"/>
        <v>836.06364767281457</v>
      </c>
      <c r="BI90" s="59">
        <f ca="1">AVERAGE(OFFSET($BH$3,0,0,'Données projet'!$E$11+1,1))-AVERAGE(OFFSET($H$3,0,0,'Données projet'!$E$11+1,1))</f>
        <v>319.22903094674564</v>
      </c>
      <c r="BJ90" s="59">
        <f t="shared" si="92"/>
        <v>254.58690973142848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2.9353077052797847</v>
      </c>
      <c r="BQ90" s="21">
        <f>EXP(-LN(2)/25)*BQ89+(1-EXP(-LN(2)/25))/(LN(2)/25)*Calculateur!BL90*Calculateur!BN90*VLOOKUP('Données projet'!$B$11,Paramètres!$A$1:$I$89,3,0)*0.475*44/12</f>
        <v>2.29603179028503</v>
      </c>
      <c r="BR90" s="21">
        <f>EXP(-LN(2)/2)*BR89+(1-EXP(-LN(2)/2))/(LN(2)/2)*BL90*BO90*VLOOKUP('Données projet'!$B$11,Paramètres!$A$1:$I$89,3,0)*0.475*44/12</f>
        <v>2.9089566876753529E-8</v>
      </c>
      <c r="BS90" s="22">
        <f t="shared" si="63"/>
        <v>5.2313395246543815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469.80000000000007</v>
      </c>
      <c r="BZ90" s="13">
        <f>BY90*VLOOKUP('Données projet'!$B$12,Paramètres!$A$1:$I$89,3,0)*VLOOKUP('Données projet'!$B$12,Paramètres!$A$1:$I$89,5,0)</f>
        <v>280.94040000000007</v>
      </c>
      <c r="CA90" s="13">
        <f t="shared" si="93"/>
        <v>67.165703636653262</v>
      </c>
      <c r="CB90" s="20">
        <f t="shared" si="64"/>
        <v>606.28479716717118</v>
      </c>
      <c r="CC90" s="59">
        <f t="shared" si="65"/>
        <v>899.61813050050455</v>
      </c>
      <c r="CD90" s="59">
        <f ca="1">AVERAGE(OFFSET($CC$3,0,0,'Données projet'!$E$12+1,1))-AVERAGE(OFFSET($H$3,0,0,'Données projet'!$E$12+1,1))</f>
        <v>382.88347131256569</v>
      </c>
      <c r="CE90" s="59">
        <f t="shared" si="94"/>
        <v>243.30592080224636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0.55415906452288988</v>
      </c>
      <c r="CL90" s="21">
        <f>EXP(-LN(2)/25)*CL89+(1-EXP(-LN(2)/25))/(LN(2)/25)*Calculateur!CG90*Calculateur!CI90*VLOOKUP('Données projet'!$B$12,Paramètres!$A$1:$I$89,3,0)*0.475*44/12</f>
        <v>0.33014289092591803</v>
      </c>
      <c r="CM90" s="21">
        <f>EXP(-LN(2)/2)*CM89+(1-EXP(-LN(2)/2))/(LN(2)/2)*CG90*CJ90*VLOOKUP('Données projet'!$B$12,Paramètres!$A$1:$I$89,3,0)*0.475*44/12</f>
        <v>6.5210530035607028E-9</v>
      </c>
      <c r="CN90" s="22">
        <f t="shared" si="66"/>
        <v>0.88430196196986088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370.12772664814923</v>
      </c>
      <c r="CZ90" s="59">
        <f t="shared" si="96"/>
        <v>292.26503163353146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2.4187109844556338</v>
      </c>
      <c r="DG90" s="21">
        <f>EXP(-LN(2)/25)*DG89+(1-EXP(-LN(2)/25))/(LN(2)/25)*Calculateur!DB90*Calculateur!DD90*VLOOKUP('Données projet'!$B$13,Paramètres!$A$1:$I$89,3,0)*0.475*44/12</f>
        <v>1.3678258653673172</v>
      </c>
      <c r="DH90" s="21">
        <f>EXP(-LN(2)/2)*DH89+(1-EXP(-LN(2)/2))/(LN(2)/2)*DB90*DE90*VLOOKUP('Données projet'!$B$13,Paramètres!$A$1:$I$89,3,0)*0.475*44/12</f>
        <v>2.0870153971297551E-8</v>
      </c>
      <c r="DI90" s="22">
        <f t="shared" si="69"/>
        <v>3.7865368706931051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6.1186256061773749E-14</v>
      </c>
      <c r="DQ90" s="13">
        <f t="shared" si="97"/>
        <v>9.7328366192051127E-13</v>
      </c>
      <c r="DR90" s="20">
        <f t="shared" si="70"/>
        <v>1.8017017738191463E-12</v>
      </c>
      <c r="DS90" s="59">
        <f t="shared" si="71"/>
        <v>293.33333333333513</v>
      </c>
      <c r="DT90" s="59">
        <f ca="1">AVERAGE(OFFSET($DS$3,0,0,'Données projet'!$E$14+1,1))-AVERAGE(OFFSET($H$3,0,0,'Données projet'!$E$14+1,1))</f>
        <v>385.04244822139202</v>
      </c>
      <c r="DU90" s="59">
        <f t="shared" si="98"/>
        <v>374.64504594213992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2.2321130917401146</v>
      </c>
      <c r="EB90" s="21">
        <f>EXP(-LN(2)/25)*EB89+(1-EXP(-LN(2)/25))/(LN(2)/25)*Calculateur!DW90*Calculateur!DY90*VLOOKUP('Données projet'!$B$14,Paramètres!$A$1:$I$89,3,0)*0.475*44/12</f>
        <v>1.8649599997071533</v>
      </c>
      <c r="EC90" s="21">
        <f>EXP(-LN(2)/2)*EC89+(1-EXP(-LN(2)/2))/(LN(2)/2)*DW90*DZ90*VLOOKUP('Données projet'!$B$14,Paramètres!$A$1:$I$89,3,0)*0.475*44/12</f>
        <v>4.484370765136964E-9</v>
      </c>
      <c r="ED90" s="22">
        <f t="shared" si="72"/>
        <v>4.0970730959316386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332.68760696564266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1.0567517094783423</v>
      </c>
      <c r="AA91" s="21">
        <f>EXP(-LN(2)/25)*AA90+(1-EXP(-LN(2)/25))/(LN(2)/25)*Calculateur!V91*Calculateur!X91*VLOOKUP('Données projet'!$B$9,Paramètres!$A$1:$I$89,3,0)*0.475*44/12</f>
        <v>0.8401864680372203</v>
      </c>
      <c r="AB91" s="21">
        <f>EXP(-LN(2)/2)*AB90+(1-EXP(-LN(2)/2))/(LN(2)/2)*V91*Y91*VLOOKUP('Données projet'!$B$9,Paramètres!$A$1:$I$89,3,0)*0.475*44/12</f>
        <v>1.1367203677955776E-8</v>
      </c>
      <c r="AC91" s="22">
        <f t="shared" si="57"/>
        <v>1.8969381888827663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368.19566888809879</v>
      </c>
      <c r="AO91" s="59">
        <f t="shared" si="90"/>
        <v>254.25036207346591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1.1842907088981425</v>
      </c>
      <c r="AV91" s="21">
        <f>EXP(-LN(2)/25)*AV90+(1-EXP(-LN(2)/25))/(LN(2)/25)*Calculateur!AQ91*Calculateur!AS91*VLOOKUP('Données projet'!$B$10,Paramètres!$A$1:$I$89,3,0)*0.475*44/12</f>
        <v>0.94158828314516096</v>
      </c>
      <c r="AW91" s="21">
        <f>EXP(-LN(2)/2)*AW90+(1-EXP(-LN(2)/2))/(LN(2)/2)*AQ91*AT91*VLOOKUP('Données projet'!$B$10,Paramètres!$A$1:$I$89,3,0)*0.475*44/12</f>
        <v>1.2739107570122857E-8</v>
      </c>
      <c r="AX91" s="21">
        <f t="shared" si="60"/>
        <v>2.1258790047824112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553.49999999999989</v>
      </c>
      <c r="BE91" s="13">
        <f>BD91*VLOOKUP('Données projet'!$B$11,Paramètres!$A$1:$I$89,3,0)*VLOOKUP('Données projet'!$B$11,Paramètres!$A$1:$I$89,5,0)</f>
        <v>259.03799999999995</v>
      </c>
      <c r="BF91" s="13">
        <f t="shared" si="91"/>
        <v>62.517274213025487</v>
      </c>
      <c r="BG91" s="20">
        <f t="shared" si="61"/>
        <v>560.04210258768592</v>
      </c>
      <c r="BH91" s="59">
        <f t="shared" si="62"/>
        <v>853.37543592101929</v>
      </c>
      <c r="BI91" s="59">
        <f ca="1">AVERAGE(OFFSET($BH$3,0,0,'Données projet'!$E$11+1,1))-AVERAGE(OFFSET($H$3,0,0,'Données projet'!$E$11+1,1))</f>
        <v>319.22903094674564</v>
      </c>
      <c r="BJ91" s="59">
        <f t="shared" si="92"/>
        <v>254.58690973142848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2.8777481115401651</v>
      </c>
      <c r="BQ91" s="21">
        <f>EXP(-LN(2)/25)*BQ90+(1-EXP(-LN(2)/25))/(LN(2)/25)*Calculateur!BL91*Calculateur!BN91*VLOOKUP('Données projet'!$B$11,Paramètres!$A$1:$I$89,3,0)*0.475*44/12</f>
        <v>2.2332466802366215</v>
      </c>
      <c r="BR91" s="21">
        <f>EXP(-LN(2)/2)*BR90+(1-EXP(-LN(2)/2))/(LN(2)/2)*BL91*BO91*VLOOKUP('Données projet'!$B$11,Paramètres!$A$1:$I$89,3,0)*0.475*44/12</f>
        <v>2.0569430000331999E-8</v>
      </c>
      <c r="BS91" s="22">
        <f t="shared" si="63"/>
        <v>5.1109948123462159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475.20000000000005</v>
      </c>
      <c r="BZ91" s="13">
        <f>BY91*VLOOKUP('Données projet'!$B$12,Paramètres!$A$1:$I$89,3,0)*VLOOKUP('Données projet'!$B$12,Paramètres!$A$1:$I$89,5,0)</f>
        <v>284.16960000000006</v>
      </c>
      <c r="CA91" s="13">
        <f t="shared" si="93"/>
        <v>67.847405740313931</v>
      </c>
      <c r="CB91" s="20">
        <f t="shared" si="64"/>
        <v>613.0962849977135</v>
      </c>
      <c r="CC91" s="59">
        <f t="shared" si="65"/>
        <v>906.42961833104687</v>
      </c>
      <c r="CD91" s="59">
        <f ca="1">AVERAGE(OFFSET($CC$3,0,0,'Données projet'!$E$12+1,1))-AVERAGE(OFFSET($H$3,0,0,'Données projet'!$E$12+1,1))</f>
        <v>382.88347131256569</v>
      </c>
      <c r="CE91" s="59">
        <f t="shared" si="94"/>
        <v>243.30592080224636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0.54329234327125031</v>
      </c>
      <c r="CL91" s="21">
        <f>EXP(-LN(2)/25)*CL90+(1-EXP(-LN(2)/25))/(LN(2)/25)*Calculateur!CG91*Calculateur!CI91*VLOOKUP('Données projet'!$B$12,Paramètres!$A$1:$I$89,3,0)*0.475*44/12</f>
        <v>0.32111511621208871</v>
      </c>
      <c r="CM91" s="21">
        <f>EXP(-LN(2)/2)*CM90+(1-EXP(-LN(2)/2))/(LN(2)/2)*CG91*CJ91*VLOOKUP('Données projet'!$B$12,Paramètres!$A$1:$I$89,3,0)*0.475*44/12</f>
        <v>4.6110807992946763E-9</v>
      </c>
      <c r="CN91" s="22">
        <f t="shared" si="66"/>
        <v>0.86440746409441993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370.12772664814923</v>
      </c>
      <c r="CZ91" s="59">
        <f t="shared" si="96"/>
        <v>292.26503163353146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2.3712815373184886</v>
      </c>
      <c r="DG91" s="21">
        <f>EXP(-LN(2)/25)*DG90+(1-EXP(-LN(2)/25))/(LN(2)/25)*Calculateur!DB91*Calculateur!DD91*VLOOKUP('Données projet'!$B$13,Paramètres!$A$1:$I$89,3,0)*0.475*44/12</f>
        <v>1.3304225951480118</v>
      </c>
      <c r="DH91" s="21">
        <f>EXP(-LN(2)/2)*DH90+(1-EXP(-LN(2)/2))/(LN(2)/2)*DB91*DE91*VLOOKUP('Données projet'!$B$13,Paramètres!$A$1:$I$89,3,0)*0.475*44/12</f>
        <v>1.4757427397511854E-8</v>
      </c>
      <c r="DI91" s="22">
        <f t="shared" si="69"/>
        <v>3.7017041472239276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6.1186256061773749E-14</v>
      </c>
      <c r="DQ91" s="13">
        <f t="shared" si="97"/>
        <v>9.7328366192051127E-13</v>
      </c>
      <c r="DR91" s="20">
        <f t="shared" si="70"/>
        <v>1.8017017738191463E-12</v>
      </c>
      <c r="DS91" s="59">
        <f t="shared" si="71"/>
        <v>293.33333333333513</v>
      </c>
      <c r="DT91" s="59">
        <f ca="1">AVERAGE(OFFSET($DS$3,0,0,'Données projet'!$E$14+1,1))-AVERAGE(OFFSET($H$3,0,0,'Données projet'!$E$14+1,1))</f>
        <v>385.04244822139202</v>
      </c>
      <c r="DU91" s="59">
        <f t="shared" si="98"/>
        <v>374.64504594213992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2.1883427154656445</v>
      </c>
      <c r="EB91" s="21">
        <f>EXP(-LN(2)/25)*EB90+(1-EXP(-LN(2)/25))/(LN(2)/25)*Calculateur!DW91*Calculateur!DY91*VLOOKUP('Données projet'!$B$14,Paramètres!$A$1:$I$89,3,0)*0.475*44/12</f>
        <v>1.8139625704411773</v>
      </c>
      <c r="EC91" s="21">
        <f>EXP(-LN(2)/2)*EC90+(1-EXP(-LN(2)/2))/(LN(2)/2)*DW91*DZ91*VLOOKUP('Données projet'!$B$14,Paramètres!$A$1:$I$89,3,0)*0.475*44/12</f>
        <v>3.170928977383054E-9</v>
      </c>
      <c r="ED91" s="22">
        <f t="shared" si="72"/>
        <v>4.0023052890777508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332.68760696564266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1.0360294530103702</v>
      </c>
      <c r="AA92" s="21">
        <f>EXP(-LN(2)/25)*AA91+(1-EXP(-LN(2)/25))/(LN(2)/25)*Calculateur!V92*Calculateur!X92*VLOOKUP('Données projet'!$B$9,Paramètres!$A$1:$I$89,3,0)*0.475*44/12</f>
        <v>0.81721152488525639</v>
      </c>
      <c r="AB92" s="21">
        <f>EXP(-LN(2)/2)*AB91+(1-EXP(-LN(2)/2))/(LN(2)/2)*V92*Y92*VLOOKUP('Données projet'!$B$9,Paramètres!$A$1:$I$89,3,0)*0.475*44/12</f>
        <v>8.0378268038111933E-9</v>
      </c>
      <c r="AC92" s="22">
        <f t="shared" si="57"/>
        <v>1.8532409859334535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368.19566888809879</v>
      </c>
      <c r="AO92" s="59">
        <f t="shared" si="90"/>
        <v>254.25036207346591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1.1610674904426566</v>
      </c>
      <c r="AV92" s="21">
        <f>EXP(-LN(2)/25)*AV91+(1-EXP(-LN(2)/25))/(LN(2)/25)*Calculateur!AQ92*Calculateur!AS92*VLOOKUP('Données projet'!$B$10,Paramètres!$A$1:$I$89,3,0)*0.475*44/12</f>
        <v>0.91584050202658074</v>
      </c>
      <c r="AW92" s="21">
        <f>EXP(-LN(2)/2)*AW91+(1-EXP(-LN(2)/2))/(LN(2)/2)*AQ92*AT92*VLOOKUP('Données projet'!$B$10,Paramètres!$A$1:$I$89,3,0)*0.475*44/12</f>
        <v>9.007909349098754E-9</v>
      </c>
      <c r="AX92" s="21">
        <f t="shared" si="60"/>
        <v>2.0769080014771468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570.99999999999989</v>
      </c>
      <c r="BE92" s="13">
        <f>BD92*VLOOKUP('Données projet'!$B$11,Paramètres!$A$1:$I$89,3,0)*VLOOKUP('Données projet'!$B$11,Paramètres!$A$1:$I$89,5,0)</f>
        <v>267.22799999999995</v>
      </c>
      <c r="BF92" s="13">
        <f t="shared" si="91"/>
        <v>64.260628062866161</v>
      </c>
      <c r="BG92" s="20">
        <f t="shared" si="61"/>
        <v>577.34269387615848</v>
      </c>
      <c r="BH92" s="59">
        <f t="shared" si="62"/>
        <v>870.67602720949185</v>
      </c>
      <c r="BI92" s="59">
        <f ca="1">AVERAGE(OFFSET($BH$3,0,0,'Données projet'!$E$11+1,1))-AVERAGE(OFFSET($H$3,0,0,'Données projet'!$E$11+1,1))</f>
        <v>319.22903094674564</v>
      </c>
      <c r="BJ92" s="59">
        <f t="shared" si="92"/>
        <v>254.58690973142848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2.8213172263258937</v>
      </c>
      <c r="BQ92" s="21">
        <f>EXP(-LN(2)/25)*BQ91+(1-EXP(-LN(2)/25))/(LN(2)/25)*Calculateur!BL92*Calculateur!BN92*VLOOKUP('Données projet'!$B$11,Paramètres!$A$1:$I$89,3,0)*0.475*44/12</f>
        <v>2.1721784323242121</v>
      </c>
      <c r="BR92" s="21">
        <f>EXP(-LN(2)/2)*BR91+(1-EXP(-LN(2)/2))/(LN(2)/2)*BL92*BO92*VLOOKUP('Données projet'!$B$11,Paramètres!$A$1:$I$89,3,0)*0.475*44/12</f>
        <v>1.4544783438376766E-8</v>
      </c>
      <c r="BS92" s="22">
        <f t="shared" si="63"/>
        <v>4.9934956731948894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480.6</v>
      </c>
      <c r="BZ92" s="13">
        <f>BY92*VLOOKUP('Données projet'!$B$12,Paramètres!$A$1:$I$89,3,0)*VLOOKUP('Données projet'!$B$12,Paramètres!$A$1:$I$89,5,0)</f>
        <v>287.39880000000005</v>
      </c>
      <c r="CA92" s="13">
        <f t="shared" si="93"/>
        <v>68.528206713592894</v>
      </c>
      <c r="CB92" s="20">
        <f t="shared" si="64"/>
        <v>619.90620335950769</v>
      </c>
      <c r="CC92" s="59">
        <f t="shared" si="65"/>
        <v>913.23953669284106</v>
      </c>
      <c r="CD92" s="59">
        <f ca="1">AVERAGE(OFFSET($CC$3,0,0,'Données projet'!$E$12+1,1))-AVERAGE(OFFSET($H$3,0,0,'Données projet'!$E$12+1,1))</f>
        <v>382.88347131256569</v>
      </c>
      <c r="CE92" s="59">
        <f t="shared" si="94"/>
        <v>243.30592080224636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0.53263871179530986</v>
      </c>
      <c r="CL92" s="21">
        <f>EXP(-LN(2)/25)*CL91+(1-EXP(-LN(2)/25))/(LN(2)/25)*Calculateur!CG92*Calculateur!CI92*VLOOKUP('Données projet'!$B$12,Paramètres!$A$1:$I$89,3,0)*0.475*44/12</f>
        <v>0.31233420647255911</v>
      </c>
      <c r="CM92" s="21">
        <f>EXP(-LN(2)/2)*CM91+(1-EXP(-LN(2)/2))/(LN(2)/2)*CG92*CJ92*VLOOKUP('Données projet'!$B$12,Paramètres!$A$1:$I$89,3,0)*0.475*44/12</f>
        <v>3.2605265017803514E-9</v>
      </c>
      <c r="CN92" s="22">
        <f t="shared" si="66"/>
        <v>0.84497292152839543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370.12772664814923</v>
      </c>
      <c r="CZ92" s="59">
        <f t="shared" si="96"/>
        <v>292.26503163353146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2.3247821527105965</v>
      </c>
      <c r="DG92" s="21">
        <f>EXP(-LN(2)/25)*DG91+(1-EXP(-LN(2)/25))/(LN(2)/25)*Calculateur!DB92*Calculateur!DD92*VLOOKUP('Données projet'!$B$13,Paramètres!$A$1:$I$89,3,0)*0.475*44/12</f>
        <v>1.2940421193198057</v>
      </c>
      <c r="DH92" s="21">
        <f>EXP(-LN(2)/2)*DH91+(1-EXP(-LN(2)/2))/(LN(2)/2)*DB92*DE92*VLOOKUP('Données projet'!$B$13,Paramètres!$A$1:$I$89,3,0)*0.475*44/12</f>
        <v>1.0435076985648777E-8</v>
      </c>
      <c r="DI92" s="22">
        <f t="shared" si="69"/>
        <v>3.618824282465479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6.1186256061773749E-14</v>
      </c>
      <c r="DQ92" s="13">
        <f t="shared" si="97"/>
        <v>9.7328366192051127E-13</v>
      </c>
      <c r="DR92" s="20">
        <f t="shared" si="70"/>
        <v>1.8017017738191463E-12</v>
      </c>
      <c r="DS92" s="59">
        <f t="shared" si="71"/>
        <v>293.33333333333513</v>
      </c>
      <c r="DT92" s="59">
        <f ca="1">AVERAGE(OFFSET($DS$3,0,0,'Données projet'!$E$14+1,1))-AVERAGE(OFFSET($H$3,0,0,'Données projet'!$E$14+1,1))</f>
        <v>385.04244822139202</v>
      </c>
      <c r="DU92" s="59">
        <f t="shared" si="98"/>
        <v>374.64504594213992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2.1454306495726234</v>
      </c>
      <c r="EB92" s="21">
        <f>EXP(-LN(2)/25)*EB91+(1-EXP(-LN(2)/25))/(LN(2)/25)*Calculateur!DW92*Calculateur!DY92*VLOOKUP('Données projet'!$B$14,Paramètres!$A$1:$I$89,3,0)*0.475*44/12</f>
        <v>1.7643596685603176</v>
      </c>
      <c r="EC92" s="21">
        <f>EXP(-LN(2)/2)*EC91+(1-EXP(-LN(2)/2))/(LN(2)/2)*DW92*DZ92*VLOOKUP('Données projet'!$B$14,Paramètres!$A$1:$I$89,3,0)*0.475*44/12</f>
        <v>2.242185382568482E-9</v>
      </c>
      <c r="ED92" s="22">
        <f t="shared" si="72"/>
        <v>3.9097903203751265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332.68760696564266</v>
      </c>
      <c r="T93" s="59">
        <f t="shared" si="88"/>
        <v>231.36959598460686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1.0157135473524066</v>
      </c>
      <c r="AA93" s="21">
        <f>EXP(-LN(2)/25)*AA92+(1-EXP(-LN(2)/25))/(LN(2)/25)*Calculateur!V93*Calculateur!X93*VLOOKUP('Données projet'!$B$9,Paramètres!$A$1:$I$89,3,0)*0.475*44/12</f>
        <v>0.79486483276198272</v>
      </c>
      <c r="AB93" s="21">
        <f>EXP(-LN(2)/2)*AB92+(1-EXP(-LN(2)/2))/(LN(2)/2)*V93*Y93*VLOOKUP('Données projet'!$B$9,Paramètres!$A$1:$I$89,3,0)*0.475*44/12</f>
        <v>5.6836018389778881E-9</v>
      </c>
      <c r="AC93" s="22">
        <f t="shared" si="57"/>
        <v>1.8105783857979911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368.19566888809879</v>
      </c>
      <c r="AO93" s="59">
        <f t="shared" si="90"/>
        <v>254.25036207346591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1.1382996651363182</v>
      </c>
      <c r="AV93" s="21">
        <f>EXP(-LN(2)/25)*AV92+(1-EXP(-LN(2)/25))/(LN(2)/25)*Calculateur!AQ93*Calculateur!AS93*VLOOKUP('Données projet'!$B$10,Paramètres!$A$1:$I$89,3,0)*0.475*44/12</f>
        <v>0.89079679533670508</v>
      </c>
      <c r="AW93" s="21">
        <f>EXP(-LN(2)/2)*AW92+(1-EXP(-LN(2)/2))/(LN(2)/2)*AQ93*AT93*VLOOKUP('Données projet'!$B$10,Paramètres!$A$1:$I$89,3,0)*0.475*44/12</f>
        <v>6.3695537850614285E-9</v>
      </c>
      <c r="AX93" s="21">
        <f t="shared" si="60"/>
        <v>2.0290964668425771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588.5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588.49999999999989</v>
      </c>
      <c r="BE93" s="13">
        <f>BD93*VLOOKUP('Données projet'!$B$11,Paramètres!$A$1:$I$89,3,0)*VLOOKUP('Données projet'!$B$11,Paramètres!$A$1:$I$89,5,0)</f>
        <v>275.41799999999995</v>
      </c>
      <c r="BF93" s="13">
        <f t="shared" si="91"/>
        <v>65.997772680817278</v>
      </c>
      <c r="BG93" s="20">
        <f t="shared" si="61"/>
        <v>594.63247075242327</v>
      </c>
      <c r="BH93" s="59">
        <f t="shared" si="62"/>
        <v>887.96580408575664</v>
      </c>
      <c r="BI93" s="59">
        <f ca="1">AVERAGE(OFFSET($BH$3,0,0,'Données projet'!$E$11+1,1))-AVERAGE(OFFSET($H$3,0,0,'Données projet'!$E$11+1,1))</f>
        <v>319.22903094674564</v>
      </c>
      <c r="BJ93" s="59">
        <f t="shared" si="92"/>
        <v>254.58690973142848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98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2.7659929163512329</v>
      </c>
      <c r="BQ93" s="21">
        <f>EXP(-LN(2)/25)*BQ92+(1-EXP(-LN(2)/25))/(LN(2)/25)*Calculateur!BL93*Calculateur!BN93*VLOOKUP('Données projet'!$B$11,Paramètres!$A$1:$I$89,3,0)*0.475*44/12</f>
        <v>2.1127800988624075</v>
      </c>
      <c r="BR93" s="21">
        <f>EXP(-LN(2)/2)*BR92+(1-EXP(-LN(2)/2))/(LN(2)/2)*BL93*BO93*VLOOKUP('Données projet'!$B$11,Paramètres!$A$1:$I$89,3,0)*0.475*44/12</f>
        <v>1.0284715000166001E-8</v>
      </c>
      <c r="BS93" s="22">
        <f t="shared" si="63"/>
        <v>4.8787730254983561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486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486</v>
      </c>
      <c r="BZ93" s="13">
        <f>BY93*VLOOKUP('Données projet'!$B$12,Paramètres!$A$1:$I$89,3,0)*VLOOKUP('Données projet'!$B$12,Paramètres!$A$1:$I$89,5,0)</f>
        <v>290.62799999999999</v>
      </c>
      <c r="CA93" s="13">
        <f t="shared" si="93"/>
        <v>69.208117853196882</v>
      </c>
      <c r="CB93" s="20">
        <f t="shared" si="64"/>
        <v>626.71457192765126</v>
      </c>
      <c r="CC93" s="59">
        <f t="shared" si="65"/>
        <v>920.04790526098463</v>
      </c>
      <c r="CD93" s="59">
        <f ca="1">AVERAGE(OFFSET($CC$3,0,0,'Données projet'!$E$12+1,1))-AVERAGE(OFFSET($H$3,0,0,'Données projet'!$E$12+1,1))</f>
        <v>382.88347131256569</v>
      </c>
      <c r="CE93" s="59">
        <f t="shared" si="94"/>
        <v>243.30592080224636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24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0.52219399153453905</v>
      </c>
      <c r="CL93" s="21">
        <f>EXP(-LN(2)/25)*CL92+(1-EXP(-LN(2)/25))/(LN(2)/25)*Calculateur!CG93*Calculateur!CI93*VLOOKUP('Données projet'!$B$12,Paramètres!$A$1:$I$89,3,0)*0.475*44/12</f>
        <v>0.30379341117162489</v>
      </c>
      <c r="CM93" s="21">
        <f>EXP(-LN(2)/2)*CM92+(1-EXP(-LN(2)/2))/(LN(2)/2)*CG93*CJ93*VLOOKUP('Données projet'!$B$12,Paramètres!$A$1:$I$89,3,0)*0.475*44/12</f>
        <v>2.3055403996473382E-9</v>
      </c>
      <c r="CN93" s="22">
        <f t="shared" si="66"/>
        <v>0.82598740501170442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370.12772664814923</v>
      </c>
      <c r="CZ93" s="59">
        <f t="shared" si="96"/>
        <v>292.26503163353146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2.2791945926730413</v>
      </c>
      <c r="DG93" s="21">
        <f>EXP(-LN(2)/25)*DG92+(1-EXP(-LN(2)/25))/(LN(2)/25)*Calculateur!DB93*Calculateur!DD93*VLOOKUP('Données projet'!$B$13,Paramètres!$A$1:$I$89,3,0)*0.475*44/12</f>
        <v>1.2586564695162881</v>
      </c>
      <c r="DH93" s="21">
        <f>EXP(-LN(2)/2)*DH92+(1-EXP(-LN(2)/2))/(LN(2)/2)*DB93*DE93*VLOOKUP('Données projet'!$B$13,Paramètres!$A$1:$I$89,3,0)*0.475*44/12</f>
        <v>7.3787136987559286E-9</v>
      </c>
      <c r="DI93" s="22">
        <f t="shared" si="69"/>
        <v>3.5378510695680427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6.1186256061773749E-14</v>
      </c>
      <c r="DQ93" s="13">
        <f t="shared" si="97"/>
        <v>9.7328366192051127E-13</v>
      </c>
      <c r="DR93" s="20">
        <f t="shared" si="70"/>
        <v>1.8017017738191463E-12</v>
      </c>
      <c r="DS93" s="59">
        <f t="shared" si="71"/>
        <v>293.33333333333513</v>
      </c>
      <c r="DT93" s="59">
        <f ca="1">AVERAGE(OFFSET($DS$3,0,0,'Données projet'!$E$14+1,1))-AVERAGE(OFFSET($H$3,0,0,'Données projet'!$E$14+1,1))</f>
        <v>385.04244822139202</v>
      </c>
      <c r="DU93" s="59">
        <f t="shared" si="98"/>
        <v>374.64504594213992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2.1033600631179885</v>
      </c>
      <c r="EB93" s="21">
        <f>EXP(-LN(2)/25)*EB92+(1-EXP(-LN(2)/25))/(LN(2)/25)*Calculateur!DW93*Calculateur!DY93*VLOOKUP('Données projet'!$B$14,Paramètres!$A$1:$I$89,3,0)*0.475*44/12</f>
        <v>1.7161131606398932</v>
      </c>
      <c r="EC93" s="21">
        <f>EXP(-LN(2)/2)*EC92+(1-EXP(-LN(2)/2))/(LN(2)/2)*DW93*DZ93*VLOOKUP('Données projet'!$B$14,Paramètres!$A$1:$I$89,3,0)*0.475*44/12</f>
        <v>1.585464488691527E-9</v>
      </c>
      <c r="ED93" s="22">
        <f t="shared" si="72"/>
        <v>3.8194732253433465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332.68760696564266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0.99579602421291691</v>
      </c>
      <c r="AA94" s="21">
        <f>EXP(-LN(2)/25)*AA93+(1-EXP(-LN(2)/25))/(LN(2)/25)*Calculateur!V94*Calculateur!X94*VLOOKUP('Données projet'!$B$9,Paramètres!$A$1:$I$89,3,0)*0.475*44/12</f>
        <v>0.77312921210998142</v>
      </c>
      <c r="AB94" s="21">
        <f>EXP(-LN(2)/2)*AB93+(1-EXP(-LN(2)/2))/(LN(2)/2)*V94*Y94*VLOOKUP('Données projet'!$B$9,Paramètres!$A$1:$I$89,3,0)*0.475*44/12</f>
        <v>4.0189134019055966E-9</v>
      </c>
      <c r="AC94" s="22">
        <f t="shared" si="57"/>
        <v>1.7689252403418119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262.62599999999986</v>
      </c>
      <c r="AK94" s="13">
        <f t="shared" si="89"/>
        <v>63.281807230823397</v>
      </c>
      <c r="AL94" s="20">
        <f t="shared" si="58"/>
        <v>567.62276426035044</v>
      </c>
      <c r="AM94" s="59">
        <f t="shared" si="59"/>
        <v>860.95609759368381</v>
      </c>
      <c r="AN94" s="59">
        <f ca="1">AVERAGE(OFFSET($AM$3,0,0,'Données projet'!$E$10+1,1))-AVERAGE(OFFSET($H$3,0,0,'Données projet'!$E$10+1,1))</f>
        <v>368.19566888809879</v>
      </c>
      <c r="AO94" s="59">
        <f t="shared" si="90"/>
        <v>254.25036207346591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1.1159783029972348</v>
      </c>
      <c r="AV94" s="21">
        <f>EXP(-LN(2)/25)*AV93+(1-EXP(-LN(2)/25))/(LN(2)/25)*Calculateur!AQ94*Calculateur!AS94*VLOOKUP('Données projet'!$B$10,Paramètres!$A$1:$I$89,3,0)*0.475*44/12</f>
        <v>0.86643791012325533</v>
      </c>
      <c r="AW94" s="21">
        <f>EXP(-LN(2)/2)*AW93+(1-EXP(-LN(2)/2))/(LN(2)/2)*AQ94*AT94*VLOOKUP('Données projet'!$B$10,Paramètres!$A$1:$I$89,3,0)*0.475*44/12</f>
        <v>4.503954674549377E-9</v>
      </c>
      <c r="AX94" s="21">
        <f t="shared" si="60"/>
        <v>1.9824162176244449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508.99999999999989</v>
      </c>
      <c r="BE94" s="13">
        <f>BD94*VLOOKUP('Données projet'!$B$11,Paramètres!$A$1:$I$89,3,0)*VLOOKUP('Données projet'!$B$11,Paramètres!$A$1:$I$89,5,0)</f>
        <v>238.21199999999993</v>
      </c>
      <c r="BF94" s="13">
        <f t="shared" si="91"/>
        <v>58.054666307163771</v>
      </c>
      <c r="BG94" s="20">
        <f t="shared" si="61"/>
        <v>515.99777715164339</v>
      </c>
      <c r="BH94" s="59">
        <f t="shared" si="62"/>
        <v>809.33111048497676</v>
      </c>
      <c r="BI94" s="59">
        <f ca="1">AVERAGE(OFFSET($BH$3,0,0,'Données projet'!$E$11+1,1))-AVERAGE(OFFSET($H$3,0,0,'Données projet'!$E$11+1,1))</f>
        <v>319.22903094674564</v>
      </c>
      <c r="BJ94" s="59">
        <f t="shared" si="92"/>
        <v>254.58690973142848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2.7117534823506779</v>
      </c>
      <c r="BQ94" s="21">
        <f>EXP(-LN(2)/25)*BQ93+(1-EXP(-LN(2)/25))/(LN(2)/25)*Calculateur!BL94*Calculateur!BN94*VLOOKUP('Données projet'!$B$11,Paramètres!$A$1:$I$89,3,0)*0.475*44/12</f>
        <v>2.0550060159527384</v>
      </c>
      <c r="BR94" s="21">
        <f>EXP(-LN(2)/2)*BR93+(1-EXP(-LN(2)/2))/(LN(2)/2)*BL94*BO94*VLOOKUP('Données projet'!$B$11,Paramètres!$A$1:$I$89,3,0)*0.475*44/12</f>
        <v>7.2723917191883838E-9</v>
      </c>
      <c r="BS94" s="22">
        <f t="shared" si="63"/>
        <v>4.7667595055758083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5.3</v>
      </c>
      <c r="BY94" s="12">
        <f>IF('Données projet'!$A$114&gt;35,BY93+BX94-CG93,IF(A94&lt;'Données projet'!$A$114,$BV$205^A94,IF(A94='Données projet'!$A$114,'Données projet'!$B$114,BY93+BX94-CG93)))</f>
        <v>467.3</v>
      </c>
      <c r="BZ94" s="13">
        <f>BY94*VLOOKUP('Données projet'!$B$12,Paramètres!$A$1:$I$89,3,0)*VLOOKUP('Données projet'!$B$12,Paramètres!$A$1:$I$89,5,0)</f>
        <v>279.44540000000006</v>
      </c>
      <c r="CA94" s="13">
        <f t="shared" si="93"/>
        <v>66.849792437407487</v>
      </c>
      <c r="CB94" s="20">
        <f t="shared" si="64"/>
        <v>603.13079349515147</v>
      </c>
      <c r="CC94" s="59">
        <f t="shared" si="65"/>
        <v>896.46412682848472</v>
      </c>
      <c r="CD94" s="59">
        <f ca="1">AVERAGE(OFFSET($CC$3,0,0,'Données projet'!$E$12+1,1))-AVERAGE(OFFSET($H$3,0,0,'Données projet'!$E$12+1,1))</f>
        <v>382.88347131256569</v>
      </c>
      <c r="CE94" s="59">
        <f t="shared" si="94"/>
        <v>243.30592080224636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0.51195408586743163</v>
      </c>
      <c r="CL94" s="21">
        <f>EXP(-LN(2)/25)*CL93+(1-EXP(-LN(2)/25))/(LN(2)/25)*Calculateur!CG94*Calculateur!CI94*VLOOKUP('Données projet'!$B$12,Paramètres!$A$1:$I$89,3,0)*0.475*44/12</f>
        <v>0.29548616436733566</v>
      </c>
      <c r="CM94" s="21">
        <f>EXP(-LN(2)/2)*CM93+(1-EXP(-LN(2)/2))/(LN(2)/2)*CG94*CJ94*VLOOKUP('Données projet'!$B$12,Paramètres!$A$1:$I$89,3,0)*0.475*44/12</f>
        <v>1.6302632508901757E-9</v>
      </c>
      <c r="CN94" s="22">
        <f t="shared" si="66"/>
        <v>0.80744025186503054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370.12772664814923</v>
      </c>
      <c r="CZ94" s="59">
        <f t="shared" si="96"/>
        <v>292.26503163353146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2.2345009768821562</v>
      </c>
      <c r="DG94" s="21">
        <f>EXP(-LN(2)/25)*DG93+(1-EXP(-LN(2)/25))/(LN(2)/25)*Calculateur!DB94*Calculateur!DD94*VLOOKUP('Données projet'!$B$13,Paramètres!$A$1:$I$89,3,0)*0.475*44/12</f>
        <v>1.2242384421674981</v>
      </c>
      <c r="DH94" s="21">
        <f>EXP(-LN(2)/2)*DH93+(1-EXP(-LN(2)/2))/(LN(2)/2)*DB94*DE94*VLOOKUP('Données projet'!$B$13,Paramètres!$A$1:$I$89,3,0)*0.475*44/12</f>
        <v>5.2175384928243894E-9</v>
      </c>
      <c r="DI94" s="22">
        <f t="shared" si="69"/>
        <v>3.4587394242671925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6.1186256061773749E-14</v>
      </c>
      <c r="DQ94" s="13">
        <f t="shared" si="97"/>
        <v>9.7328366192051127E-13</v>
      </c>
      <c r="DR94" s="20">
        <f t="shared" si="70"/>
        <v>1.8017017738191463E-12</v>
      </c>
      <c r="DS94" s="59">
        <f t="shared" si="71"/>
        <v>293.33333333333513</v>
      </c>
      <c r="DT94" s="59">
        <f ca="1">AVERAGE(OFFSET($DS$3,0,0,'Données projet'!$E$14+1,1))-AVERAGE(OFFSET($H$3,0,0,'Données projet'!$E$14+1,1))</f>
        <v>385.04244822139202</v>
      </c>
      <c r="DU94" s="59">
        <f t="shared" si="98"/>
        <v>374.64504594213992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2.0621144552032051</v>
      </c>
      <c r="EB94" s="21">
        <f>EXP(-LN(2)/25)*EB93+(1-EXP(-LN(2)/25))/(LN(2)/25)*Calculateur!DW94*Calculateur!DY94*VLOOKUP('Données projet'!$B$14,Paramètres!$A$1:$I$89,3,0)*0.475*44/12</f>
        <v>1.6691859560157265</v>
      </c>
      <c r="EC94" s="21">
        <f>EXP(-LN(2)/2)*EC93+(1-EXP(-LN(2)/2))/(LN(2)/2)*DW94*DZ94*VLOOKUP('Données projet'!$B$14,Paramètres!$A$1:$I$89,3,0)*0.475*44/12</f>
        <v>1.121092691284241E-9</v>
      </c>
      <c r="ED94" s="22">
        <f t="shared" si="72"/>
        <v>3.7313004123400244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332.68760696564266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0.97626907155370302</v>
      </c>
      <c r="AA95" s="21">
        <f>EXP(-LN(2)/25)*AA94+(1-EXP(-LN(2)/25))/(LN(2)/25)*Calculateur!V95*Calculateur!X95*VLOOKUP('Données projet'!$B$9,Paramètres!$A$1:$I$89,3,0)*0.475*44/12</f>
        <v>0.7519879531477357</v>
      </c>
      <c r="AB95" s="21">
        <f>EXP(-LN(2)/2)*AB94+(1-EXP(-LN(2)/2))/(LN(2)/2)*V95*Y95*VLOOKUP('Données projet'!$B$9,Paramètres!$A$1:$I$89,3,0)*0.475*44/12</f>
        <v>2.841800919488944E-9</v>
      </c>
      <c r="AC95" s="22">
        <f t="shared" si="57"/>
        <v>1.7282570275432398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267.69599999999986</v>
      </c>
      <c r="AK95" s="13">
        <f t="shared" si="89"/>
        <v>64.360058723585439</v>
      </c>
      <c r="AL95" s="20">
        <f t="shared" si="58"/>
        <v>578.33096894357766</v>
      </c>
      <c r="AM95" s="59">
        <f t="shared" si="59"/>
        <v>871.66430227691103</v>
      </c>
      <c r="AN95" s="59">
        <f ca="1">AVERAGE(OFFSET($AM$3,0,0,'Données projet'!$E$10+1,1))-AVERAGE(OFFSET($H$3,0,0,'Données projet'!$E$10+1,1))</f>
        <v>368.19566888809879</v>
      </c>
      <c r="AO95" s="59">
        <f t="shared" si="90"/>
        <v>254.25036207346591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1.0940946491550123</v>
      </c>
      <c r="AV95" s="21">
        <f>EXP(-LN(2)/25)*AV94+(1-EXP(-LN(2)/25))/(LN(2)/25)*Calculateur!AQ95*Calculateur!AS95*VLOOKUP('Données projet'!$B$10,Paramètres!$A$1:$I$89,3,0)*0.475*44/12</f>
        <v>0.84274511990694545</v>
      </c>
      <c r="AW95" s="21">
        <f>EXP(-LN(2)/2)*AW94+(1-EXP(-LN(2)/2))/(LN(2)/2)*AQ95*AT95*VLOOKUP('Données projet'!$B$10,Paramètres!$A$1:$I$89,3,0)*0.475*44/12</f>
        <v>3.1847768925307142E-9</v>
      </c>
      <c r="AX95" s="21">
        <f t="shared" si="60"/>
        <v>1.9368397722467345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527.49999999999989</v>
      </c>
      <c r="BE95" s="13">
        <f>BD95*VLOOKUP('Données projet'!$B$11,Paramètres!$A$1:$I$89,3,0)*VLOOKUP('Données projet'!$B$11,Paramètres!$A$1:$I$89,5,0)</f>
        <v>246.86999999999995</v>
      </c>
      <c r="BF95" s="13">
        <f t="shared" si="91"/>
        <v>59.91520778876734</v>
      </c>
      <c r="BG95" s="20">
        <f t="shared" si="61"/>
        <v>534.31757023210309</v>
      </c>
      <c r="BH95" s="59">
        <f t="shared" si="62"/>
        <v>827.65090356543647</v>
      </c>
      <c r="BI95" s="59">
        <f ca="1">AVERAGE(OFFSET($BH$3,0,0,'Données projet'!$E$11+1,1))-AVERAGE(OFFSET($H$3,0,0,'Données projet'!$E$11+1,1))</f>
        <v>319.22903094674564</v>
      </c>
      <c r="BJ95" s="59">
        <f t="shared" si="92"/>
        <v>254.58690973142848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2.6585776505680858</v>
      </c>
      <c r="BQ95" s="21">
        <f>EXP(-LN(2)/25)*BQ94+(1-EXP(-LN(2)/25))/(LN(2)/25)*Calculateur!BL95*Calculateur!BN95*VLOOKUP('Données projet'!$B$11,Paramètres!$A$1:$I$89,3,0)*0.475*44/12</f>
        <v>1.9988117683784412</v>
      </c>
      <c r="BR95" s="21">
        <f>EXP(-LN(2)/2)*BR94+(1-EXP(-LN(2)/2))/(LN(2)/2)*BL95*BO95*VLOOKUP('Données projet'!$B$11,Paramètres!$A$1:$I$89,3,0)*0.475*44/12</f>
        <v>5.1423575000830014E-9</v>
      </c>
      <c r="BS95" s="22">
        <f t="shared" si="63"/>
        <v>4.6573894240888851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5.3</v>
      </c>
      <c r="BY95" s="12">
        <f>IF('Données projet'!$A$114&gt;35,BY94+BX95-CG94,IF(A95&lt;'Données projet'!$A$114,$BV$205^A95,IF(A95='Données projet'!$A$114,'Données projet'!$B$114,BY94+BX95-CG94)))</f>
        <v>472.6</v>
      </c>
      <c r="BZ95" s="13">
        <f>BY95*VLOOKUP('Données projet'!$B$12,Paramètres!$A$1:$I$89,3,0)*VLOOKUP('Données projet'!$B$12,Paramètres!$A$1:$I$89,5,0)</f>
        <v>282.6148</v>
      </c>
      <c r="CA95" s="13">
        <f t="shared" si="93"/>
        <v>67.519291995071626</v>
      </c>
      <c r="CB95" s="20">
        <f t="shared" si="64"/>
        <v>609.81687689141643</v>
      </c>
      <c r="CC95" s="59">
        <f t="shared" si="65"/>
        <v>903.1502102247498</v>
      </c>
      <c r="CD95" s="59">
        <f ca="1">AVERAGE(OFFSET($CC$3,0,0,'Données projet'!$E$12+1,1))-AVERAGE(OFFSET($H$3,0,0,'Données projet'!$E$12+1,1))</f>
        <v>382.88347131256569</v>
      </c>
      <c r="CE95" s="59">
        <f t="shared" si="94"/>
        <v>243.30592080224636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0.50191497850473044</v>
      </c>
      <c r="CL95" s="21">
        <f>EXP(-LN(2)/25)*CL94+(1-EXP(-LN(2)/25))/(LN(2)/25)*Calculateur!CG95*Calculateur!CI95*VLOOKUP('Données projet'!$B$12,Paramètres!$A$1:$I$89,3,0)*0.475*44/12</f>
        <v>0.2874060796637688</v>
      </c>
      <c r="CM95" s="21">
        <f>EXP(-LN(2)/2)*CM94+(1-EXP(-LN(2)/2))/(LN(2)/2)*CG95*CJ95*VLOOKUP('Données projet'!$B$12,Paramètres!$A$1:$I$89,3,0)*0.475*44/12</f>
        <v>1.1527701998236691E-9</v>
      </c>
      <c r="CN95" s="22">
        <f t="shared" si="66"/>
        <v>0.7893210593212695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370.12772664814923</v>
      </c>
      <c r="CZ95" s="59">
        <f t="shared" si="96"/>
        <v>292.26503163353146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2.1906837756365167</v>
      </c>
      <c r="DG95" s="21">
        <f>EXP(-LN(2)/25)*DG94+(1-EXP(-LN(2)/25))/(LN(2)/25)*Calculateur!DB95*Calculateur!DD95*VLOOKUP('Données projet'!$B$13,Paramètres!$A$1:$I$89,3,0)*0.475*44/12</f>
        <v>1.1907615775865263</v>
      </c>
      <c r="DH95" s="21">
        <f>EXP(-LN(2)/2)*DH94+(1-EXP(-LN(2)/2))/(LN(2)/2)*DB95*DE95*VLOOKUP('Données projet'!$B$13,Paramètres!$A$1:$I$89,3,0)*0.475*44/12</f>
        <v>3.6893568493779647E-9</v>
      </c>
      <c r="DI95" s="22">
        <f t="shared" si="69"/>
        <v>3.3814453569123999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6.1186256061773749E-14</v>
      </c>
      <c r="DQ95" s="13">
        <f t="shared" si="97"/>
        <v>9.7328366192051127E-13</v>
      </c>
      <c r="DR95" s="20">
        <f t="shared" si="70"/>
        <v>1.8017017738191463E-12</v>
      </c>
      <c r="DS95" s="59">
        <f t="shared" si="71"/>
        <v>293.33333333333513</v>
      </c>
      <c r="DT95" s="59">
        <f ca="1">AVERAGE(OFFSET($DS$3,0,0,'Données projet'!$E$14+1,1))-AVERAGE(OFFSET($H$3,0,0,'Données projet'!$E$14+1,1))</f>
        <v>385.04244822139202</v>
      </c>
      <c r="DU95" s="59">
        <f t="shared" si="98"/>
        <v>374.64504594213992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2.021677648502294</v>
      </c>
      <c r="EB95" s="21">
        <f>EXP(-LN(2)/25)*EB94+(1-EXP(-LN(2)/25))/(LN(2)/25)*Calculateur!DW95*Calculateur!DY95*VLOOKUP('Données projet'!$B$14,Paramètres!$A$1:$I$89,3,0)*0.475*44/12</f>
        <v>1.623541978269802</v>
      </c>
      <c r="EC95" s="21">
        <f>EXP(-LN(2)/2)*EC94+(1-EXP(-LN(2)/2))/(LN(2)/2)*DW95*DZ95*VLOOKUP('Données projet'!$B$14,Paramètres!$A$1:$I$89,3,0)*0.475*44/12</f>
        <v>7.927322443457635E-10</v>
      </c>
      <c r="ED95" s="22">
        <f t="shared" si="72"/>
        <v>3.6452196275648281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332.68760696564266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0.95712503052587128</v>
      </c>
      <c r="AA96" s="21">
        <f>EXP(-LN(2)/25)*AA95+(1-EXP(-LN(2)/25))/(LN(2)/25)*Calculateur!V96*Calculateur!X96*VLOOKUP('Données projet'!$B$9,Paramètres!$A$1:$I$89,3,0)*0.475*44/12</f>
        <v>0.73142480302358315</v>
      </c>
      <c r="AB96" s="21">
        <f>EXP(-LN(2)/2)*AB95+(1-EXP(-LN(2)/2))/(LN(2)/2)*V96*Y96*VLOOKUP('Données projet'!$B$9,Paramètres!$A$1:$I$89,3,0)*0.475*44/12</f>
        <v>2.0094567009527983E-9</v>
      </c>
      <c r="AC96" s="22">
        <f t="shared" si="57"/>
        <v>1.688549835558911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272.76599999999985</v>
      </c>
      <c r="AK96" s="13">
        <f t="shared" si="89"/>
        <v>65.43593563008757</v>
      </c>
      <c r="AL96" s="20">
        <f t="shared" si="58"/>
        <v>589.03503788906892</v>
      </c>
      <c r="AM96" s="59">
        <f t="shared" si="59"/>
        <v>882.36837122240217</v>
      </c>
      <c r="AN96" s="59">
        <f ca="1">AVERAGE(OFFSET($AM$3,0,0,'Données projet'!$E$10+1,1))-AVERAGE(OFFSET($H$3,0,0,'Données projet'!$E$10+1,1))</f>
        <v>368.19566888809879</v>
      </c>
      <c r="AO96" s="59">
        <f t="shared" si="90"/>
        <v>254.25036207346591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1.0726401204169249</v>
      </c>
      <c r="AV96" s="21">
        <f>EXP(-LN(2)/25)*AV95+(1-EXP(-LN(2)/25))/(LN(2)/25)*Calculateur!AQ96*Calculateur!AS96*VLOOKUP('Données projet'!$B$10,Paramètres!$A$1:$I$89,3,0)*0.475*44/12</f>
        <v>0.81970021028505025</v>
      </c>
      <c r="AW96" s="21">
        <f>EXP(-LN(2)/2)*AW95+(1-EXP(-LN(2)/2))/(LN(2)/2)*AQ96*AT96*VLOOKUP('Données projet'!$B$10,Paramètres!$A$1:$I$89,3,0)*0.475*44/12</f>
        <v>2.2519773372746885E-9</v>
      </c>
      <c r="AX96" s="21">
        <f t="shared" si="60"/>
        <v>1.8923403329539523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545.99999999999989</v>
      </c>
      <c r="BE96" s="13">
        <f>BD96*VLOOKUP('Données projet'!$B$11,Paramètres!$A$1:$I$89,3,0)*VLOOKUP('Données projet'!$B$11,Paramètres!$A$1:$I$89,5,0)</f>
        <v>255.52799999999993</v>
      </c>
      <c r="BF96" s="13">
        <f t="shared" si="91"/>
        <v>61.768167868721477</v>
      </c>
      <c r="BG96" s="20">
        <f t="shared" si="61"/>
        <v>552.62415903802309</v>
      </c>
      <c r="BH96" s="59">
        <f t="shared" si="62"/>
        <v>845.95749237135647</v>
      </c>
      <c r="BI96" s="59">
        <f ca="1">AVERAGE(OFFSET($BH$3,0,0,'Données projet'!$E$11+1,1))-AVERAGE(OFFSET($H$3,0,0,'Données projet'!$E$11+1,1))</f>
        <v>319.22903094674564</v>
      </c>
      <c r="BJ96" s="59">
        <f t="shared" si="92"/>
        <v>254.58690973142848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2.6064445644126955</v>
      </c>
      <c r="BQ96" s="21">
        <f>EXP(-LN(2)/25)*BQ95+(1-EXP(-LN(2)/25))/(LN(2)/25)*Calculateur!BL96*Calculateur!BN96*VLOOKUP('Données projet'!$B$11,Paramètres!$A$1:$I$89,3,0)*0.475*44/12</f>
        <v>1.9441541554591901</v>
      </c>
      <c r="BR96" s="21">
        <f>EXP(-LN(2)/2)*BR95+(1-EXP(-LN(2)/2))/(LN(2)/2)*BL96*BO96*VLOOKUP('Données projet'!$B$11,Paramètres!$A$1:$I$89,3,0)*0.475*44/12</f>
        <v>3.6361958595941927E-9</v>
      </c>
      <c r="BS96" s="22">
        <f t="shared" si="63"/>
        <v>4.5505987235080818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5.3</v>
      </c>
      <c r="BY96" s="12">
        <f>IF('Données projet'!$A$114&gt;35,BY95+BX96-CG95,IF(A96&lt;'Données projet'!$A$114,$BV$205^A96,IF(A96='Données projet'!$A$114,'Données projet'!$B$114,BY95+BX96-CG95)))</f>
        <v>477.90000000000003</v>
      </c>
      <c r="BZ96" s="13">
        <f>BY96*VLOOKUP('Données projet'!$B$12,Paramètres!$A$1:$I$89,3,0)*VLOOKUP('Données projet'!$B$12,Paramètres!$A$1:$I$89,5,0)</f>
        <v>285.78420000000006</v>
      </c>
      <c r="CA96" s="13">
        <f t="shared" si="93"/>
        <v>68.187918155875096</v>
      </c>
      <c r="CB96" s="20">
        <f t="shared" si="64"/>
        <v>616.50143912148258</v>
      </c>
      <c r="CC96" s="59">
        <f t="shared" si="65"/>
        <v>909.83477245481595</v>
      </c>
      <c r="CD96" s="59">
        <f ca="1">AVERAGE(OFFSET($CC$3,0,0,'Données projet'!$E$12+1,1))-AVERAGE(OFFSET($H$3,0,0,'Données projet'!$E$12+1,1))</f>
        <v>382.88347131256569</v>
      </c>
      <c r="CE96" s="59">
        <f t="shared" si="94"/>
        <v>243.30592080224636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0.49207273191416095</v>
      </c>
      <c r="CL96" s="21">
        <f>EXP(-LN(2)/25)*CL95+(1-EXP(-LN(2)/25))/(LN(2)/25)*Calculateur!CG96*Calculateur!CI96*VLOOKUP('Données projet'!$B$12,Paramètres!$A$1:$I$89,3,0)*0.475*44/12</f>
        <v>0.27954694530133417</v>
      </c>
      <c r="CM96" s="21">
        <f>EXP(-LN(2)/2)*CM95+(1-EXP(-LN(2)/2))/(LN(2)/2)*CG96*CJ96*VLOOKUP('Données projet'!$B$12,Paramètres!$A$1:$I$89,3,0)*0.475*44/12</f>
        <v>8.1513162544508785E-10</v>
      </c>
      <c r="CN96" s="22">
        <f t="shared" si="66"/>
        <v>0.7716196780306267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370.12772664814923</v>
      </c>
      <c r="CZ96" s="59">
        <f t="shared" si="96"/>
        <v>292.26503163353146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2.1477258029814505</v>
      </c>
      <c r="DG96" s="21">
        <f>EXP(-LN(2)/25)*DG95+(1-EXP(-LN(2)/25))/(LN(2)/25)*Calculateur!DB96*Calculateur!DD96*VLOOKUP('Données projet'!$B$13,Paramètres!$A$1:$I$89,3,0)*0.475*44/12</f>
        <v>1.1582001396279928</v>
      </c>
      <c r="DH96" s="21">
        <f>EXP(-LN(2)/2)*DH95+(1-EXP(-LN(2)/2))/(LN(2)/2)*DB96*DE96*VLOOKUP('Données projet'!$B$13,Paramètres!$A$1:$I$89,3,0)*0.475*44/12</f>
        <v>2.6087692464121951E-9</v>
      </c>
      <c r="DI96" s="22">
        <f t="shared" si="69"/>
        <v>3.3059259452182124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6.1186256061773749E-14</v>
      </c>
      <c r="DQ96" s="13">
        <f t="shared" si="97"/>
        <v>9.7328366192051127E-13</v>
      </c>
      <c r="DR96" s="20">
        <f t="shared" si="70"/>
        <v>1.8017017738191463E-12</v>
      </c>
      <c r="DS96" s="59">
        <f t="shared" si="71"/>
        <v>293.33333333333513</v>
      </c>
      <c r="DT96" s="59">
        <f ca="1">AVERAGE(OFFSET($DS$3,0,0,'Données projet'!$E$14+1,1))-AVERAGE(OFFSET($H$3,0,0,'Données projet'!$E$14+1,1))</f>
        <v>385.04244822139202</v>
      </c>
      <c r="DU96" s="59">
        <f t="shared" si="98"/>
        <v>374.64504594213992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1.9820337829167709</v>
      </c>
      <c r="EB96" s="21">
        <f>EXP(-LN(2)/25)*EB95+(1-EXP(-LN(2)/25))/(LN(2)/25)*Calculateur!DW96*Calculateur!DY96*VLOOKUP('Données projet'!$B$14,Paramètres!$A$1:$I$89,3,0)*0.475*44/12</f>
        <v>1.5791461374956521</v>
      </c>
      <c r="EC96" s="21">
        <f>EXP(-LN(2)/2)*EC95+(1-EXP(-LN(2)/2))/(LN(2)/2)*DW96*DZ96*VLOOKUP('Données projet'!$B$14,Paramètres!$A$1:$I$89,3,0)*0.475*44/12</f>
        <v>5.605463456421205E-10</v>
      </c>
      <c r="ED96" s="22">
        <f t="shared" si="72"/>
        <v>3.5611799209729691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332.68760696564266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0.9383563924658832</v>
      </c>
      <c r="AA97" s="21">
        <f>EXP(-LN(2)/25)*AA96+(1-EXP(-LN(2)/25))/(LN(2)/25)*Calculateur!V97*Calculateur!X97*VLOOKUP('Données projet'!$B$9,Paramètres!$A$1:$I$89,3,0)*0.475*44/12</f>
        <v>0.71142395332094455</v>
      </c>
      <c r="AB97" s="21">
        <f>EXP(-LN(2)/2)*AB96+(1-EXP(-LN(2)/2))/(LN(2)/2)*V97*Y97*VLOOKUP('Données projet'!$B$9,Paramètres!$A$1:$I$89,3,0)*0.475*44/12</f>
        <v>1.420900459744472E-9</v>
      </c>
      <c r="AC97" s="22">
        <f t="shared" si="57"/>
        <v>1.6497803472077284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277.83599999999984</v>
      </c>
      <c r="AK97" s="13">
        <f t="shared" si="89"/>
        <v>66.509487177652261</v>
      </c>
      <c r="AL97" s="20">
        <f t="shared" si="58"/>
        <v>599.73505683441078</v>
      </c>
      <c r="AM97" s="59">
        <f t="shared" si="59"/>
        <v>893.06839016774416</v>
      </c>
      <c r="AN97" s="59">
        <f ca="1">AVERAGE(OFFSET($AM$3,0,0,'Données projet'!$E$10+1,1))-AVERAGE(OFFSET($H$3,0,0,'Données projet'!$E$10+1,1))</f>
        <v>368.19566888809879</v>
      </c>
      <c r="AO97" s="59">
        <f t="shared" si="90"/>
        <v>254.25036207346591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1.051606301901421</v>
      </c>
      <c r="AV97" s="21">
        <f>EXP(-LN(2)/25)*AV96+(1-EXP(-LN(2)/25))/(LN(2)/25)*Calculateur!AQ97*Calculateur!AS97*VLOOKUP('Données projet'!$B$10,Paramètres!$A$1:$I$89,3,0)*0.475*44/12</f>
        <v>0.79728546492864494</v>
      </c>
      <c r="AW97" s="21">
        <f>EXP(-LN(2)/2)*AW96+(1-EXP(-LN(2)/2))/(LN(2)/2)*AQ97*AT97*VLOOKUP('Données projet'!$B$10,Paramètres!$A$1:$I$89,3,0)*0.475*44/12</f>
        <v>1.5923884462653571E-9</v>
      </c>
      <c r="AX97" s="21">
        <f t="shared" si="60"/>
        <v>1.8488917684224544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564.49999999999989</v>
      </c>
      <c r="BE97" s="13">
        <f>BD97*VLOOKUP('Données projet'!$B$11,Paramètres!$A$1:$I$89,3,0)*VLOOKUP('Données projet'!$B$11,Paramètres!$A$1:$I$89,5,0)</f>
        <v>264.18599999999992</v>
      </c>
      <c r="BF97" s="13">
        <f t="shared" si="91"/>
        <v>63.613832873262751</v>
      </c>
      <c r="BG97" s="20">
        <f t="shared" si="61"/>
        <v>570.91804225426574</v>
      </c>
      <c r="BH97" s="59">
        <f t="shared" si="62"/>
        <v>864.25137558759911</v>
      </c>
      <c r="BI97" s="59">
        <f ca="1">AVERAGE(OFFSET($BH$3,0,0,'Données projet'!$E$11+1,1))-AVERAGE(OFFSET($H$3,0,0,'Données projet'!$E$11+1,1))</f>
        <v>319.22903094674564</v>
      </c>
      <c r="BJ97" s="59">
        <f t="shared" si="92"/>
        <v>254.58690973142848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2.5553337762787698</v>
      </c>
      <c r="BQ97" s="21">
        <f>EXP(-LN(2)/25)*BQ96+(1-EXP(-LN(2)/25))/(LN(2)/25)*Calculateur!BL97*Calculateur!BN97*VLOOKUP('Données projet'!$B$11,Paramètres!$A$1:$I$89,3,0)*0.475*44/12</f>
        <v>1.8909911578395349</v>
      </c>
      <c r="BR97" s="21">
        <f>EXP(-LN(2)/2)*BR96+(1-EXP(-LN(2)/2))/(LN(2)/2)*BL97*BO97*VLOOKUP('Données projet'!$B$11,Paramètres!$A$1:$I$89,3,0)*0.475*44/12</f>
        <v>2.5711787500415011E-9</v>
      </c>
      <c r="BS97" s="22">
        <f t="shared" si="63"/>
        <v>4.4463249366894839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5.3</v>
      </c>
      <c r="BY97" s="12">
        <f>IF('Données projet'!$A$114&gt;35,BY96+BX97-CG96,IF(A97&lt;'Données projet'!$A$114,$BV$205^A97,IF(A97='Données projet'!$A$114,'Données projet'!$B$114,BY96+BX97-CG96)))</f>
        <v>483.20000000000005</v>
      </c>
      <c r="BZ97" s="13">
        <f>BY97*VLOOKUP('Données projet'!$B$12,Paramètres!$A$1:$I$89,3,0)*VLOOKUP('Données projet'!$B$12,Paramètres!$A$1:$I$89,5,0)</f>
        <v>288.95360000000005</v>
      </c>
      <c r="CA97" s="13">
        <f t="shared" si="93"/>
        <v>68.855681726886303</v>
      </c>
      <c r="CB97" s="20">
        <f t="shared" si="64"/>
        <v>623.18449900766041</v>
      </c>
      <c r="CC97" s="59">
        <f t="shared" si="65"/>
        <v>916.51783234099366</v>
      </c>
      <c r="CD97" s="59">
        <f ca="1">AVERAGE(OFFSET($CC$3,0,0,'Données projet'!$E$12+1,1))-AVERAGE(OFFSET($H$3,0,0,'Données projet'!$E$12+1,1))</f>
        <v>382.88347131256569</v>
      </c>
      <c r="CE97" s="59">
        <f t="shared" si="94"/>
        <v>243.30592080224636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0.48242348577605487</v>
      </c>
      <c r="CL97" s="21">
        <f>EXP(-LN(2)/25)*CL96+(1-EXP(-LN(2)/25))/(LN(2)/25)*Calculateur!CG97*Calculateur!CI97*VLOOKUP('Données projet'!$B$12,Paramètres!$A$1:$I$89,3,0)*0.475*44/12</f>
        <v>0.27190271938133426</v>
      </c>
      <c r="CM97" s="21">
        <f>EXP(-LN(2)/2)*CM96+(1-EXP(-LN(2)/2))/(LN(2)/2)*CG97*CJ97*VLOOKUP('Données projet'!$B$12,Paramètres!$A$1:$I$89,3,0)*0.475*44/12</f>
        <v>5.7638509991183454E-10</v>
      </c>
      <c r="CN97" s="22">
        <f t="shared" si="66"/>
        <v>0.75432620573377418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370.12772664814923</v>
      </c>
      <c r="CZ97" s="59">
        <f t="shared" si="96"/>
        <v>292.26503163353146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2.1056102099683742</v>
      </c>
      <c r="DG97" s="21">
        <f>EXP(-LN(2)/25)*DG96+(1-EXP(-LN(2)/25))/(LN(2)/25)*Calculateur!DB97*Calculateur!DD97*VLOOKUP('Données projet'!$B$13,Paramètres!$A$1:$I$89,3,0)*0.475*44/12</f>
        <v>1.1265290959027672</v>
      </c>
      <c r="DH97" s="21">
        <f>EXP(-LN(2)/2)*DH96+(1-EXP(-LN(2)/2))/(LN(2)/2)*DB97*DE97*VLOOKUP('Données projet'!$B$13,Paramètres!$A$1:$I$89,3,0)*0.475*44/12</f>
        <v>1.8446784246889826E-9</v>
      </c>
      <c r="DI97" s="22">
        <f t="shared" si="69"/>
        <v>3.23213930771582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6.1186256061773749E-14</v>
      </c>
      <c r="DQ97" s="13">
        <f t="shared" si="97"/>
        <v>9.7328366192051127E-13</v>
      </c>
      <c r="DR97" s="20">
        <f t="shared" si="70"/>
        <v>1.8017017738191463E-12</v>
      </c>
      <c r="DS97" s="59">
        <f t="shared" si="71"/>
        <v>293.33333333333513</v>
      </c>
      <c r="DT97" s="59">
        <f ca="1">AVERAGE(OFFSET($DS$3,0,0,'Données projet'!$E$14+1,1))-AVERAGE(OFFSET($H$3,0,0,'Données projet'!$E$14+1,1))</f>
        <v>385.04244822139202</v>
      </c>
      <c r="DU97" s="59">
        <f t="shared" si="98"/>
        <v>374.64504594213992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1.9431673093550095</v>
      </c>
      <c r="EB97" s="21">
        <f>EXP(-LN(2)/25)*EB96+(1-EXP(-LN(2)/25))/(LN(2)/25)*Calculateur!DW97*Calculateur!DY97*VLOOKUP('Données projet'!$B$14,Paramètres!$A$1:$I$89,3,0)*0.475*44/12</f>
        <v>1.5359643033221473</v>
      </c>
      <c r="EC97" s="21">
        <f>EXP(-LN(2)/2)*EC96+(1-EXP(-LN(2)/2))/(LN(2)/2)*DW97*DZ97*VLOOKUP('Données projet'!$B$14,Paramètres!$A$1:$I$89,3,0)*0.475*44/12</f>
        <v>3.9636612217288175E-10</v>
      </c>
      <c r="ED97" s="22">
        <f t="shared" si="72"/>
        <v>3.4791316130735228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332.68760696564266</v>
      </c>
      <c r="T98" s="59">
        <f t="shared" si="88"/>
        <v>231.36959598460686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0.91995579595051269</v>
      </c>
      <c r="AA98" s="21">
        <f>EXP(-LN(2)/25)*AA97+(1-EXP(-LN(2)/25))/(LN(2)/25)*Calculateur!V98*Calculateur!X98*VLOOKUP('Données projet'!$B$9,Paramètres!$A$1:$I$89,3,0)*0.475*44/12</f>
        <v>0.69197002790522355</v>
      </c>
      <c r="AB98" s="21">
        <f>EXP(-LN(2)/2)*AB97+(1-EXP(-LN(2)/2))/(LN(2)/2)*V98*Y98*VLOOKUP('Données projet'!$B$9,Paramètres!$A$1:$I$89,3,0)*0.475*44/12</f>
        <v>1.0047283504763992E-9</v>
      </c>
      <c r="AC98" s="22">
        <f t="shared" si="57"/>
        <v>1.6119258248604647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903.76444154226488</v>
      </c>
      <c r="AN98" s="59">
        <f ca="1">AVERAGE(OFFSET($AM$3,0,0,'Données projet'!$E$10+1,1))-AVERAGE(OFFSET($H$3,0,0,'Données projet'!$E$10+1,1))</f>
        <v>368.19566888809879</v>
      </c>
      <c r="AO98" s="59">
        <f t="shared" si="90"/>
        <v>254.25036207346591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1.0309849437376437</v>
      </c>
      <c r="AV98" s="21">
        <f>EXP(-LN(2)/25)*AV97+(1-EXP(-LN(2)/25))/(LN(2)/25)*Calculateur!AQ98*Calculateur!AS98*VLOOKUP('Données projet'!$B$10,Paramètres!$A$1:$I$89,3,0)*0.475*44/12</f>
        <v>0.77548365196275071</v>
      </c>
      <c r="AW98" s="21">
        <f>EXP(-LN(2)/2)*AW97+(1-EXP(-LN(2)/2))/(LN(2)/2)*AQ98*AT98*VLOOKUP('Données projet'!$B$10,Paramètres!$A$1:$I$89,3,0)*0.475*44/12</f>
        <v>1.1259886686373443E-9</v>
      </c>
      <c r="AX98" s="21">
        <f t="shared" si="60"/>
        <v>1.8064685968263832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582.99999999999989</v>
      </c>
      <c r="BE98" s="13">
        <f>BD98*VLOOKUP('Données projet'!$B$11,Paramètres!$A$1:$I$89,3,0)*VLOOKUP('Données projet'!$B$11,Paramètres!$A$1:$I$89,5,0)</f>
        <v>272.84399999999994</v>
      </c>
      <c r="BF98" s="13">
        <f t="shared" si="91"/>
        <v>65.452469296244189</v>
      </c>
      <c r="BG98" s="20">
        <f t="shared" si="61"/>
        <v>589.19968402429186</v>
      </c>
      <c r="BH98" s="59">
        <f t="shared" si="62"/>
        <v>882.53301735762511</v>
      </c>
      <c r="BI98" s="59">
        <f ca="1">AVERAGE(OFFSET($BH$3,0,0,'Données projet'!$E$11+1,1))-AVERAGE(OFFSET($H$3,0,0,'Données projet'!$E$11+1,1))</f>
        <v>319.22903094674564</v>
      </c>
      <c r="BJ98" s="59">
        <f t="shared" si="92"/>
        <v>254.58690973142848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2.5052252395256476</v>
      </c>
      <c r="BQ98" s="21">
        <f>EXP(-LN(2)/25)*BQ97+(1-EXP(-LN(2)/25))/(LN(2)/25)*Calculateur!BL98*Calculateur!BN98*VLOOKUP('Données projet'!$B$11,Paramètres!$A$1:$I$89,3,0)*0.475*44/12</f>
        <v>1.8392819051855096</v>
      </c>
      <c r="BR98" s="21">
        <f>EXP(-LN(2)/2)*BR97+(1-EXP(-LN(2)/2))/(LN(2)/2)*BL98*BO98*VLOOKUP('Données projet'!$B$11,Paramètres!$A$1:$I$89,3,0)*0.475*44/12</f>
        <v>1.8180979297970966E-9</v>
      </c>
      <c r="BS98" s="22">
        <f t="shared" si="63"/>
        <v>4.3445071465292546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5.3</v>
      </c>
      <c r="BY98" s="12">
        <f>IF('Données projet'!$A$114&gt;35,BY97+BX98-CG97,IF(A98&lt;'Données projet'!$A$114,$BV$205^A98,IF(A98='Données projet'!$A$114,'Données projet'!$B$114,BY97+BX98-CG97)))</f>
        <v>488.50000000000006</v>
      </c>
      <c r="BZ98" s="13">
        <f>BY98*VLOOKUP('Données projet'!$B$12,Paramètres!$A$1:$I$89,3,0)*VLOOKUP('Données projet'!$B$12,Paramètres!$A$1:$I$89,5,0)</f>
        <v>292.12300000000005</v>
      </c>
      <c r="CA98" s="13">
        <f t="shared" si="93"/>
        <v>69.52259326444549</v>
      </c>
      <c r="CB98" s="20">
        <f t="shared" si="64"/>
        <v>629.86607493557597</v>
      </c>
      <c r="CC98" s="59">
        <f t="shared" si="65"/>
        <v>923.19940826890934</v>
      </c>
      <c r="CD98" s="59">
        <f ca="1">AVERAGE(OFFSET($CC$3,0,0,'Données projet'!$E$12+1,1))-AVERAGE(OFFSET($H$3,0,0,'Données projet'!$E$12+1,1))</f>
        <v>382.88347131256569</v>
      </c>
      <c r="CE98" s="59">
        <f t="shared" si="94"/>
        <v>243.30592080224636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0.47296345546925805</v>
      </c>
      <c r="CL98" s="21">
        <f>EXP(-LN(2)/25)*CL97+(1-EXP(-LN(2)/25))/(LN(2)/25)*Calculateur!CG98*Calculateur!CI98*VLOOKUP('Données projet'!$B$12,Paramètres!$A$1:$I$89,3,0)*0.475*44/12</f>
        <v>0.26446752522110911</v>
      </c>
      <c r="CM98" s="21">
        <f>EXP(-LN(2)/2)*CM97+(1-EXP(-LN(2)/2))/(LN(2)/2)*CG98*CJ98*VLOOKUP('Données projet'!$B$12,Paramètres!$A$1:$I$89,3,0)*0.475*44/12</f>
        <v>4.0756581272254393E-10</v>
      </c>
      <c r="CN98" s="22">
        <f t="shared" si="66"/>
        <v>0.73743098109793292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370.12772664814923</v>
      </c>
      <c r="CZ98" s="59">
        <f t="shared" si="96"/>
        <v>292.26503163353146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2.0643204780463087</v>
      </c>
      <c r="DG98" s="21">
        <f>EXP(-LN(2)/25)*DG97+(1-EXP(-LN(2)/25))/(LN(2)/25)*Calculateur!DB98*Calculateur!DD98*VLOOKUP('Données projet'!$B$13,Paramètres!$A$1:$I$89,3,0)*0.475*44/12</f>
        <v>1.0957240985337156</v>
      </c>
      <c r="DH98" s="21">
        <f>EXP(-LN(2)/2)*DH97+(1-EXP(-LN(2)/2))/(LN(2)/2)*DB98*DE98*VLOOKUP('Données projet'!$B$13,Paramètres!$A$1:$I$89,3,0)*0.475*44/12</f>
        <v>1.3043846232060978E-9</v>
      </c>
      <c r="DI98" s="22">
        <f t="shared" si="69"/>
        <v>3.1600445778844088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6.1186256061773749E-14</v>
      </c>
      <c r="DQ98" s="13">
        <f t="shared" si="97"/>
        <v>9.7328366192051127E-13</v>
      </c>
      <c r="DR98" s="20">
        <f t="shared" si="70"/>
        <v>1.8017017738191463E-12</v>
      </c>
      <c r="DS98" s="59">
        <f t="shared" si="71"/>
        <v>293.33333333333513</v>
      </c>
      <c r="DT98" s="59">
        <f ca="1">AVERAGE(OFFSET($DS$3,0,0,'Données projet'!$E$14+1,1))-AVERAGE(OFFSET($H$3,0,0,'Données projet'!$E$14+1,1))</f>
        <v>385.04244822139202</v>
      </c>
      <c r="DU98" s="59">
        <f t="shared" si="98"/>
        <v>374.64504594213992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1.9050629836335862</v>
      </c>
      <c r="EB98" s="21">
        <f>EXP(-LN(2)/25)*EB97+(1-EXP(-LN(2)/25))/(LN(2)/25)*Calculateur!DW98*Calculateur!DY98*VLOOKUP('Données projet'!$B$14,Paramètres!$A$1:$I$89,3,0)*0.475*44/12</f>
        <v>1.493963278674951</v>
      </c>
      <c r="EC98" s="21">
        <f>EXP(-LN(2)/2)*EC97+(1-EXP(-LN(2)/2))/(LN(2)/2)*DW98*DZ98*VLOOKUP('Données projet'!$B$14,Paramètres!$A$1:$I$89,3,0)*0.475*44/12</f>
        <v>2.8027317282106025E-10</v>
      </c>
      <c r="ED98" s="22">
        <f t="shared" si="72"/>
        <v>3.3990262625888104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332.68760696564266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0.90191602390955294</v>
      </c>
      <c r="AA99" s="21">
        <f>EXP(-LN(2)/25)*AA98+(1-EXP(-LN(2)/25))/(LN(2)/25)*Calculateur!V99*Calculateur!X99*VLOOKUP('Données projet'!$B$9,Paramètres!$A$1:$I$89,3,0)*0.475*44/12</f>
        <v>0.673048071103033</v>
      </c>
      <c r="AB99" s="21">
        <f>EXP(-LN(2)/2)*AB98+(1-EXP(-LN(2)/2))/(LN(2)/2)*V99*Y99*VLOOKUP('Données projet'!$B$9,Paramètres!$A$1:$I$89,3,0)*0.475*44/12</f>
        <v>7.1045022987223601E-10</v>
      </c>
      <c r="AC99" s="22">
        <f t="shared" si="57"/>
        <v>1.574964095723036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869.09471363668263</v>
      </c>
      <c r="AN99" s="59">
        <f ca="1">AVERAGE(OFFSET($AM$3,0,0,'Données projet'!$E$10+1,1))-AVERAGE(OFFSET($H$3,0,0,'Données projet'!$E$10+1,1))</f>
        <v>368.19566888809879</v>
      </c>
      <c r="AO99" s="59">
        <f t="shared" si="90"/>
        <v>254.25036207346591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1.0107679578296715</v>
      </c>
      <c r="AV99" s="21">
        <f>EXP(-LN(2)/25)*AV98+(1-EXP(-LN(2)/25))/(LN(2)/25)*Calculateur!AQ99*Calculateur!AS99*VLOOKUP('Données projet'!$B$10,Paramètres!$A$1:$I$89,3,0)*0.475*44/12</f>
        <v>0.75427801071891643</v>
      </c>
      <c r="AW99" s="21">
        <f>EXP(-LN(2)/2)*AW98+(1-EXP(-LN(2)/2))/(LN(2)/2)*AQ99*AT99*VLOOKUP('Données projet'!$B$10,Paramètres!$A$1:$I$89,3,0)*0.475*44/12</f>
        <v>7.9619422313267856E-10</v>
      </c>
      <c r="AX99" s="21">
        <f t="shared" si="60"/>
        <v>1.7650459693447822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601.49999999999989</v>
      </c>
      <c r="BE99" s="13">
        <f>BD99*VLOOKUP('Données projet'!$B$11,Paramètres!$A$1:$I$89,3,0)*VLOOKUP('Données projet'!$B$11,Paramètres!$A$1:$I$89,5,0)</f>
        <v>281.50199999999995</v>
      </c>
      <c r="BF99" s="13">
        <f t="shared" si="91"/>
        <v>67.28432575810065</v>
      </c>
      <c r="BG99" s="20">
        <f t="shared" si="61"/>
        <v>607.46951736202516</v>
      </c>
      <c r="BH99" s="59">
        <f t="shared" si="62"/>
        <v>900.80285069535853</v>
      </c>
      <c r="BI99" s="59">
        <f ca="1">AVERAGE(OFFSET($BH$3,0,0,'Données projet'!$E$11+1,1))-AVERAGE(OFFSET($H$3,0,0,'Données projet'!$E$11+1,1))</f>
        <v>319.22903094674564</v>
      </c>
      <c r="BJ99" s="59">
        <f t="shared" si="92"/>
        <v>254.58690973142848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2.4560993006150649</v>
      </c>
      <c r="BQ99" s="21">
        <f>EXP(-LN(2)/25)*BQ98+(1-EXP(-LN(2)/25))/(LN(2)/25)*Calculateur!BL99*Calculateur!BN99*VLOOKUP('Données projet'!$B$11,Paramètres!$A$1:$I$89,3,0)*0.475*44/12</f>
        <v>1.7889866447645801</v>
      </c>
      <c r="BR99" s="21">
        <f>EXP(-LN(2)/2)*BR98+(1-EXP(-LN(2)/2))/(LN(2)/2)*BL99*BO99*VLOOKUP('Données projet'!$B$11,Paramètres!$A$1:$I$89,3,0)*0.475*44/12</f>
        <v>1.2855893750207508E-9</v>
      </c>
      <c r="BS99" s="22">
        <f t="shared" si="63"/>
        <v>4.2450859466652346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5.3</v>
      </c>
      <c r="BY99" s="12">
        <f>IF('Données projet'!$A$114&gt;35,BY98+BX99-CG98,IF(A99&lt;'Données projet'!$A$114,$BV$205^A99,IF(A99='Données projet'!$A$114,'Données projet'!$B$114,BY98+BX99-CG98)))</f>
        <v>493.80000000000007</v>
      </c>
      <c r="BZ99" s="13">
        <f>BY99*VLOOKUP('Données projet'!$B$12,Paramètres!$A$1:$I$89,3,0)*VLOOKUP('Données projet'!$B$12,Paramètres!$A$1:$I$89,5,0)</f>
        <v>295.2924000000001</v>
      </c>
      <c r="CA99" s="13">
        <f t="shared" si="93"/>
        <v>70.188663082637405</v>
      </c>
      <c r="CB99" s="20">
        <f t="shared" si="64"/>
        <v>636.54618486892696</v>
      </c>
      <c r="CC99" s="59">
        <f t="shared" si="65"/>
        <v>929.87951820226021</v>
      </c>
      <c r="CD99" s="59">
        <f ca="1">AVERAGE(OFFSET($CC$3,0,0,'Données projet'!$E$12+1,1))-AVERAGE(OFFSET($H$3,0,0,'Données projet'!$E$12+1,1))</f>
        <v>382.88347131256569</v>
      </c>
      <c r="CE99" s="59">
        <f t="shared" si="94"/>
        <v>243.30592080224636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0.46368893058672878</v>
      </c>
      <c r="CL99" s="21">
        <f>EXP(-LN(2)/25)*CL98+(1-EXP(-LN(2)/25))/(LN(2)/25)*Calculateur!CG99*Calculateur!CI99*VLOOKUP('Données projet'!$B$12,Paramètres!$A$1:$I$89,3,0)*0.475*44/12</f>
        <v>0.25723564683619515</v>
      </c>
      <c r="CM99" s="21">
        <f>EXP(-LN(2)/2)*CM98+(1-EXP(-LN(2)/2))/(LN(2)/2)*CG99*CJ99*VLOOKUP('Données projet'!$B$12,Paramètres!$A$1:$I$89,3,0)*0.475*44/12</f>
        <v>2.8819254995591727E-10</v>
      </c>
      <c r="CN99" s="22">
        <f t="shared" si="66"/>
        <v>0.72092457771111651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370.12772664814923</v>
      </c>
      <c r="CZ99" s="59">
        <f t="shared" si="96"/>
        <v>292.26503163353146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2.0238404125829854</v>
      </c>
      <c r="DG99" s="21">
        <f>EXP(-LN(2)/25)*DG98+(1-EXP(-LN(2)/25))/(LN(2)/25)*Calculateur!DB99*Calculateur!DD99*VLOOKUP('Données projet'!$B$13,Paramètres!$A$1:$I$89,3,0)*0.475*44/12</f>
        <v>1.065761465437685</v>
      </c>
      <c r="DH99" s="21">
        <f>EXP(-LN(2)/2)*DH98+(1-EXP(-LN(2)/2))/(LN(2)/2)*DB99*DE99*VLOOKUP('Données projet'!$B$13,Paramètres!$A$1:$I$89,3,0)*0.475*44/12</f>
        <v>9.2233921234449149E-10</v>
      </c>
      <c r="DI99" s="22">
        <f t="shared" si="69"/>
        <v>3.0896018789430095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6.1186256061773749E-14</v>
      </c>
      <c r="DQ99" s="13">
        <f t="shared" si="97"/>
        <v>9.7328366192051127E-13</v>
      </c>
      <c r="DR99" s="20">
        <f t="shared" si="70"/>
        <v>1.8017017738191463E-12</v>
      </c>
      <c r="DS99" s="59">
        <f t="shared" si="71"/>
        <v>293.33333333333513</v>
      </c>
      <c r="DT99" s="59">
        <f ca="1">AVERAGE(OFFSET($DS$3,0,0,'Données projet'!$E$14+1,1))-AVERAGE(OFFSET($H$3,0,0,'Données projet'!$E$14+1,1))</f>
        <v>385.04244822139202</v>
      </c>
      <c r="DU99" s="59">
        <f t="shared" si="98"/>
        <v>374.64504594213992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1.8677058604982162</v>
      </c>
      <c r="EB99" s="21">
        <f>EXP(-LN(2)/25)*EB98+(1-EXP(-LN(2)/25))/(LN(2)/25)*Calculateur!DW99*Calculateur!DY99*VLOOKUP('Données projet'!$B$14,Paramètres!$A$1:$I$89,3,0)*0.475*44/12</f>
        <v>1.4531107742554701</v>
      </c>
      <c r="EC99" s="21">
        <f>EXP(-LN(2)/2)*EC98+(1-EXP(-LN(2)/2))/(LN(2)/2)*DW99*DZ99*VLOOKUP('Données projet'!$B$14,Paramètres!$A$1:$I$89,3,0)*0.475*44/12</f>
        <v>1.9818306108644088E-10</v>
      </c>
      <c r="ED99" s="22">
        <f t="shared" si="72"/>
        <v>3.3208166349518695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332.68760696564266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0.88423000079514191</v>
      </c>
      <c r="AA100" s="21">
        <f>EXP(-LN(2)/25)*AA99+(1-EXP(-LN(2)/25))/(LN(2)/25)*Calculateur!V100*Calculateur!X100*VLOOKUP('Données projet'!$B$9,Paramètres!$A$1:$I$89,3,0)*0.475*44/12</f>
        <v>0.65464353620466076</v>
      </c>
      <c r="AB100" s="21">
        <f>EXP(-LN(2)/2)*AB99+(1-EXP(-LN(2)/2))/(LN(2)/2)*V100*Y100*VLOOKUP('Données projet'!$B$9,Paramètres!$A$1:$I$89,3,0)*0.475*44/12</f>
        <v>5.0236417523819958E-10</v>
      </c>
      <c r="AC100" s="22">
        <f t="shared" si="57"/>
        <v>1.5388735375021667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879.37164378227862</v>
      </c>
      <c r="AN100" s="59">
        <f ca="1">AVERAGE(OFFSET($AM$3,0,0,'Données projet'!$E$10+1,1))-AVERAGE(OFFSET($H$3,0,0,'Données projet'!$E$10+1,1))</f>
        <v>368.19566888809879</v>
      </c>
      <c r="AO100" s="59">
        <f t="shared" si="90"/>
        <v>254.25036207346591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0.99094741468421088</v>
      </c>
      <c r="AV100" s="21">
        <f>EXP(-LN(2)/25)*AV99+(1-EXP(-LN(2)/25))/(LN(2)/25)*Calculateur!AQ100*Calculateur!AS100*VLOOKUP('Données projet'!$B$10,Paramètres!$A$1:$I$89,3,0)*0.475*44/12</f>
        <v>0.73365223885005104</v>
      </c>
      <c r="AW100" s="21">
        <f>EXP(-LN(2)/2)*AW99+(1-EXP(-LN(2)/2))/(LN(2)/2)*AQ100*AT100*VLOOKUP('Données projet'!$B$10,Paramètres!$A$1:$I$89,3,0)*0.475*44/12</f>
        <v>5.6299433431867213E-10</v>
      </c>
      <c r="AX100" s="21">
        <f t="shared" si="60"/>
        <v>1.7245996540972561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619.99999999999989</v>
      </c>
      <c r="BE100" s="13">
        <f>BD100*VLOOKUP('Données projet'!$B$11,Paramètres!$A$1:$I$89,3,0)*VLOOKUP('Données projet'!$B$11,Paramètres!$A$1:$I$89,5,0)</f>
        <v>290.15999999999997</v>
      </c>
      <c r="BF100" s="13">
        <f t="shared" si="91"/>
        <v>69.109634717039938</v>
      </c>
      <c r="BG100" s="20">
        <f t="shared" si="61"/>
        <v>625.72794713217797</v>
      </c>
      <c r="BH100" s="59">
        <f t="shared" si="62"/>
        <v>919.06128046551135</v>
      </c>
      <c r="BI100" s="59">
        <f ca="1">AVERAGE(OFFSET($BH$3,0,0,'Données projet'!$E$11+1,1))-AVERAGE(OFFSET($H$3,0,0,'Données projet'!$E$11+1,1))</f>
        <v>319.22903094674564</v>
      </c>
      <c r="BJ100" s="59">
        <f t="shared" si="92"/>
        <v>254.58690973142848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2.4079366914026545</v>
      </c>
      <c r="BQ100" s="21">
        <f>EXP(-LN(2)/25)*BQ99+(1-EXP(-LN(2)/25))/(LN(2)/25)*Calculateur!BL100*Calculateur!BN100*VLOOKUP('Données projet'!$B$11,Paramètres!$A$1:$I$89,3,0)*0.475*44/12</f>
        <v>1.7400667108847738</v>
      </c>
      <c r="BR100" s="21">
        <f>EXP(-LN(2)/2)*BR99+(1-EXP(-LN(2)/2))/(LN(2)/2)*BL100*BO100*VLOOKUP('Données projet'!$B$11,Paramètres!$A$1:$I$89,3,0)*0.475*44/12</f>
        <v>9.0904896489854849E-10</v>
      </c>
      <c r="BS100" s="22">
        <f t="shared" si="63"/>
        <v>4.1480034031964772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5.3</v>
      </c>
      <c r="BY100" s="12">
        <f>IF('Données projet'!$A$114&gt;35,BY99+BX100-CG99,IF(A100&lt;'Données projet'!$A$114,$BV$205^A100,IF(A100='Données projet'!$A$114,'Données projet'!$B$114,BY99+BX100-CG99)))</f>
        <v>499.10000000000008</v>
      </c>
      <c r="BZ100" s="13">
        <f>BY100*VLOOKUP('Données projet'!$B$12,Paramètres!$A$1:$I$89,3,0)*VLOOKUP('Données projet'!$B$12,Paramètres!$A$1:$I$89,5,0)</f>
        <v>298.46180000000004</v>
      </c>
      <c r="CA100" s="13">
        <f t="shared" si="93"/>
        <v>70.853901261389936</v>
      </c>
      <c r="CB100" s="20">
        <f t="shared" si="64"/>
        <v>643.22484636358752</v>
      </c>
      <c r="CC100" s="59">
        <f t="shared" si="65"/>
        <v>936.55817969692089</v>
      </c>
      <c r="CD100" s="59">
        <f ca="1">AVERAGE(OFFSET($CC$3,0,0,'Données projet'!$E$12+1,1))-AVERAGE(OFFSET($H$3,0,0,'Données projet'!$E$12+1,1))</f>
        <v>382.88347131256569</v>
      </c>
      <c r="CE100" s="59">
        <f t="shared" si="94"/>
        <v>243.30592080224636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0.45459627348024428</v>
      </c>
      <c r="CL100" s="21">
        <f>EXP(-LN(2)/25)*CL99+(1-EXP(-LN(2)/25))/(LN(2)/25)*Calculateur!CG100*Calculateur!CI100*VLOOKUP('Données projet'!$B$12,Paramètres!$A$1:$I$89,3,0)*0.475*44/12</f>
        <v>0.25020152454602462</v>
      </c>
      <c r="CM100" s="21">
        <f>EXP(-LN(2)/2)*CM99+(1-EXP(-LN(2)/2))/(LN(2)/2)*CG100*CJ100*VLOOKUP('Données projet'!$B$12,Paramètres!$A$1:$I$89,3,0)*0.475*44/12</f>
        <v>2.0378290636127196E-10</v>
      </c>
      <c r="CN100" s="22">
        <f t="shared" si="66"/>
        <v>0.70479779823005184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370.12772664814923</v>
      </c>
      <c r="CZ100" s="59">
        <f t="shared" si="96"/>
        <v>292.26503163353146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1.9841541365129958</v>
      </c>
      <c r="DG100" s="21">
        <f>EXP(-LN(2)/25)*DG99+(1-EXP(-LN(2)/25))/(LN(2)/25)*Calculateur!DB100*Calculateur!DD100*VLOOKUP('Données projet'!$B$13,Paramètres!$A$1:$I$89,3,0)*0.475*44/12</f>
        <v>1.0366181621193318</v>
      </c>
      <c r="DH100" s="21">
        <f>EXP(-LN(2)/2)*DH99+(1-EXP(-LN(2)/2))/(LN(2)/2)*DB100*DE100*VLOOKUP('Données projet'!$B$13,Paramètres!$A$1:$I$89,3,0)*0.475*44/12</f>
        <v>6.5219231160304899E-10</v>
      </c>
      <c r="DI100" s="22">
        <f t="shared" si="69"/>
        <v>3.0207722992845203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6.1186256061773749E-14</v>
      </c>
      <c r="DQ100" s="13">
        <f t="shared" si="97"/>
        <v>9.7328366192051127E-13</v>
      </c>
      <c r="DR100" s="20">
        <f t="shared" si="70"/>
        <v>1.8017017738191463E-12</v>
      </c>
      <c r="DS100" s="59">
        <f t="shared" si="71"/>
        <v>293.33333333333513</v>
      </c>
      <c r="DT100" s="59">
        <f ca="1">AVERAGE(OFFSET($DS$3,0,0,'Données projet'!$E$14+1,1))-AVERAGE(OFFSET($H$3,0,0,'Données projet'!$E$14+1,1))</f>
        <v>385.04244822139202</v>
      </c>
      <c r="DU100" s="59">
        <f t="shared" si="98"/>
        <v>374.64504594213992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1.8310812877619356</v>
      </c>
      <c r="EB100" s="21">
        <f>EXP(-LN(2)/25)*EB99+(1-EXP(-LN(2)/25))/(LN(2)/25)*Calculateur!DW100*Calculateur!DY100*VLOOKUP('Données projet'!$B$14,Paramètres!$A$1:$I$89,3,0)*0.475*44/12</f>
        <v>1.4133753837176797</v>
      </c>
      <c r="EC100" s="21">
        <f>EXP(-LN(2)/2)*EC99+(1-EXP(-LN(2)/2))/(LN(2)/2)*DW100*DZ100*VLOOKUP('Données projet'!$B$14,Paramètres!$A$1:$I$89,3,0)*0.475*44/12</f>
        <v>1.4013658641053013E-10</v>
      </c>
      <c r="ED100" s="22">
        <f t="shared" si="72"/>
        <v>3.2444566716197523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332.68760696564266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0.86689078980659551</v>
      </c>
      <c r="AA101" s="21">
        <f>EXP(-LN(2)/25)*AA100+(1-EXP(-LN(2)/25))/(LN(2)/25)*Calculateur!V101*Calculateur!X101*VLOOKUP('Données projet'!$B$9,Paramètres!$A$1:$I$89,3,0)*0.475*44/12</f>
        <v>0.63674227428093699</v>
      </c>
      <c r="AB101" s="21">
        <f>EXP(-LN(2)/2)*AB100+(1-EXP(-LN(2)/2))/(LN(2)/2)*V101*Y101*VLOOKUP('Données projet'!$B$9,Paramètres!$A$1:$I$89,3,0)*0.475*44/12</f>
        <v>3.5522511493611801E-10</v>
      </c>
      <c r="AC101" s="22">
        <f t="shared" si="57"/>
        <v>1.5036330644427576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889.64481965852792</v>
      </c>
      <c r="AN101" s="59">
        <f ca="1">AVERAGE(OFFSET($AM$3,0,0,'Données projet'!$E$10+1,1))-AVERAGE(OFFSET($H$3,0,0,'Données projet'!$E$10+1,1))</f>
        <v>368.19566888809879</v>
      </c>
      <c r="AO101" s="59">
        <f t="shared" si="90"/>
        <v>254.25036207346591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0.97151554030049514</v>
      </c>
      <c r="AV101" s="21">
        <f>EXP(-LN(2)/25)*AV100+(1-EXP(-LN(2)/25))/(LN(2)/25)*Calculateur!AQ101*Calculateur!AS101*VLOOKUP('Données projet'!$B$10,Paramètres!$A$1:$I$89,3,0)*0.475*44/12</f>
        <v>0.71359047979760193</v>
      </c>
      <c r="AW101" s="21">
        <f>EXP(-LN(2)/2)*AW100+(1-EXP(-LN(2)/2))/(LN(2)/2)*AQ101*AT101*VLOOKUP('Données projet'!$B$10,Paramètres!$A$1:$I$89,3,0)*0.475*44/12</f>
        <v>3.9809711156633928E-10</v>
      </c>
      <c r="AX101" s="21">
        <f t="shared" si="60"/>
        <v>1.6851060204961943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638.49999999999989</v>
      </c>
      <c r="BE101" s="13">
        <f>BD101*VLOOKUP('Données projet'!$B$11,Paramètres!$A$1:$I$89,3,0)*VLOOKUP('Données projet'!$B$11,Paramètres!$A$1:$I$89,5,0)</f>
        <v>298.81799999999993</v>
      </c>
      <c r="BF101" s="13">
        <f t="shared" si="91"/>
        <v>70.928613970256563</v>
      </c>
      <c r="BG101" s="20">
        <f t="shared" si="61"/>
        <v>643.97535266486341</v>
      </c>
      <c r="BH101" s="59">
        <f t="shared" si="62"/>
        <v>937.30868599819678</v>
      </c>
      <c r="BI101" s="59">
        <f ca="1">AVERAGE(OFFSET($BH$3,0,0,'Données projet'!$E$11+1,1))-AVERAGE(OFFSET($H$3,0,0,'Données projet'!$E$11+1,1))</f>
        <v>319.22903094674564</v>
      </c>
      <c r="BJ101" s="59">
        <f t="shared" si="92"/>
        <v>254.58690973142848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2.3607185215806084</v>
      </c>
      <c r="BQ101" s="21">
        <f>EXP(-LN(2)/25)*BQ100+(1-EXP(-LN(2)/25))/(LN(2)/25)*Calculateur!BL101*Calculateur!BN101*VLOOKUP('Données projet'!$B$11,Paramètres!$A$1:$I$89,3,0)*0.475*44/12</f>
        <v>1.6924844951694984</v>
      </c>
      <c r="BR101" s="21">
        <f>EXP(-LN(2)/2)*BR100+(1-EXP(-LN(2)/2))/(LN(2)/2)*BL101*BO101*VLOOKUP('Données projet'!$B$11,Paramètres!$A$1:$I$89,3,0)*0.475*44/12</f>
        <v>6.4279468751037549E-10</v>
      </c>
      <c r="BS101" s="22">
        <f t="shared" si="63"/>
        <v>4.0532030173929012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5.3</v>
      </c>
      <c r="BY101" s="12">
        <f>IF('Données projet'!$A$114&gt;35,BY100+BX101-CG100,IF(A101&lt;'Données projet'!$A$114,$BV$205^A101,IF(A101='Données projet'!$A$114,'Données projet'!$B$114,BY100+BX101-CG100)))</f>
        <v>504.40000000000009</v>
      </c>
      <c r="BZ101" s="13">
        <f>BY101*VLOOKUP('Données projet'!$B$12,Paramètres!$A$1:$I$89,3,0)*VLOOKUP('Données projet'!$B$12,Paramètres!$A$1:$I$89,5,0)</f>
        <v>301.63120000000009</v>
      </c>
      <c r="CA101" s="13">
        <f t="shared" si="93"/>
        <v>71.518317654219274</v>
      </c>
      <c r="CB101" s="20">
        <f t="shared" si="64"/>
        <v>649.90207658109875</v>
      </c>
      <c r="CC101" s="59">
        <f t="shared" si="65"/>
        <v>943.23540991443201</v>
      </c>
      <c r="CD101" s="59">
        <f ca="1">AVERAGE(OFFSET($CC$3,0,0,'Données projet'!$E$12+1,1))-AVERAGE(OFFSET($H$3,0,0,'Données projet'!$E$12+1,1))</f>
        <v>382.88347131256569</v>
      </c>
      <c r="CE101" s="59">
        <f t="shared" si="94"/>
        <v>243.30592080224636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0.44568191783364475</v>
      </c>
      <c r="CL101" s="21">
        <f>EXP(-LN(2)/25)*CL100+(1-EXP(-LN(2)/25))/(LN(2)/25)*Calculateur!CG101*Calculateur!CI101*VLOOKUP('Données projet'!$B$12,Paramètres!$A$1:$I$89,3,0)*0.475*44/12</f>
        <v>0.24335975069978724</v>
      </c>
      <c r="CM101" s="21">
        <f>EXP(-LN(2)/2)*CM100+(1-EXP(-LN(2)/2))/(LN(2)/2)*CG101*CJ101*VLOOKUP('Données projet'!$B$12,Paramètres!$A$1:$I$89,3,0)*0.475*44/12</f>
        <v>1.4409627497795864E-10</v>
      </c>
      <c r="CN101" s="22">
        <f t="shared" si="66"/>
        <v>0.68904166867752825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370.12772664814923</v>
      </c>
      <c r="CZ101" s="59">
        <f t="shared" si="96"/>
        <v>292.26503163353146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1.9452460841105004</v>
      </c>
      <c r="DG101" s="21">
        <f>EXP(-LN(2)/25)*DG100+(1-EXP(-LN(2)/25))/(LN(2)/25)*Calculateur!DB101*Calculateur!DD101*VLOOKUP('Données projet'!$B$13,Paramètres!$A$1:$I$89,3,0)*0.475*44/12</f>
        <v>1.0082717839627988</v>
      </c>
      <c r="DH101" s="21">
        <f>EXP(-LN(2)/2)*DH100+(1-EXP(-LN(2)/2))/(LN(2)/2)*DB101*DE101*VLOOKUP('Données projet'!$B$13,Paramètres!$A$1:$I$89,3,0)*0.475*44/12</f>
        <v>4.611696061722458E-10</v>
      </c>
      <c r="DI101" s="22">
        <f t="shared" si="69"/>
        <v>2.953517868534469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6.1186256061773749E-14</v>
      </c>
      <c r="DQ101" s="13">
        <f t="shared" si="97"/>
        <v>9.7328366192051127E-13</v>
      </c>
      <c r="DR101" s="20">
        <f t="shared" si="70"/>
        <v>1.8017017738191463E-12</v>
      </c>
      <c r="DS101" s="59">
        <f t="shared" si="71"/>
        <v>293.33333333333513</v>
      </c>
      <c r="DT101" s="59">
        <f ca="1">AVERAGE(OFFSET($DS$3,0,0,'Données projet'!$E$14+1,1))-AVERAGE(OFFSET($H$3,0,0,'Données projet'!$E$14+1,1))</f>
        <v>385.04244822139202</v>
      </c>
      <c r="DU101" s="59">
        <f t="shared" si="98"/>
        <v>374.64504594213992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1.7951749005582298</v>
      </c>
      <c r="EB101" s="21">
        <f>EXP(-LN(2)/25)*EB100+(1-EXP(-LN(2)/25))/(LN(2)/25)*Calculateur!DW101*Calculateur!DY101*VLOOKUP('Données projet'!$B$14,Paramètres!$A$1:$I$89,3,0)*0.475*44/12</f>
        <v>1.3747265595237386</v>
      </c>
      <c r="EC101" s="21">
        <f>EXP(-LN(2)/2)*EC100+(1-EXP(-LN(2)/2))/(LN(2)/2)*DW101*DZ101*VLOOKUP('Données projet'!$B$14,Paramètres!$A$1:$I$89,3,0)*0.475*44/12</f>
        <v>9.9091530543220438E-11</v>
      </c>
      <c r="ED101" s="22">
        <f t="shared" si="72"/>
        <v>3.1699014601810598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332.68760696564266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0.84989159016966009</v>
      </c>
      <c r="AA102" s="21">
        <f>EXP(-LN(2)/25)*AA101+(1-EXP(-LN(2)/25))/(LN(2)/25)*Calculateur!V102*Calculateur!X102*VLOOKUP('Données projet'!$B$9,Paramètres!$A$1:$I$89,3,0)*0.475*44/12</f>
        <v>0.61933052330590388</v>
      </c>
      <c r="AB102" s="21">
        <f>EXP(-LN(2)/2)*AB101+(1-EXP(-LN(2)/2))/(LN(2)/2)*V102*Y102*VLOOKUP('Données projet'!$B$9,Paramètres!$A$1:$I$89,3,0)*0.475*44/12</f>
        <v>2.5118208761909979E-10</v>
      </c>
      <c r="AC102" s="22">
        <f t="shared" si="57"/>
        <v>1.469222113726746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899.91431505235096</v>
      </c>
      <c r="AN102" s="59">
        <f ca="1">AVERAGE(OFFSET($AM$3,0,0,'Données projet'!$E$10+1,1))-AVERAGE(OFFSET($H$3,0,0,'Données projet'!$E$10+1,1))</f>
        <v>368.19566888809879</v>
      </c>
      <c r="AO102" s="59">
        <f t="shared" si="90"/>
        <v>254.25036207346591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0.95246471312117098</v>
      </c>
      <c r="AV102" s="21">
        <f>EXP(-LN(2)/25)*AV101+(1-EXP(-LN(2)/25))/(LN(2)/25)*Calculateur!AQ102*Calculateur!AS102*VLOOKUP('Données projet'!$B$10,Paramètres!$A$1:$I$89,3,0)*0.475*44/12</f>
        <v>0.69407731060144406</v>
      </c>
      <c r="AW102" s="21">
        <f>EXP(-LN(2)/2)*AW101+(1-EXP(-LN(2)/2))/(LN(2)/2)*AQ102*AT102*VLOOKUP('Données projet'!$B$10,Paramètres!$A$1:$I$89,3,0)*0.475*44/12</f>
        <v>2.8149716715933606E-10</v>
      </c>
      <c r="AX102" s="21">
        <f t="shared" si="60"/>
        <v>1.6465420240041124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656.99999999999989</v>
      </c>
      <c r="BE102" s="13">
        <f>BD102*VLOOKUP('Données projet'!$B$11,Paramètres!$A$1:$I$89,3,0)*VLOOKUP('Données projet'!$B$11,Paramètres!$A$1:$I$89,5,0)</f>
        <v>307.47599999999994</v>
      </c>
      <c r="BF102" s="13">
        <f t="shared" si="91"/>
        <v>72.741467976269988</v>
      </c>
      <c r="BG102" s="20">
        <f t="shared" si="61"/>
        <v>662.21209005867013</v>
      </c>
      <c r="BH102" s="59">
        <f t="shared" si="62"/>
        <v>955.54542339200339</v>
      </c>
      <c r="BI102" s="59">
        <f ca="1">AVERAGE(OFFSET($BH$3,0,0,'Données projet'!$E$11+1,1))-AVERAGE(OFFSET($H$3,0,0,'Données projet'!$E$11+1,1))</f>
        <v>319.22903094674564</v>
      </c>
      <c r="BJ102" s="59">
        <f t="shared" si="92"/>
        <v>254.58690973142848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2.3144262712685331</v>
      </c>
      <c r="BQ102" s="21">
        <f>EXP(-LN(2)/25)*BQ101+(1-EXP(-LN(2)/25))/(LN(2)/25)*Calculateur!BL102*Calculateur!BN102*VLOOKUP('Données projet'!$B$11,Paramètres!$A$1:$I$89,3,0)*0.475*44/12</f>
        <v>1.6462034176451972</v>
      </c>
      <c r="BR102" s="21">
        <f>EXP(-LN(2)/2)*BR101+(1-EXP(-LN(2)/2))/(LN(2)/2)*BL102*BO102*VLOOKUP('Données projet'!$B$11,Paramètres!$A$1:$I$89,3,0)*0.475*44/12</f>
        <v>4.545244824492743E-10</v>
      </c>
      <c r="BS102" s="22">
        <f t="shared" si="63"/>
        <v>3.9606296893682549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5.3</v>
      </c>
      <c r="BY102" s="12">
        <f>IF('Données projet'!$A$114&gt;35,BY101+BX102-CG101,IF(A102&lt;'Données projet'!$A$114,$BV$205^A102,IF(A102='Données projet'!$A$114,'Données projet'!$B$114,BY101+BX102-CG101)))</f>
        <v>509.7000000000001</v>
      </c>
      <c r="BZ102" s="13">
        <f>BY102*VLOOKUP('Données projet'!$B$12,Paramètres!$A$1:$I$89,3,0)*VLOOKUP('Données projet'!$B$12,Paramètres!$A$1:$I$89,5,0)</f>
        <v>304.80060000000009</v>
      </c>
      <c r="CA102" s="13">
        <f t="shared" si="93"/>
        <v>72.181921895639363</v>
      </c>
      <c r="CB102" s="20">
        <f t="shared" si="64"/>
        <v>656.57789230157209</v>
      </c>
      <c r="CC102" s="59">
        <f t="shared" si="65"/>
        <v>949.91122563490535</v>
      </c>
      <c r="CD102" s="59">
        <f ca="1">AVERAGE(OFFSET($CC$3,0,0,'Données projet'!$E$12+1,1))-AVERAGE(OFFSET($H$3,0,0,'Données projet'!$E$12+1,1))</f>
        <v>382.88347131256569</v>
      </c>
      <c r="CE102" s="59">
        <f t="shared" si="94"/>
        <v>243.30592080224636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0.43694236726405494</v>
      </c>
      <c r="CL102" s="21">
        <f>EXP(-LN(2)/25)*CL101+(1-EXP(-LN(2)/25))/(LN(2)/25)*Calculateur!CG102*Calculateur!CI102*VLOOKUP('Données projet'!$B$12,Paramètres!$A$1:$I$89,3,0)*0.475*44/12</f>
        <v>0.23670506551916848</v>
      </c>
      <c r="CM102" s="21">
        <f>EXP(-LN(2)/2)*CM101+(1-EXP(-LN(2)/2))/(LN(2)/2)*CG102*CJ102*VLOOKUP('Données projet'!$B$12,Paramètres!$A$1:$I$89,3,0)*0.475*44/12</f>
        <v>1.0189145318063598E-10</v>
      </c>
      <c r="CN102" s="22">
        <f t="shared" si="66"/>
        <v>0.67364743288511486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370.12772664814923</v>
      </c>
      <c r="CZ102" s="59">
        <f t="shared" si="96"/>
        <v>292.26503163353146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1.9071009948840494</v>
      </c>
      <c r="DG102" s="21">
        <f>EXP(-LN(2)/25)*DG101+(1-EXP(-LN(2)/25))/(LN(2)/25)*Calculateur!DB102*Calculateur!DD102*VLOOKUP('Données projet'!$B$13,Paramètres!$A$1:$I$89,3,0)*0.475*44/12</f>
        <v>0.98070053900762744</v>
      </c>
      <c r="DH102" s="21">
        <f>EXP(-LN(2)/2)*DH101+(1-EXP(-LN(2)/2))/(LN(2)/2)*DB102*DE102*VLOOKUP('Données projet'!$B$13,Paramètres!$A$1:$I$89,3,0)*0.475*44/12</f>
        <v>3.2609615580152455E-10</v>
      </c>
      <c r="DI102" s="22">
        <f t="shared" si="69"/>
        <v>2.8878015342177727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6.1186256061773749E-14</v>
      </c>
      <c r="DQ102" s="13">
        <f t="shared" si="97"/>
        <v>9.7328366192051127E-13</v>
      </c>
      <c r="DR102" s="20">
        <f t="shared" si="70"/>
        <v>1.8017017738191463E-12</v>
      </c>
      <c r="DS102" s="59">
        <f t="shared" si="71"/>
        <v>293.33333333333513</v>
      </c>
      <c r="DT102" s="59">
        <f ca="1">AVERAGE(OFFSET($DS$3,0,0,'Données projet'!$E$14+1,1))-AVERAGE(OFFSET($H$3,0,0,'Données projet'!$E$14+1,1))</f>
        <v>385.04244822139202</v>
      </c>
      <c r="DU102" s="59">
        <f t="shared" si="98"/>
        <v>374.64504594213992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1.7599726157068551</v>
      </c>
      <c r="EB102" s="21">
        <f>EXP(-LN(2)/25)*EB101+(1-EXP(-LN(2)/25))/(LN(2)/25)*Calculateur!DW102*Calculateur!DY102*VLOOKUP('Données projet'!$B$14,Paramètres!$A$1:$I$89,3,0)*0.475*44/12</f>
        <v>1.3371345894598341</v>
      </c>
      <c r="EC102" s="21">
        <f>EXP(-LN(2)/2)*EC101+(1-EXP(-LN(2)/2))/(LN(2)/2)*DW102*DZ102*VLOOKUP('Données projet'!$B$14,Paramètres!$A$1:$I$89,3,0)*0.475*44/12</f>
        <v>7.0068293205265063E-11</v>
      </c>
      <c r="ED102" s="22">
        <f t="shared" si="72"/>
        <v>3.0971072052367576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332.68760696564266</v>
      </c>
      <c r="T103" s="59">
        <f t="shared" si="88"/>
        <v>231.36959598460686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282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0.83322573446911707</v>
      </c>
      <c r="AA103" s="21">
        <f>EXP(-LN(2)/25)*AA102+(1-EXP(-LN(2)/25))/(LN(2)/25)*Calculateur!V103*Calculateur!X103*VLOOKUP('Données projet'!$B$9,Paramètres!$A$1:$I$89,3,0)*0.475*44/12</f>
        <v>0.60239489757692721</v>
      </c>
      <c r="AB103" s="21">
        <f>EXP(-LN(2)/2)*AB102+(1-EXP(-LN(2)/2))/(LN(2)/2)*V103*Y103*VLOOKUP('Données projet'!$B$9,Paramètres!$A$1:$I$89,3,0)*0.475*44/12</f>
        <v>1.77612557468059E-10</v>
      </c>
      <c r="AC103" s="22">
        <f t="shared" si="57"/>
        <v>1.4356206322236569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68.222450362989363</v>
      </c>
      <c r="AL103" s="20">
        <f t="shared" si="58"/>
        <v>616.84686771553959</v>
      </c>
      <c r="AM103" s="59">
        <f t="shared" si="59"/>
        <v>910.18020104887296</v>
      </c>
      <c r="AN103" s="59">
        <f ca="1">AVERAGE(OFFSET($AM$3,0,0,'Données projet'!$E$10+1,1))-AVERAGE(OFFSET($H$3,0,0,'Données projet'!$E$10+1,1))</f>
        <v>368.19566888809879</v>
      </c>
      <c r="AO103" s="59">
        <f t="shared" si="90"/>
        <v>254.25036207346591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282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0.93378746104297616</v>
      </c>
      <c r="AV103" s="21">
        <f>EXP(-LN(2)/25)*AV102+(1-EXP(-LN(2)/25))/(LN(2)/25)*Calculateur!AQ103*Calculateur!AS103*VLOOKUP('Données projet'!$B$10,Paramètres!$A$1:$I$89,3,0)*0.475*44/12</f>
        <v>0.67509773004310814</v>
      </c>
      <c r="AW103" s="21">
        <f>EXP(-LN(2)/2)*AW102+(1-EXP(-LN(2)/2))/(LN(2)/2)*AQ103*AT103*VLOOKUP('Données projet'!$B$10,Paramètres!$A$1:$I$89,3,0)*0.475*44/12</f>
        <v>1.9904855578316964E-10</v>
      </c>
      <c r="AX103" s="21">
        <f t="shared" si="60"/>
        <v>1.6088851912851327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675.5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675.49999999999989</v>
      </c>
      <c r="BE103" s="13">
        <f>BD103*VLOOKUP('Données projet'!$B$11,Paramètres!$A$1:$I$89,3,0)*VLOOKUP('Données projet'!$B$11,Paramètres!$A$1:$I$89,5,0)</f>
        <v>316.13399999999996</v>
      </c>
      <c r="BF103" s="13">
        <f t="shared" si="91"/>
        <v>74.548389024136753</v>
      </c>
      <c r="BG103" s="20">
        <f t="shared" si="61"/>
        <v>680.43849421703806</v>
      </c>
      <c r="BH103" s="59">
        <f t="shared" si="62"/>
        <v>973.77182755037143</v>
      </c>
      <c r="BI103" s="59">
        <f ca="1">AVERAGE(OFFSET($BH$3,0,0,'Données projet'!$E$11+1,1))-AVERAGE(OFFSET($H$3,0,0,'Données projet'!$E$11+1,1))</f>
        <v>319.22903094674564</v>
      </c>
      <c r="BJ103" s="59">
        <f t="shared" si="92"/>
        <v>254.58690973142848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675.5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2.2690417837495929</v>
      </c>
      <c r="BQ103" s="21">
        <f>EXP(-LN(2)/25)*BQ102+(1-EXP(-LN(2)/25))/(LN(2)/25)*Calculateur!BL103*Calculateur!BN103*VLOOKUP('Données projet'!$B$11,Paramètres!$A$1:$I$89,3,0)*0.475*44/12</f>
        <v>1.601187898619614</v>
      </c>
      <c r="BR103" s="21">
        <f>EXP(-LN(2)/2)*BR102+(1-EXP(-LN(2)/2))/(LN(2)/2)*BL103*BO103*VLOOKUP('Données projet'!$B$11,Paramètres!$A$1:$I$89,3,0)*0.475*44/12</f>
        <v>3.213973437551878E-10</v>
      </c>
      <c r="BS103" s="22">
        <f t="shared" si="63"/>
        <v>3.8702296826906037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515</v>
      </c>
      <c r="BW103" s="12">
        <f>VLOOKUP(A103,'Données projet'!$A$113:$I$133,9,0)</f>
        <v>5.3</v>
      </c>
      <c r="BX103" s="12">
        <f t="array" ref="BX103">INDEX(BW:BW,MIN(IF(ISNUMBER(BW103:BW299),ROW(BW103:BW299),"")))</f>
        <v>5.3</v>
      </c>
      <c r="BY103" s="12">
        <f>IF('Données projet'!$A$114&gt;35,BY102+BX103-CG102,IF(A103&lt;'Données projet'!$A$114,$BV$205^A103,IF(A103='Données projet'!$A$114,'Données projet'!$B$114,BY102+BX103-CG102)))</f>
        <v>515.00000000000011</v>
      </c>
      <c r="BZ103" s="13">
        <f>BY103*VLOOKUP('Données projet'!$B$12,Paramètres!$A$1:$I$89,3,0)*VLOOKUP('Données projet'!$B$12,Paramètres!$A$1:$I$89,5,0)</f>
        <v>307.97000000000008</v>
      </c>
      <c r="CA103" s="13">
        <f t="shared" si="93"/>
        <v>72.844723408255376</v>
      </c>
      <c r="CB103" s="20">
        <f t="shared" si="64"/>
        <v>663.25230993604498</v>
      </c>
      <c r="CC103" s="59">
        <f t="shared" si="65"/>
        <v>956.58564326937835</v>
      </c>
      <c r="CD103" s="59">
        <f ca="1">AVERAGE(OFFSET($CC$3,0,0,'Données projet'!$E$12+1,1))-AVERAGE(OFFSET($H$3,0,0,'Données projet'!$E$12+1,1))</f>
        <v>382.88347131256569</v>
      </c>
      <c r="CE103" s="59">
        <f t="shared" si="94"/>
        <v>243.30592080224636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515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0.42837419395053533</v>
      </c>
      <c r="CL103" s="21">
        <f>EXP(-LN(2)/25)*CL102+(1-EXP(-LN(2)/25))/(LN(2)/25)*Calculateur!CG103*Calculateur!CI103*VLOOKUP('Données projet'!$B$12,Paramètres!$A$1:$I$89,3,0)*0.475*44/12</f>
        <v>0.23023235305476841</v>
      </c>
      <c r="CM103" s="21">
        <f>EXP(-LN(2)/2)*CM102+(1-EXP(-LN(2)/2))/(LN(2)/2)*CG103*CJ103*VLOOKUP('Données projet'!$B$12,Paramètres!$A$1:$I$89,3,0)*0.475*44/12</f>
        <v>7.2048137488979318E-11</v>
      </c>
      <c r="CN103" s="22">
        <f t="shared" si="66"/>
        <v>0.65860654707735189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370.12772664814923</v>
      </c>
      <c r="CZ103" s="59">
        <f t="shared" si="96"/>
        <v>292.26503163353146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1.8697039075911219</v>
      </c>
      <c r="DG103" s="21">
        <f>EXP(-LN(2)/25)*DG102+(1-EXP(-LN(2)/25))/(LN(2)/25)*Calculateur!DB103*Calculateur!DD103*VLOOKUP('Données projet'!$B$13,Paramètres!$A$1:$I$89,3,0)*0.475*44/12</f>
        <v>0.95388323119566398</v>
      </c>
      <c r="DH103" s="21">
        <f>EXP(-LN(2)/2)*DH102+(1-EXP(-LN(2)/2))/(LN(2)/2)*DB103*DE103*VLOOKUP('Données projet'!$B$13,Paramètres!$A$1:$I$89,3,0)*0.475*44/12</f>
        <v>2.3058480308612295E-10</v>
      </c>
      <c r="DI103" s="22">
        <f t="shared" si="69"/>
        <v>2.8235871390173708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6.1186256061773749E-14</v>
      </c>
      <c r="DQ103" s="13">
        <f t="shared" si="97"/>
        <v>9.7328366192051127E-13</v>
      </c>
      <c r="DR103" s="20">
        <f t="shared" si="70"/>
        <v>1.8017017738191463E-12</v>
      </c>
      <c r="DS103" s="59">
        <f t="shared" si="71"/>
        <v>293.33333333333513</v>
      </c>
      <c r="DT103" s="59">
        <f ca="1">AVERAGE(OFFSET($DS$3,0,0,'Données projet'!$E$14+1,1))-AVERAGE(OFFSET($H$3,0,0,'Données projet'!$E$14+1,1))</f>
        <v>385.04244822139202</v>
      </c>
      <c r="DU103" s="59">
        <f t="shared" si="98"/>
        <v>374.64504594213992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1.7254606261901422</v>
      </c>
      <c r="EB103" s="21">
        <f>EXP(-LN(2)/25)*EB102+(1-EXP(-LN(2)/25))/(LN(2)/25)*Calculateur!DW103*Calculateur!DY103*VLOOKUP('Données projet'!$B$14,Paramètres!$A$1:$I$89,3,0)*0.475*44/12</f>
        <v>1.300570573794203</v>
      </c>
      <c r="EC103" s="21">
        <f>EXP(-LN(2)/2)*EC102+(1-EXP(-LN(2)/2))/(LN(2)/2)*DW103*DZ103*VLOOKUP('Données projet'!$B$14,Paramètres!$A$1:$I$89,3,0)*0.475*44/12</f>
        <v>4.9545765271610219E-11</v>
      </c>
      <c r="ED103" s="22">
        <f t="shared" si="72"/>
        <v>3.0260312000338909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-1.0286385077051818E-13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332.68760696564266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0.81688668603369341</v>
      </c>
      <c r="AA104" s="21">
        <f>EXP(-LN(2)/25)*AA103+(1-EXP(-LN(2)/25))/(LN(2)/25)*Calculateur!V104*Calculateur!X104*VLOOKUP('Données projet'!$B$9,Paramètres!$A$1:$I$89,3,0)*0.475*44/12</f>
        <v>0.58592237742411524</v>
      </c>
      <c r="AB104" s="21">
        <f>EXP(-LN(2)/2)*AB103+(1-EXP(-LN(2)/2))/(LN(2)/2)*V104*Y104*VLOOKUP('Données projet'!$B$9,Paramètres!$A$1:$I$89,3,0)*0.475*44/12</f>
        <v>1.2559104380954989E-10</v>
      </c>
      <c r="AC104" s="22">
        <f t="shared" si="57"/>
        <v>1.4028090635833999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-1.1527845344971866E-13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368.19566888809879</v>
      </c>
      <c r="AO104" s="59">
        <f t="shared" si="90"/>
        <v>254.25036207346591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0.91547645848603587</v>
      </c>
      <c r="AV104" s="21">
        <f>EXP(-LN(2)/25)*AV103+(1-EXP(-LN(2)/25))/(LN(2)/25)*Calculateur!AQ104*Calculateur!AS104*VLOOKUP('Données projet'!$B$10,Paramètres!$A$1:$I$89,3,0)*0.475*44/12</f>
        <v>0.65663714711323262</v>
      </c>
      <c r="AW104" s="21">
        <f>EXP(-LN(2)/2)*AW103+(1-EXP(-LN(2)/2))/(LN(2)/2)*AQ104*AT104*VLOOKUP('Données projet'!$B$10,Paramètres!$A$1:$I$89,3,0)*0.475*44/12</f>
        <v>1.4074858357966803E-10</v>
      </c>
      <c r="AX104" s="21">
        <f t="shared" si="60"/>
        <v>1.5721136057400169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319.22903094674564</v>
      </c>
      <c r="BJ104" s="59">
        <f t="shared" si="92"/>
        <v>254.58690973142848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2.2245472583490948</v>
      </c>
      <c r="BQ104" s="21">
        <f>EXP(-LN(2)/25)*BQ103+(1-EXP(-LN(2)/25))/(LN(2)/25)*Calculateur!BL104*Calculateur!BN104*VLOOKUP('Données projet'!$B$11,Paramètres!$A$1:$I$89,3,0)*0.475*44/12</f>
        <v>1.5574033313290485</v>
      </c>
      <c r="BR104" s="21">
        <f>EXP(-LN(2)/2)*BR103+(1-EXP(-LN(2)/2))/(LN(2)/2)*BL104*BO104*VLOOKUP('Données projet'!$B$11,Paramètres!$A$1:$I$89,3,0)*0.475*44/12</f>
        <v>2.272622412246372E-10</v>
      </c>
      <c r="BS104" s="22">
        <f t="shared" si="63"/>
        <v>3.7819505899054056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1.1368683772161603E-13</v>
      </c>
      <c r="BZ104" s="13">
        <f>BY104*VLOOKUP('Données projet'!$B$12,Paramètres!$A$1:$I$89,3,0)*VLOOKUP('Données projet'!$B$12,Paramètres!$A$1:$I$89,5,0)</f>
        <v>6.7984728957526396E-14</v>
      </c>
      <c r="CA104" s="13">
        <f t="shared" si="93"/>
        <v>1.0682447123141398E-12</v>
      </c>
      <c r="CB104" s="20">
        <f t="shared" si="64"/>
        <v>1.978932943548152E-12</v>
      </c>
      <c r="CC104" s="59">
        <f t="shared" si="65"/>
        <v>293.3333333333353</v>
      </c>
      <c r="CD104" s="59">
        <f ca="1">AVERAGE(OFFSET($CC$3,0,0,'Données projet'!$E$12+1,1))-AVERAGE(OFFSET($H$3,0,0,'Données projet'!$E$12+1,1))</f>
        <v>382.88347131256569</v>
      </c>
      <c r="CE104" s="59">
        <f t="shared" si="94"/>
        <v>243.30592080224636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0.41997403728962412</v>
      </c>
      <c r="CL104" s="21">
        <f>EXP(-LN(2)/25)*CL103+(1-EXP(-LN(2)/25))/(LN(2)/25)*Calculateur!CG104*Calculateur!CI104*VLOOKUP('Données projet'!$B$12,Paramètres!$A$1:$I$89,3,0)*0.475*44/12</f>
        <v>0.22393663725309251</v>
      </c>
      <c r="CM104" s="21">
        <f>EXP(-LN(2)/2)*CM103+(1-EXP(-LN(2)/2))/(LN(2)/2)*CG104*CJ104*VLOOKUP('Données projet'!$B$12,Paramètres!$A$1:$I$89,3,0)*0.475*44/12</f>
        <v>5.0945726590317991E-11</v>
      </c>
      <c r="CN104" s="22">
        <f t="shared" si="66"/>
        <v>0.64391067459366236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370.12772664814923</v>
      </c>
      <c r="CZ104" s="59">
        <f t="shared" si="96"/>
        <v>292.26503163353146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1.8330401543700379</v>
      </c>
      <c r="DG104" s="21">
        <f>EXP(-LN(2)/25)*DG103+(1-EXP(-LN(2)/25))/(LN(2)/25)*Calculateur!DB104*Calculateur!DD104*VLOOKUP('Données projet'!$B$13,Paramètres!$A$1:$I$89,3,0)*0.475*44/12</f>
        <v>0.9277992440760795</v>
      </c>
      <c r="DH104" s="21">
        <f>EXP(-LN(2)/2)*DH103+(1-EXP(-LN(2)/2))/(LN(2)/2)*DB104*DE104*VLOOKUP('Données projet'!$B$13,Paramètres!$A$1:$I$89,3,0)*0.475*44/12</f>
        <v>1.630480779007623E-10</v>
      </c>
      <c r="DI104" s="22">
        <f t="shared" si="69"/>
        <v>2.7608393986091655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6.1186256061773749E-14</v>
      </c>
      <c r="DQ104" s="13">
        <f t="shared" si="97"/>
        <v>9.7328366192051127E-13</v>
      </c>
      <c r="DR104" s="20">
        <f t="shared" si="70"/>
        <v>1.8017017738191463E-12</v>
      </c>
      <c r="DS104" s="59">
        <f t="shared" si="71"/>
        <v>293.33333333333513</v>
      </c>
      <c r="DT104" s="59">
        <f ca="1">AVERAGE(OFFSET($DS$3,0,0,'Données projet'!$E$14+1,1))-AVERAGE(OFFSET($H$3,0,0,'Données projet'!$E$14+1,1))</f>
        <v>385.04244822139202</v>
      </c>
      <c r="DU104" s="59">
        <f t="shared" si="98"/>
        <v>374.64504594213992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1.6916253957376168</v>
      </c>
      <c r="EB104" s="21">
        <f>EXP(-LN(2)/25)*EB103+(1-EXP(-LN(2)/25))/(LN(2)/25)*Calculateur!DW104*Calculateur!DY104*VLOOKUP('Données projet'!$B$14,Paramètres!$A$1:$I$89,3,0)*0.475*44/12</f>
        <v>1.2650064030597665</v>
      </c>
      <c r="EC104" s="21">
        <f>EXP(-LN(2)/2)*EC103+(1-EXP(-LN(2)/2))/(LN(2)/2)*DW104*DZ104*VLOOKUP('Données projet'!$B$14,Paramètres!$A$1:$I$89,3,0)*0.475*44/12</f>
        <v>3.5034146602632532E-11</v>
      </c>
      <c r="ED104" s="22">
        <f t="shared" si="72"/>
        <v>2.9566317988324178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-1.0286385077051818E-13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332.68760696564266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0.8008680363722529</v>
      </c>
      <c r="AA105" s="21">
        <f>EXP(-LN(2)/25)*AA104+(1-EXP(-LN(2)/25))/(LN(2)/25)*Calculateur!V105*Calculateur!X105*VLOOKUP('Données projet'!$B$9,Paramètres!$A$1:$I$89,3,0)*0.475*44/12</f>
        <v>0.56990029920113416</v>
      </c>
      <c r="AB105" s="21">
        <f>EXP(-LN(2)/2)*AB104+(1-EXP(-LN(2)/2))/(LN(2)/2)*V105*Y105*VLOOKUP('Données projet'!$B$9,Paramètres!$A$1:$I$89,3,0)*0.475*44/12</f>
        <v>8.8806278734029502E-11</v>
      </c>
      <c r="AC105" s="22">
        <f t="shared" si="57"/>
        <v>1.3707683356621934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-1.1527845344971866E-13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368.19566888809879</v>
      </c>
      <c r="AO105" s="59">
        <f t="shared" si="90"/>
        <v>254.25036207346591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0.89752452352062839</v>
      </c>
      <c r="AV105" s="21">
        <f>EXP(-LN(2)/25)*AV104+(1-EXP(-LN(2)/25))/(LN(2)/25)*Calculateur!AQ105*Calculateur!AS105*VLOOKUP('Données projet'!$B$10,Paramètres!$A$1:$I$89,3,0)*0.475*44/12</f>
        <v>0.63868136979437451</v>
      </c>
      <c r="AW105" s="21">
        <f>EXP(-LN(2)/2)*AW104+(1-EXP(-LN(2)/2))/(LN(2)/2)*AQ105*AT105*VLOOKUP('Données projet'!$B$10,Paramètres!$A$1:$I$89,3,0)*0.475*44/12</f>
        <v>9.952427789158482E-11</v>
      </c>
      <c r="AX105" s="21">
        <f t="shared" si="60"/>
        <v>1.5362058934145273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319.22903094674564</v>
      </c>
      <c r="BJ105" s="59">
        <f t="shared" si="92"/>
        <v>254.58690973142848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2.18092524345272</v>
      </c>
      <c r="BQ105" s="21">
        <f>EXP(-LN(2)/25)*BQ104+(1-EXP(-LN(2)/25))/(LN(2)/25)*Calculateur!BL105*Calculateur!BN105*VLOOKUP('Données projet'!$B$11,Paramètres!$A$1:$I$89,3,0)*0.475*44/12</f>
        <v>1.5148160553335739</v>
      </c>
      <c r="BR105" s="21">
        <f>EXP(-LN(2)/2)*BR104+(1-EXP(-LN(2)/2))/(LN(2)/2)*BL105*BO105*VLOOKUP('Données projet'!$B$11,Paramètres!$A$1:$I$89,3,0)*0.475*44/12</f>
        <v>1.6069867187759392E-10</v>
      </c>
      <c r="BS105" s="22">
        <f t="shared" si="63"/>
        <v>3.6957412989469924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1.1368683772161603E-13</v>
      </c>
      <c r="BZ105" s="13">
        <f>BY105*VLOOKUP('Données projet'!$B$12,Paramètres!$A$1:$I$89,3,0)*VLOOKUP('Données projet'!$B$12,Paramètres!$A$1:$I$89,5,0)</f>
        <v>6.7984728957526396E-14</v>
      </c>
      <c r="CA105" s="13">
        <f t="shared" si="93"/>
        <v>1.0682447123141398E-12</v>
      </c>
      <c r="CB105" s="20">
        <f t="shared" si="64"/>
        <v>1.978932943548152E-12</v>
      </c>
      <c r="CC105" s="59">
        <f t="shared" si="65"/>
        <v>293.3333333333353</v>
      </c>
      <c r="CD105" s="59">
        <f ca="1">AVERAGE(OFFSET($CC$3,0,0,'Données projet'!$E$12+1,1))-AVERAGE(OFFSET($H$3,0,0,'Données projet'!$E$12+1,1))</f>
        <v>382.88347131256569</v>
      </c>
      <c r="CE105" s="59">
        <f t="shared" si="94"/>
        <v>243.30592080224636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0.41173860257724376</v>
      </c>
      <c r="CL105" s="21">
        <f>EXP(-LN(2)/25)*CL104+(1-EXP(-LN(2)/25))/(LN(2)/25)*Calculateur!CG105*Calculateur!CI105*VLOOKUP('Données projet'!$B$12,Paramètres!$A$1:$I$89,3,0)*0.475*44/12</f>
        <v>0.21781307813109077</v>
      </c>
      <c r="CM105" s="21">
        <f>EXP(-LN(2)/2)*CM104+(1-EXP(-LN(2)/2))/(LN(2)/2)*CG105*CJ105*VLOOKUP('Données projet'!$B$12,Paramètres!$A$1:$I$89,3,0)*0.475*44/12</f>
        <v>3.6024068744489659E-11</v>
      </c>
      <c r="CN105" s="22">
        <f t="shared" si="66"/>
        <v>0.62955168074435863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370.12772664814923</v>
      </c>
      <c r="CZ105" s="59">
        <f t="shared" si="96"/>
        <v>292.26503163353146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1.797095354986938</v>
      </c>
      <c r="DG105" s="21">
        <f>EXP(-LN(2)/25)*DG104+(1-EXP(-LN(2)/25))/(LN(2)/25)*Calculateur!DB105*Calculateur!DD105*VLOOKUP('Données projet'!$B$13,Paramètres!$A$1:$I$89,3,0)*0.475*44/12</f>
        <v>0.90242852495597736</v>
      </c>
      <c r="DH105" s="21">
        <f>EXP(-LN(2)/2)*DH104+(1-EXP(-LN(2)/2))/(LN(2)/2)*DB105*DE105*VLOOKUP('Données projet'!$B$13,Paramètres!$A$1:$I$89,3,0)*0.475*44/12</f>
        <v>1.1529240154306149E-10</v>
      </c>
      <c r="DI105" s="22">
        <f t="shared" si="69"/>
        <v>2.6995238800582073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6.1186256061773749E-14</v>
      </c>
      <c r="DQ105" s="13">
        <f t="shared" si="97"/>
        <v>9.7328366192051127E-13</v>
      </c>
      <c r="DR105" s="20">
        <f t="shared" si="70"/>
        <v>1.8017017738191463E-12</v>
      </c>
      <c r="DS105" s="59">
        <f t="shared" si="71"/>
        <v>293.33333333333513</v>
      </c>
      <c r="DT105" s="59">
        <f ca="1">AVERAGE(OFFSET($DS$3,0,0,'Données projet'!$E$14+1,1))-AVERAGE(OFFSET($H$3,0,0,'Données projet'!$E$14+1,1))</f>
        <v>385.04244822139202</v>
      </c>
      <c r="DU105" s="59">
        <f t="shared" si="98"/>
        <v>374.64504594213992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1.6584536535168128</v>
      </c>
      <c r="EB105" s="21">
        <f>EXP(-LN(2)/25)*EB104+(1-EXP(-LN(2)/25))/(LN(2)/25)*Calculateur!DW105*Calculateur!DY105*VLOOKUP('Données projet'!$B$14,Paramètres!$A$1:$I$89,3,0)*0.475*44/12</f>
        <v>1.2304147364443017</v>
      </c>
      <c r="EC105" s="21">
        <f>EXP(-LN(2)/2)*EC104+(1-EXP(-LN(2)/2))/(LN(2)/2)*DW105*DZ105*VLOOKUP('Données projet'!$B$14,Paramètres!$A$1:$I$89,3,0)*0.475*44/12</f>
        <v>2.4772882635805109E-11</v>
      </c>
      <c r="ED105" s="22">
        <f t="shared" si="72"/>
        <v>2.8888683899858876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-1.0286385077051818E-13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332.68760696564266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0.78516350266026169</v>
      </c>
      <c r="AA106" s="21">
        <f>EXP(-LN(2)/25)*AA105+(1-EXP(-LN(2)/25))/(LN(2)/25)*Calculateur!V106*Calculateur!X106*VLOOKUP('Données projet'!$B$9,Paramètres!$A$1:$I$89,3,0)*0.475*44/12</f>
        <v>0.55431634554972498</v>
      </c>
      <c r="AB106" s="21">
        <f>EXP(-LN(2)/2)*AB105+(1-EXP(-LN(2)/2))/(LN(2)/2)*V106*Y106*VLOOKUP('Données projet'!$B$9,Paramètres!$A$1:$I$89,3,0)*0.475*44/12</f>
        <v>6.2795521904774947E-11</v>
      </c>
      <c r="AC106" s="22">
        <f t="shared" si="57"/>
        <v>1.3394798482727821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-1.1527845344971866E-13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368.19566888809879</v>
      </c>
      <c r="AO106" s="59">
        <f t="shared" si="90"/>
        <v>254.25036207346591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0.8799246150502934</v>
      </c>
      <c r="AV106" s="21">
        <f>EXP(-LN(2)/25)*AV105+(1-EXP(-LN(2)/25))/(LN(2)/25)*Calculateur!AQ106*Calculateur!AS106*VLOOKUP('Données projet'!$B$10,Paramètres!$A$1:$I$89,3,0)*0.475*44/12</f>
        <v>0.62121659415055386</v>
      </c>
      <c r="AW106" s="21">
        <f>EXP(-LN(2)/2)*AW105+(1-EXP(-LN(2)/2))/(LN(2)/2)*AQ106*AT106*VLOOKUP('Données projet'!$B$10,Paramètres!$A$1:$I$89,3,0)*0.475*44/12</f>
        <v>7.0374291789834016E-11</v>
      </c>
      <c r="AX106" s="21">
        <f t="shared" si="60"/>
        <v>1.5011412092712217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319.22903094674564</v>
      </c>
      <c r="BJ106" s="59">
        <f t="shared" si="92"/>
        <v>254.58690973142848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2.1381586296616613</v>
      </c>
      <c r="BQ106" s="21">
        <f>EXP(-LN(2)/25)*BQ105+(1-EXP(-LN(2)/25))/(LN(2)/25)*Calculateur!BL106*Calculateur!BN106*VLOOKUP('Données projet'!$B$11,Paramètres!$A$1:$I$89,3,0)*0.475*44/12</f>
        <v>1.4733933306397631</v>
      </c>
      <c r="BR106" s="21">
        <f>EXP(-LN(2)/2)*BR105+(1-EXP(-LN(2)/2))/(LN(2)/2)*BL106*BO106*VLOOKUP('Données projet'!$B$11,Paramètres!$A$1:$I$89,3,0)*0.475*44/12</f>
        <v>1.1363112061231861E-10</v>
      </c>
      <c r="BS106" s="22">
        <f t="shared" si="63"/>
        <v>3.6115519604150559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1.1368683772161603E-13</v>
      </c>
      <c r="BZ106" s="13">
        <f>BY106*VLOOKUP('Données projet'!$B$12,Paramètres!$A$1:$I$89,3,0)*VLOOKUP('Données projet'!$B$12,Paramètres!$A$1:$I$89,5,0)</f>
        <v>6.7984728957526396E-14</v>
      </c>
      <c r="CA106" s="13">
        <f t="shared" si="93"/>
        <v>1.0682447123141398E-12</v>
      </c>
      <c r="CB106" s="20">
        <f t="shared" si="64"/>
        <v>1.978932943548152E-12</v>
      </c>
      <c r="CC106" s="59">
        <f t="shared" si="65"/>
        <v>293.3333333333353</v>
      </c>
      <c r="CD106" s="59">
        <f ca="1">AVERAGE(OFFSET($CC$3,0,0,'Données projet'!$E$12+1,1))-AVERAGE(OFFSET($H$3,0,0,'Données projet'!$E$12+1,1))</f>
        <v>382.88347131256569</v>
      </c>
      <c r="CE106" s="59">
        <f t="shared" si="94"/>
        <v>243.30592080224636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0.40366465971645399</v>
      </c>
      <c r="CL106" s="21">
        <f>EXP(-LN(2)/25)*CL105+(1-EXP(-LN(2)/25))/(LN(2)/25)*Calculateur!CG106*Calculateur!CI106*VLOOKUP('Données projet'!$B$12,Paramètres!$A$1:$I$89,3,0)*0.475*44/12</f>
        <v>0.21185696805530413</v>
      </c>
      <c r="CM106" s="21">
        <f>EXP(-LN(2)/2)*CM105+(1-EXP(-LN(2)/2))/(LN(2)/2)*CG106*CJ106*VLOOKUP('Données projet'!$B$12,Paramètres!$A$1:$I$89,3,0)*0.475*44/12</f>
        <v>2.5472863295158995E-11</v>
      </c>
      <c r="CN106" s="22">
        <f t="shared" si="66"/>
        <v>0.61552162779723096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370.12772664814923</v>
      </c>
      <c r="CZ106" s="59">
        <f t="shared" si="96"/>
        <v>292.26503163353146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1.7618554111955778</v>
      </c>
      <c r="DG106" s="21">
        <f>EXP(-LN(2)/25)*DG105+(1-EXP(-LN(2)/25))/(LN(2)/25)*Calculateur!DB106*Calculateur!DD106*VLOOKUP('Données projet'!$B$13,Paramètres!$A$1:$I$89,3,0)*0.475*44/12</f>
        <v>0.87775156948440258</v>
      </c>
      <c r="DH106" s="21">
        <f>EXP(-LN(2)/2)*DH105+(1-EXP(-LN(2)/2))/(LN(2)/2)*DB106*DE106*VLOOKUP('Données projet'!$B$13,Paramètres!$A$1:$I$89,3,0)*0.475*44/12</f>
        <v>8.1524038950381162E-11</v>
      </c>
      <c r="DI106" s="22">
        <f t="shared" si="69"/>
        <v>2.6396069807615046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6.1186256061773749E-14</v>
      </c>
      <c r="DQ106" s="13">
        <f t="shared" si="97"/>
        <v>9.7328366192051127E-13</v>
      </c>
      <c r="DR106" s="20">
        <f t="shared" si="70"/>
        <v>1.8017017738191463E-12</v>
      </c>
      <c r="DS106" s="59">
        <f t="shared" si="71"/>
        <v>293.33333333333513</v>
      </c>
      <c r="DT106" s="59">
        <f ca="1">AVERAGE(OFFSET($DS$3,0,0,'Données projet'!$E$14+1,1))-AVERAGE(OFFSET($H$3,0,0,'Données projet'!$E$14+1,1))</f>
        <v>385.04244822139202</v>
      </c>
      <c r="DU106" s="59">
        <f t="shared" si="98"/>
        <v>374.64504594213992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1.6259323889281938</v>
      </c>
      <c r="EB106" s="21">
        <f>EXP(-LN(2)/25)*EB105+(1-EXP(-LN(2)/25))/(LN(2)/25)*Calculateur!DW106*Calculateur!DY106*VLOOKUP('Données projet'!$B$14,Paramètres!$A$1:$I$89,3,0)*0.475*44/12</f>
        <v>1.1967689807715334</v>
      </c>
      <c r="EC106" s="21">
        <f>EXP(-LN(2)/2)*EC105+(1-EXP(-LN(2)/2))/(LN(2)/2)*DW106*DZ106*VLOOKUP('Données projet'!$B$14,Paramètres!$A$1:$I$89,3,0)*0.475*44/12</f>
        <v>1.7517073301316266E-11</v>
      </c>
      <c r="ED106" s="22">
        <f t="shared" si="72"/>
        <v>2.8227013697172443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-1.0286385077051818E-13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332.68760696564266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0.76976692527554291</v>
      </c>
      <c r="AA107" s="21">
        <f>EXP(-LN(2)/25)*AA106+(1-EXP(-LN(2)/25))/(LN(2)/25)*Calculateur!V107*Calculateur!X107*VLOOKUP('Données projet'!$B$9,Paramètres!$A$1:$I$89,3,0)*0.475*44/12</f>
        <v>0.53915853593043805</v>
      </c>
      <c r="AB107" s="21">
        <f>EXP(-LN(2)/2)*AB106+(1-EXP(-LN(2)/2))/(LN(2)/2)*V107*Y107*VLOOKUP('Données projet'!$B$9,Paramètres!$A$1:$I$89,3,0)*0.475*44/12</f>
        <v>4.4403139367014751E-11</v>
      </c>
      <c r="AC107" s="22">
        <f t="shared" si="57"/>
        <v>1.308925461250384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-1.1527845344971866E-13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368.19566888809879</v>
      </c>
      <c r="AO107" s="59">
        <f t="shared" si="90"/>
        <v>254.25036207346591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0.8626698300501775</v>
      </c>
      <c r="AV107" s="21">
        <f>EXP(-LN(2)/25)*AV106+(1-EXP(-LN(2)/25))/(LN(2)/25)*Calculateur!AQ107*Calculateur!AS107*VLOOKUP('Données projet'!$B$10,Paramètres!$A$1:$I$89,3,0)*0.475*44/12</f>
        <v>0.60422939371514606</v>
      </c>
      <c r="AW107" s="21">
        <f>EXP(-LN(2)/2)*AW106+(1-EXP(-LN(2)/2))/(LN(2)/2)*AQ107*AT107*VLOOKUP('Données projet'!$B$10,Paramètres!$A$1:$I$89,3,0)*0.475*44/12</f>
        <v>4.976213894579241E-11</v>
      </c>
      <c r="AX107" s="21">
        <f t="shared" si="60"/>
        <v>1.4668992238150858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319.22903094674564</v>
      </c>
      <c r="BJ107" s="59">
        <f t="shared" si="92"/>
        <v>254.58690973142848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2.0962306430819861</v>
      </c>
      <c r="BQ107" s="21">
        <f>EXP(-LN(2)/25)*BQ106+(1-EXP(-LN(2)/25))/(LN(2)/25)*Calculateur!BL107*Calculateur!BN107*VLOOKUP('Données projet'!$B$11,Paramètres!$A$1:$I$89,3,0)*0.475*44/12</f>
        <v>1.4331033125310311</v>
      </c>
      <c r="BR107" s="21">
        <f>EXP(-LN(2)/2)*BR106+(1-EXP(-LN(2)/2))/(LN(2)/2)*BL107*BO107*VLOOKUP('Données projet'!$B$11,Paramètres!$A$1:$I$89,3,0)*0.475*44/12</f>
        <v>8.0349335938796975E-11</v>
      </c>
      <c r="BS107" s="22">
        <f t="shared" si="63"/>
        <v>3.5293339556933669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1.1368683772161603E-13</v>
      </c>
      <c r="BZ107" s="13">
        <f>BY107*VLOOKUP('Données projet'!$B$12,Paramètres!$A$1:$I$89,3,0)*VLOOKUP('Données projet'!$B$12,Paramètres!$A$1:$I$89,5,0)</f>
        <v>6.7984728957526396E-14</v>
      </c>
      <c r="CA107" s="13">
        <f t="shared" si="93"/>
        <v>1.0682447123141398E-12</v>
      </c>
      <c r="CB107" s="20">
        <f t="shared" si="64"/>
        <v>1.978932943548152E-12</v>
      </c>
      <c r="CC107" s="59">
        <f t="shared" si="65"/>
        <v>293.3333333333353</v>
      </c>
      <c r="CD107" s="59">
        <f ca="1">AVERAGE(OFFSET($CC$3,0,0,'Données projet'!$E$12+1,1))-AVERAGE(OFFSET($H$3,0,0,'Données projet'!$E$12+1,1))</f>
        <v>382.88347131256569</v>
      </c>
      <c r="CE107" s="59">
        <f t="shared" si="94"/>
        <v>243.30592080224636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0.39574904195054544</v>
      </c>
      <c r="CL107" s="21">
        <f>EXP(-LN(2)/25)*CL106+(1-EXP(-LN(2)/25))/(LN(2)/25)*Calculateur!CG107*Calculateur!CI107*VLOOKUP('Données projet'!$B$12,Paramètres!$A$1:$I$89,3,0)*0.475*44/12</f>
        <v>0.20606372812275808</v>
      </c>
      <c r="CM107" s="21">
        <f>EXP(-LN(2)/2)*CM106+(1-EXP(-LN(2)/2))/(LN(2)/2)*CG107*CJ107*VLOOKUP('Données projet'!$B$12,Paramètres!$A$1:$I$89,3,0)*0.475*44/12</f>
        <v>1.8012034372244829E-11</v>
      </c>
      <c r="CN107" s="22">
        <f t="shared" si="66"/>
        <v>0.60181277009131562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370.12772664814923</v>
      </c>
      <c r="CZ107" s="59">
        <f t="shared" si="96"/>
        <v>292.26503163353146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1.7273065012077229</v>
      </c>
      <c r="DG107" s="21">
        <f>EXP(-LN(2)/25)*DG106+(1-EXP(-LN(2)/25))/(LN(2)/25)*Calculateur!DB107*Calculateur!DD107*VLOOKUP('Données projet'!$B$13,Paramètres!$A$1:$I$89,3,0)*0.475*44/12</f>
        <v>0.85374940665790267</v>
      </c>
      <c r="DH107" s="21">
        <f>EXP(-LN(2)/2)*DH106+(1-EXP(-LN(2)/2))/(LN(2)/2)*DB107*DE107*VLOOKUP('Données projet'!$B$13,Paramètres!$A$1:$I$89,3,0)*0.475*44/12</f>
        <v>5.7646200771530757E-11</v>
      </c>
      <c r="DI107" s="22">
        <f t="shared" si="69"/>
        <v>2.5810559079232718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6.1186256061773749E-14</v>
      </c>
      <c r="DQ107" s="13">
        <f t="shared" si="97"/>
        <v>9.7328366192051127E-13</v>
      </c>
      <c r="DR107" s="20">
        <f t="shared" si="70"/>
        <v>1.8017017738191463E-12</v>
      </c>
      <c r="DS107" s="59">
        <f t="shared" si="71"/>
        <v>293.33333333333513</v>
      </c>
      <c r="DT107" s="59">
        <f ca="1">AVERAGE(OFFSET($DS$3,0,0,'Données projet'!$E$14+1,1))-AVERAGE(OFFSET($H$3,0,0,'Données projet'!$E$14+1,1))</f>
        <v>385.04244822139202</v>
      </c>
      <c r="DU107" s="59">
        <f t="shared" si="98"/>
        <v>374.64504594213992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1.594048846502145</v>
      </c>
      <c r="EB107" s="21">
        <f>EXP(-LN(2)/25)*EB106+(1-EXP(-LN(2)/25))/(LN(2)/25)*Calculateur!DW107*Calculateur!DY107*VLOOKUP('Données projet'!$B$14,Paramètres!$A$1:$I$89,3,0)*0.475*44/12</f>
        <v>1.1640432700569903</v>
      </c>
      <c r="EC107" s="21">
        <f>EXP(-LN(2)/2)*EC106+(1-EXP(-LN(2)/2))/(LN(2)/2)*DW107*DZ107*VLOOKUP('Données projet'!$B$14,Paramètres!$A$1:$I$89,3,0)*0.475*44/12</f>
        <v>1.2386441317902555E-11</v>
      </c>
      <c r="ED107" s="22">
        <f t="shared" si="72"/>
        <v>2.7580921165715218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-1.0286385077051818E-13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332.68760696564266</v>
      </c>
      <c r="T108" s="59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0.75467226538235355</v>
      </c>
      <c r="AA108" s="21">
        <f>EXP(-LN(2)/25)*AA107+(1-EXP(-LN(2)/25))/(LN(2)/25)*Calculateur!V108*Calculateur!X108*VLOOKUP('Données projet'!$B$9,Paramètres!$A$1:$I$89,3,0)*0.475*44/12</f>
        <v>0.52441521741230512</v>
      </c>
      <c r="AB108" s="21">
        <f>EXP(-LN(2)/2)*AB107+(1-EXP(-LN(2)/2))/(LN(2)/2)*V108*Y108*VLOOKUP('Données projet'!$B$9,Paramètres!$A$1:$I$89,3,0)*0.475*44/12</f>
        <v>3.1397760952387474E-11</v>
      </c>
      <c r="AC108" s="22">
        <f t="shared" si="57"/>
        <v>1.2790874828260563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-1.1527845344971866E-13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368.19566888809879</v>
      </c>
      <c r="AO108" s="59">
        <f t="shared" si="90"/>
        <v>254.25036207346591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0.84575340085953421</v>
      </c>
      <c r="AV108" s="21">
        <f>EXP(-LN(2)/25)*AV107+(1-EXP(-LN(2)/25))/(LN(2)/25)*Calculateur!AQ108*Calculateur!AS108*VLOOKUP('Données projet'!$B$10,Paramètres!$A$1:$I$89,3,0)*0.475*44/12</f>
        <v>0.5877067091689625</v>
      </c>
      <c r="AW108" s="21">
        <f>EXP(-LN(2)/2)*AW107+(1-EXP(-LN(2)/2))/(LN(2)/2)*AQ108*AT108*VLOOKUP('Données projet'!$B$10,Paramètres!$A$1:$I$89,3,0)*0.475*44/12</f>
        <v>3.5187145894917008E-11</v>
      </c>
      <c r="AX108" s="21">
        <f t="shared" si="60"/>
        <v>1.4334601100636839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319.22903094674564</v>
      </c>
      <c r="BJ108" s="59">
        <f t="shared" si="92"/>
        <v>254.58690973142848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2.0551248387455918</v>
      </c>
      <c r="BQ108" s="21">
        <f>EXP(-LN(2)/25)*BQ107+(1-EXP(-LN(2)/25))/(LN(2)/25)*Calculateur!BL108*Calculateur!BN108*VLOOKUP('Données projet'!$B$11,Paramètres!$A$1:$I$89,3,0)*0.475*44/12</f>
        <v>1.3939150270862422</v>
      </c>
      <c r="BR108" s="21">
        <f>EXP(-LN(2)/2)*BR107+(1-EXP(-LN(2)/2))/(LN(2)/2)*BL108*BO108*VLOOKUP('Données projet'!$B$11,Paramètres!$A$1:$I$89,3,0)*0.475*44/12</f>
        <v>5.6815560306159313E-11</v>
      </c>
      <c r="BS108" s="22">
        <f t="shared" si="63"/>
        <v>3.4490398658886492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1.1368683772161603E-13</v>
      </c>
      <c r="BZ108" s="13">
        <f>BY108*VLOOKUP('Données projet'!$B$12,Paramètres!$A$1:$I$89,3,0)*VLOOKUP('Données projet'!$B$12,Paramètres!$A$1:$I$89,5,0)</f>
        <v>6.7984728957526396E-14</v>
      </c>
      <c r="CA108" s="13">
        <f t="shared" si="93"/>
        <v>1.0682447123141398E-12</v>
      </c>
      <c r="CB108" s="20">
        <f t="shared" si="64"/>
        <v>1.978932943548152E-12</v>
      </c>
      <c r="CC108" s="59">
        <f t="shared" si="65"/>
        <v>293.3333333333353</v>
      </c>
      <c r="CD108" s="59">
        <f ca="1">AVERAGE(OFFSET($CC$3,0,0,'Données projet'!$E$12+1,1))-AVERAGE(OFFSET($H$3,0,0,'Données projet'!$E$12+1,1))</f>
        <v>382.88347131256569</v>
      </c>
      <c r="CE108" s="59">
        <f t="shared" si="94"/>
        <v>243.30592080224636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0.38798864462097626</v>
      </c>
      <c r="CL108" s="21">
        <f>EXP(-LN(2)/25)*CL107+(1-EXP(-LN(2)/25))/(LN(2)/25)*Calculateur!CG108*Calculateur!CI108*VLOOKUP('Données projet'!$B$12,Paramètres!$A$1:$I$89,3,0)*0.475*44/12</f>
        <v>0.20042890464082078</v>
      </c>
      <c r="CM108" s="21">
        <f>EXP(-LN(2)/2)*CM107+(1-EXP(-LN(2)/2))/(LN(2)/2)*CG108*CJ108*VLOOKUP('Données projet'!$B$12,Paramètres!$A$1:$I$89,3,0)*0.475*44/12</f>
        <v>1.2736431647579498E-11</v>
      </c>
      <c r="CN108" s="22">
        <f t="shared" si="66"/>
        <v>0.58841754927453349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370.12772664814923</v>
      </c>
      <c r="CZ108" s="59">
        <f t="shared" si="96"/>
        <v>292.26503163353146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1.6934350742719755</v>
      </c>
      <c r="DG108" s="21">
        <f>EXP(-LN(2)/25)*DG107+(1-EXP(-LN(2)/25))/(LN(2)/25)*Calculateur!DB108*Calculateur!DD108*VLOOKUP('Données projet'!$B$13,Paramètres!$A$1:$I$89,3,0)*0.475*44/12</f>
        <v>0.83040358423611227</v>
      </c>
      <c r="DH108" s="21">
        <f>EXP(-LN(2)/2)*DH107+(1-EXP(-LN(2)/2))/(LN(2)/2)*DB108*DE108*VLOOKUP('Données projet'!$B$13,Paramètres!$A$1:$I$89,3,0)*0.475*44/12</f>
        <v>4.0762019475190588E-11</v>
      </c>
      <c r="DI108" s="22">
        <f t="shared" si="69"/>
        <v>2.5238386585488497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6.1186256061773749E-14</v>
      </c>
      <c r="DQ108" s="13">
        <f t="shared" si="97"/>
        <v>9.7328366192051127E-13</v>
      </c>
      <c r="DR108" s="20">
        <f t="shared" si="70"/>
        <v>1.8017017738191463E-12</v>
      </c>
      <c r="DS108" s="59">
        <f t="shared" si="71"/>
        <v>293.33333333333513</v>
      </c>
      <c r="DT108" s="59">
        <f ca="1">AVERAGE(OFFSET($DS$3,0,0,'Données projet'!$E$14+1,1))-AVERAGE(OFFSET($H$3,0,0,'Données projet'!$E$14+1,1))</f>
        <v>385.04244822139202</v>
      </c>
      <c r="DU108" s="59">
        <f t="shared" si="98"/>
        <v>374.64504594213992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1.5627905208960302</v>
      </c>
      <c r="EB108" s="21">
        <f>EXP(-LN(2)/25)*EB107+(1-EXP(-LN(2)/25))/(LN(2)/25)*Calculateur!DW108*Calculateur!DY108*VLOOKUP('Données projet'!$B$14,Paramètres!$A$1:$I$89,3,0)*0.475*44/12</f>
        <v>1.1322124456229068</v>
      </c>
      <c r="EC108" s="21">
        <f>EXP(-LN(2)/2)*EC107+(1-EXP(-LN(2)/2))/(LN(2)/2)*DW108*DZ108*VLOOKUP('Données projet'!$B$14,Paramètres!$A$1:$I$89,3,0)*0.475*44/12</f>
        <v>8.7585366506581329E-12</v>
      </c>
      <c r="ED108" s="22">
        <f t="shared" si="72"/>
        <v>2.6950029665276953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-1.0286385077051818E-13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332.68760696564266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0.73987360256283619</v>
      </c>
      <c r="AA109" s="21">
        <f>EXP(-LN(2)/25)*AA108+(1-EXP(-LN(2)/25))/(LN(2)/25)*Calculateur!V109*Calculateur!X109*VLOOKUP('Données projet'!$B$9,Paramètres!$A$1:$I$89,3,0)*0.475*44/12</f>
        <v>0.51007505571436795</v>
      </c>
      <c r="AB109" s="21">
        <f>EXP(-LN(2)/2)*AB108+(1-EXP(-LN(2)/2))/(LN(2)/2)*V109*Y109*VLOOKUP('Données projet'!$B$9,Paramètres!$A$1:$I$89,3,0)*0.475*44/12</f>
        <v>2.2201569683507375E-11</v>
      </c>
      <c r="AC109" s="22">
        <f t="shared" si="57"/>
        <v>1.2499486582994057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-1.1527845344971866E-13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368.19566888809879</v>
      </c>
      <c r="AO109" s="59">
        <f t="shared" si="90"/>
        <v>254.25036207346591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0.82916869252731651</v>
      </c>
      <c r="AV109" s="21">
        <f>EXP(-LN(2)/25)*AV108+(1-EXP(-LN(2)/25))/(LN(2)/25)*Calculateur!AQ109*Calculateur!AS109*VLOOKUP('Données projet'!$B$10,Paramètres!$A$1:$I$89,3,0)*0.475*44/12</f>
        <v>0.57163583830058462</v>
      </c>
      <c r="AW109" s="21">
        <f>EXP(-LN(2)/2)*AW108+(1-EXP(-LN(2)/2))/(LN(2)/2)*AQ109*AT109*VLOOKUP('Données projet'!$B$10,Paramètres!$A$1:$I$89,3,0)*0.475*44/12</f>
        <v>2.4881069472896205E-11</v>
      </c>
      <c r="AX109" s="21">
        <f t="shared" si="60"/>
        <v>1.4008045308527821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319.22903094674564</v>
      </c>
      <c r="BJ109" s="59">
        <f t="shared" si="92"/>
        <v>254.58690973142848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2.0148250941601695</v>
      </c>
      <c r="BQ109" s="21">
        <f>EXP(-LN(2)/25)*BQ108+(1-EXP(-LN(2)/25))/(LN(2)/25)*Calculateur!BL109*Calculateur!BN109*VLOOKUP('Données projet'!$B$11,Paramètres!$A$1:$I$89,3,0)*0.475*44/12</f>
        <v>1.3557983473677635</v>
      </c>
      <c r="BR109" s="21">
        <f>EXP(-LN(2)/2)*BR108+(1-EXP(-LN(2)/2))/(LN(2)/2)*BL109*BO109*VLOOKUP('Données projet'!$B$11,Paramètres!$A$1:$I$89,3,0)*0.475*44/12</f>
        <v>4.0174667969398494E-11</v>
      </c>
      <c r="BS109" s="22">
        <f t="shared" si="63"/>
        <v>3.3706234415681076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1.1368683772161603E-13</v>
      </c>
      <c r="BZ109" s="13">
        <f>BY109*VLOOKUP('Données projet'!$B$12,Paramètres!$A$1:$I$89,3,0)*VLOOKUP('Données projet'!$B$12,Paramètres!$A$1:$I$89,5,0)</f>
        <v>6.7984728957526396E-14</v>
      </c>
      <c r="CA109" s="13">
        <f t="shared" si="93"/>
        <v>1.0682447123141398E-12</v>
      </c>
      <c r="CB109" s="20">
        <f t="shared" si="64"/>
        <v>1.978932943548152E-12</v>
      </c>
      <c r="CC109" s="59">
        <f t="shared" si="65"/>
        <v>293.3333333333353</v>
      </c>
      <c r="CD109" s="59">
        <f ca="1">AVERAGE(OFFSET($CC$3,0,0,'Données projet'!$E$12+1,1))-AVERAGE(OFFSET($H$3,0,0,'Données projet'!$E$12+1,1))</f>
        <v>382.88347131256569</v>
      </c>
      <c r="CE109" s="59">
        <f t="shared" si="94"/>
        <v>243.30592080224636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0.38038042394966493</v>
      </c>
      <c r="CL109" s="21">
        <f>EXP(-LN(2)/25)*CL108+(1-EXP(-LN(2)/25))/(LN(2)/25)*Calculateur!CG109*Calculateur!CI109*VLOOKUP('Données projet'!$B$12,Paramètres!$A$1:$I$89,3,0)*0.475*44/12</f>
        <v>0.19494816570331952</v>
      </c>
      <c r="CM109" s="21">
        <f>EXP(-LN(2)/2)*CM108+(1-EXP(-LN(2)/2))/(LN(2)/2)*CG109*CJ109*VLOOKUP('Données projet'!$B$12,Paramètres!$A$1:$I$89,3,0)*0.475*44/12</f>
        <v>9.0060171861224147E-12</v>
      </c>
      <c r="CN109" s="22">
        <f t="shared" si="66"/>
        <v>0.57532858966199052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370.12772664814923</v>
      </c>
      <c r="CZ109" s="59">
        <f t="shared" si="96"/>
        <v>292.26503163353146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1.6602278453589077</v>
      </c>
      <c r="DG109" s="21">
        <f>EXP(-LN(2)/25)*DG108+(1-EXP(-LN(2)/25))/(LN(2)/25)*Calculateur!DB109*Calculateur!DD109*VLOOKUP('Données projet'!$B$13,Paramètres!$A$1:$I$89,3,0)*0.475*44/12</f>
        <v>0.80769615455614918</v>
      </c>
      <c r="DH109" s="21">
        <f>EXP(-LN(2)/2)*DH108+(1-EXP(-LN(2)/2))/(LN(2)/2)*DB109*DE109*VLOOKUP('Données projet'!$B$13,Paramètres!$A$1:$I$89,3,0)*0.475*44/12</f>
        <v>2.8823100385765382E-11</v>
      </c>
      <c r="DI109" s="22">
        <f t="shared" si="69"/>
        <v>2.46792399994388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6.1186256061773749E-14</v>
      </c>
      <c r="DQ109" s="13">
        <f t="shared" si="97"/>
        <v>9.7328366192051127E-13</v>
      </c>
      <c r="DR109" s="20">
        <f t="shared" si="70"/>
        <v>1.8017017738191463E-12</v>
      </c>
      <c r="DS109" s="59">
        <f t="shared" si="71"/>
        <v>293.33333333333513</v>
      </c>
      <c r="DT109" s="59">
        <f ca="1">AVERAGE(OFFSET($DS$3,0,0,'Données projet'!$E$14+1,1))-AVERAGE(OFFSET($H$3,0,0,'Données projet'!$E$14+1,1))</f>
        <v>385.04244822139202</v>
      </c>
      <c r="DU109" s="59">
        <f t="shared" si="98"/>
        <v>374.64504594213992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1.5321451519893554</v>
      </c>
      <c r="EB109" s="21">
        <f>EXP(-LN(2)/25)*EB108+(1-EXP(-LN(2)/25))/(LN(2)/25)*Calculateur!DW109*Calculateur!DY109*VLOOKUP('Données projet'!$B$14,Paramètres!$A$1:$I$89,3,0)*0.475*44/12</f>
        <v>1.1012520367568837</v>
      </c>
      <c r="EC109" s="21">
        <f>EXP(-LN(2)/2)*EC108+(1-EXP(-LN(2)/2))/(LN(2)/2)*DW109*DZ109*VLOOKUP('Données projet'!$B$14,Paramètres!$A$1:$I$89,3,0)*0.475*44/12</f>
        <v>6.1932206589512774E-12</v>
      </c>
      <c r="ED109" s="22">
        <f t="shared" si="72"/>
        <v>2.6333971887524323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-1.0286385077051818E-13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332.68760696564266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0.72536513249491652</v>
      </c>
      <c r="AA110" s="21">
        <f>EXP(-LN(2)/25)*AA109+(1-EXP(-LN(2)/25))/(LN(2)/25)*Calculateur!V110*Calculateur!X110*VLOOKUP('Données projet'!$B$9,Paramètres!$A$1:$I$89,3,0)*0.475*44/12</f>
        <v>0.49612702649217716</v>
      </c>
      <c r="AB110" s="21">
        <f>EXP(-LN(2)/2)*AB109+(1-EXP(-LN(2)/2))/(LN(2)/2)*V110*Y110*VLOOKUP('Données projet'!$B$9,Paramètres!$A$1:$I$89,3,0)*0.475*44/12</f>
        <v>1.5698880476193737E-11</v>
      </c>
      <c r="AC110" s="22">
        <f t="shared" si="57"/>
        <v>1.2214921590027925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-1.1527845344971866E-13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368.19566888809879</v>
      </c>
      <c r="AO110" s="59">
        <f t="shared" si="90"/>
        <v>254.25036207346591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0.81290920020982027</v>
      </c>
      <c r="AV110" s="21">
        <f>EXP(-LN(2)/25)*AV109+(1-EXP(-LN(2)/25))/(LN(2)/25)*Calculateur!AQ110*Calculateur!AS110*VLOOKUP('Données projet'!$B$10,Paramètres!$A$1:$I$89,3,0)*0.475*44/12</f>
        <v>0.55600442624123292</v>
      </c>
      <c r="AW110" s="21">
        <f>EXP(-LN(2)/2)*AW109+(1-EXP(-LN(2)/2))/(LN(2)/2)*AQ110*AT110*VLOOKUP('Données projet'!$B$10,Paramètres!$A$1:$I$89,3,0)*0.475*44/12</f>
        <v>1.7593572947458504E-11</v>
      </c>
      <c r="AX110" s="21">
        <f t="shared" si="60"/>
        <v>1.3689136264686468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319.22903094674564</v>
      </c>
      <c r="BJ110" s="59">
        <f t="shared" si="92"/>
        <v>254.58690973142848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1.97531560298565</v>
      </c>
      <c r="BQ110" s="21">
        <f>EXP(-LN(2)/25)*BQ109+(1-EXP(-LN(2)/25))/(LN(2)/25)*Calculateur!BL110*Calculateur!BN110*VLOOKUP('Données projet'!$B$11,Paramètres!$A$1:$I$89,3,0)*0.475*44/12</f>
        <v>1.3187239702606557</v>
      </c>
      <c r="BR110" s="21">
        <f>EXP(-LN(2)/2)*BR109+(1-EXP(-LN(2)/2))/(LN(2)/2)*BL110*BO110*VLOOKUP('Données projet'!$B$11,Paramètres!$A$1:$I$89,3,0)*0.475*44/12</f>
        <v>2.8407780153079663E-11</v>
      </c>
      <c r="BS110" s="22">
        <f t="shared" si="63"/>
        <v>3.2940395732747136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1.1368683772161603E-13</v>
      </c>
      <c r="BZ110" s="13">
        <f>BY110*VLOOKUP('Données projet'!$B$12,Paramètres!$A$1:$I$89,3,0)*VLOOKUP('Données projet'!$B$12,Paramètres!$A$1:$I$89,5,0)</f>
        <v>6.7984728957526396E-14</v>
      </c>
      <c r="CA110" s="13">
        <f t="shared" si="93"/>
        <v>1.0682447123141398E-12</v>
      </c>
      <c r="CB110" s="20">
        <f t="shared" si="64"/>
        <v>1.978932943548152E-12</v>
      </c>
      <c r="CC110" s="59">
        <f t="shared" si="65"/>
        <v>293.3333333333353</v>
      </c>
      <c r="CD110" s="59">
        <f ca="1">AVERAGE(OFFSET($CC$3,0,0,'Données projet'!$E$12+1,1))-AVERAGE(OFFSET($H$3,0,0,'Données projet'!$E$12+1,1))</f>
        <v>382.88347131256569</v>
      </c>
      <c r="CE110" s="59">
        <f t="shared" si="94"/>
        <v>243.30592080224636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0.3729213958451616</v>
      </c>
      <c r="CL110" s="21">
        <f>EXP(-LN(2)/25)*CL109+(1-EXP(-LN(2)/25))/(LN(2)/25)*Calculateur!CG110*Calculateur!CI110*VLOOKUP('Données projet'!$B$12,Paramètres!$A$1:$I$89,3,0)*0.475*44/12</f>
        <v>0.18961729786028378</v>
      </c>
      <c r="CM110" s="21">
        <f>EXP(-LN(2)/2)*CM109+(1-EXP(-LN(2)/2))/(LN(2)/2)*CG110*CJ110*VLOOKUP('Données projet'!$B$12,Paramètres!$A$1:$I$89,3,0)*0.475*44/12</f>
        <v>6.3682158237897488E-12</v>
      </c>
      <c r="CN110" s="22">
        <f t="shared" si="66"/>
        <v>0.56253869371181364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370.12772664814923</v>
      </c>
      <c r="CZ110" s="59">
        <f t="shared" si="96"/>
        <v>292.26503163353146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1.6276717899504154</v>
      </c>
      <c r="DG110" s="21">
        <f>EXP(-LN(2)/25)*DG109+(1-EXP(-LN(2)/25))/(LN(2)/25)*Calculateur!DB110*Calculateur!DD110*VLOOKUP('Données projet'!$B$13,Paramètres!$A$1:$I$89,3,0)*0.475*44/12</f>
        <v>0.78560966073491656</v>
      </c>
      <c r="DH110" s="21">
        <f>EXP(-LN(2)/2)*DH109+(1-EXP(-LN(2)/2))/(LN(2)/2)*DB110*DE110*VLOOKUP('Données projet'!$B$13,Paramètres!$A$1:$I$89,3,0)*0.475*44/12</f>
        <v>2.0381009737595297E-11</v>
      </c>
      <c r="DI110" s="22">
        <f t="shared" si="69"/>
        <v>2.4132814507057132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6.1186256061773749E-14</v>
      </c>
      <c r="DQ110" s="13">
        <f t="shared" si="97"/>
        <v>9.7328366192051127E-13</v>
      </c>
      <c r="DR110" s="20">
        <f t="shared" si="70"/>
        <v>1.8017017738191463E-12</v>
      </c>
      <c r="DS110" s="59">
        <f t="shared" si="71"/>
        <v>293.33333333333513</v>
      </c>
      <c r="DT110" s="59">
        <f ca="1">AVERAGE(OFFSET($DS$3,0,0,'Données projet'!$E$14+1,1))-AVERAGE(OFFSET($H$3,0,0,'Données projet'!$E$14+1,1))</f>
        <v>385.04244822139202</v>
      </c>
      <c r="DU110" s="59">
        <f t="shared" si="98"/>
        <v>374.64504594213992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1.5021007200751111</v>
      </c>
      <c r="EB110" s="21">
        <f>EXP(-LN(2)/25)*EB109+(1-EXP(-LN(2)/25))/(LN(2)/25)*Calculateur!DW110*Calculateur!DY110*VLOOKUP('Données projet'!$B$14,Paramètres!$A$1:$I$89,3,0)*0.475*44/12</f>
        <v>1.0711382418994391</v>
      </c>
      <c r="EC110" s="21">
        <f>EXP(-LN(2)/2)*EC109+(1-EXP(-LN(2)/2))/(LN(2)/2)*DW110*DZ110*VLOOKUP('Données projet'!$B$14,Paramètres!$A$1:$I$89,3,0)*0.475*44/12</f>
        <v>4.3792683253290664E-12</v>
      </c>
      <c r="ED110" s="22">
        <f t="shared" si="72"/>
        <v>2.5732389619789293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-1.0286385077051818E-13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332.68760696564266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0.71114116467573574</v>
      </c>
      <c r="AA111" s="21">
        <f>EXP(-LN(2)/25)*AA110+(1-EXP(-LN(2)/25))/(LN(2)/25)*Calculateur!V111*Calculateur!X111*VLOOKUP('Données projet'!$B$9,Paramètres!$A$1:$I$89,3,0)*0.475*44/12</f>
        <v>0.48256040686256219</v>
      </c>
      <c r="AB111" s="21">
        <f>EXP(-LN(2)/2)*AB110+(1-EXP(-LN(2)/2))/(LN(2)/2)*V111*Y111*VLOOKUP('Données projet'!$B$9,Paramètres!$A$1:$I$89,3,0)*0.475*44/12</f>
        <v>1.1100784841753688E-11</v>
      </c>
      <c r="AC111" s="22">
        <f t="shared" si="57"/>
        <v>1.1937015715493986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-1.1527845344971866E-13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368.19566888809879</v>
      </c>
      <c r="AO111" s="59">
        <f t="shared" si="90"/>
        <v>254.25036207346591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0.79696854661935912</v>
      </c>
      <c r="AV111" s="21">
        <f>EXP(-LN(2)/25)*AV110+(1-EXP(-LN(2)/25))/(LN(2)/25)*Calculateur!AQ111*Calculateur!AS111*VLOOKUP('Données projet'!$B$10,Paramètres!$A$1:$I$89,3,0)*0.475*44/12</f>
        <v>0.54080045596666437</v>
      </c>
      <c r="AW111" s="21">
        <f>EXP(-LN(2)/2)*AW110+(1-EXP(-LN(2)/2))/(LN(2)/2)*AQ111*AT111*VLOOKUP('Données projet'!$B$10,Paramètres!$A$1:$I$89,3,0)*0.475*44/12</f>
        <v>1.2440534736448103E-11</v>
      </c>
      <c r="AX111" s="21">
        <f t="shared" si="60"/>
        <v>1.3377690025984641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319.22903094674564</v>
      </c>
      <c r="BJ111" s="59">
        <f t="shared" si="92"/>
        <v>254.58690973142848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1.9365808688346529</v>
      </c>
      <c r="BQ111" s="21">
        <f>EXP(-LN(2)/25)*BQ110+(1-EXP(-LN(2)/25))/(LN(2)/25)*Calculateur!BL111*Calculateur!BN111*VLOOKUP('Données projet'!$B$11,Paramètres!$A$1:$I$89,3,0)*0.475*44/12</f>
        <v>1.2826633939451983</v>
      </c>
      <c r="BR111" s="21">
        <f>EXP(-LN(2)/2)*BR110+(1-EXP(-LN(2)/2))/(LN(2)/2)*BL111*BO111*VLOOKUP('Données projet'!$B$11,Paramètres!$A$1:$I$89,3,0)*0.475*44/12</f>
        <v>2.008733398469925E-11</v>
      </c>
      <c r="BS111" s="22">
        <f t="shared" si="63"/>
        <v>3.2192442627999385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1.1368683772161603E-13</v>
      </c>
      <c r="BZ111" s="13">
        <f>BY111*VLOOKUP('Données projet'!$B$12,Paramètres!$A$1:$I$89,3,0)*VLOOKUP('Données projet'!$B$12,Paramètres!$A$1:$I$89,5,0)</f>
        <v>6.7984728957526396E-14</v>
      </c>
      <c r="CA111" s="13">
        <f t="shared" si="93"/>
        <v>1.0682447123141398E-12</v>
      </c>
      <c r="CB111" s="20">
        <f t="shared" si="64"/>
        <v>1.978932943548152E-12</v>
      </c>
      <c r="CC111" s="59">
        <f t="shared" si="65"/>
        <v>293.3333333333353</v>
      </c>
      <c r="CD111" s="59">
        <f ca="1">AVERAGE(OFFSET($CC$3,0,0,'Données projet'!$E$12+1,1))-AVERAGE(OFFSET($H$3,0,0,'Données projet'!$E$12+1,1))</f>
        <v>382.88347131256569</v>
      </c>
      <c r="CE111" s="59">
        <f t="shared" si="94"/>
        <v>243.30592080224636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0.36560863473222965</v>
      </c>
      <c r="CL111" s="21">
        <f>EXP(-LN(2)/25)*CL110+(1-EXP(-LN(2)/25))/(LN(2)/25)*Calculateur!CG111*Calculateur!CI111*VLOOKUP('Données projet'!$B$12,Paramètres!$A$1:$I$89,3,0)*0.475*44/12</f>
        <v>0.184432202878754</v>
      </c>
      <c r="CM111" s="21">
        <f>EXP(-LN(2)/2)*CM110+(1-EXP(-LN(2)/2))/(LN(2)/2)*CG111*CJ111*VLOOKUP('Données projet'!$B$12,Paramètres!$A$1:$I$89,3,0)*0.475*44/12</f>
        <v>4.5030085930612074E-12</v>
      </c>
      <c r="CN111" s="22">
        <f t="shared" si="66"/>
        <v>0.55004083761548661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370.12772664814923</v>
      </c>
      <c r="CZ111" s="59">
        <f t="shared" si="96"/>
        <v>292.26503163353146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1.5957541389312506</v>
      </c>
      <c r="DG111" s="21">
        <f>EXP(-LN(2)/25)*DG110+(1-EXP(-LN(2)/25))/(LN(2)/25)*Calculateur!DB111*Calculateur!DD111*VLOOKUP('Données projet'!$B$13,Paramètres!$A$1:$I$89,3,0)*0.475*44/12</f>
        <v>0.76412712324870369</v>
      </c>
      <c r="DH111" s="21">
        <f>EXP(-LN(2)/2)*DH110+(1-EXP(-LN(2)/2))/(LN(2)/2)*DB111*DE111*VLOOKUP('Données projet'!$B$13,Paramètres!$A$1:$I$89,3,0)*0.475*44/12</f>
        <v>1.4411550192882692E-11</v>
      </c>
      <c r="DI111" s="22">
        <f t="shared" si="69"/>
        <v>2.3598812621943659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6.1186256061773749E-14</v>
      </c>
      <c r="DQ111" s="13">
        <f t="shared" si="97"/>
        <v>9.7328366192051127E-13</v>
      </c>
      <c r="DR111" s="20">
        <f t="shared" si="70"/>
        <v>1.8017017738191463E-12</v>
      </c>
      <c r="DS111" s="59">
        <f t="shared" si="71"/>
        <v>293.33333333333513</v>
      </c>
      <c r="DT111" s="59">
        <f ca="1">AVERAGE(OFFSET($DS$3,0,0,'Données projet'!$E$14+1,1))-AVERAGE(OFFSET($H$3,0,0,'Données projet'!$E$14+1,1))</f>
        <v>385.04244822139202</v>
      </c>
      <c r="DU111" s="59">
        <f t="shared" si="98"/>
        <v>374.64504594213992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1.4726454411454111</v>
      </c>
      <c r="EB111" s="21">
        <f>EXP(-LN(2)/25)*EB110+(1-EXP(-LN(2)/25))/(LN(2)/25)*Calculateur!DW111*Calculateur!DY111*VLOOKUP('Données projet'!$B$14,Paramètres!$A$1:$I$89,3,0)*0.475*44/12</f>
        <v>1.0418479103459868</v>
      </c>
      <c r="EC111" s="21">
        <f>EXP(-LN(2)/2)*EC110+(1-EXP(-LN(2)/2))/(LN(2)/2)*DW111*DZ111*VLOOKUP('Données projet'!$B$14,Paramètres!$A$1:$I$89,3,0)*0.475*44/12</f>
        <v>3.0966103294756387E-12</v>
      </c>
      <c r="ED111" s="22">
        <f t="shared" si="72"/>
        <v>2.5144933514944943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-1.0286385077051818E-13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332.68760696564266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0.69719612018972543</v>
      </c>
      <c r="AA112" s="21">
        <f>EXP(-LN(2)/25)*AA111+(1-EXP(-LN(2)/25))/(LN(2)/25)*Calculateur!V112*Calculateur!X112*VLOOKUP('Données projet'!$B$9,Paramètres!$A$1:$I$89,3,0)*0.475*44/12</f>
        <v>0.46936476716015652</v>
      </c>
      <c r="AB112" s="21">
        <f>EXP(-LN(2)/2)*AB111+(1-EXP(-LN(2)/2))/(LN(2)/2)*V112*Y112*VLOOKUP('Données projet'!$B$9,Paramètres!$A$1:$I$89,3,0)*0.475*44/12</f>
        <v>7.8494402380968684E-12</v>
      </c>
      <c r="AC112" s="22">
        <f t="shared" si="57"/>
        <v>1.1665608873577316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-1.1527845344971866E-13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368.19566888809879</v>
      </c>
      <c r="AO112" s="59">
        <f t="shared" si="90"/>
        <v>254.25036207346591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0.78134047952296826</v>
      </c>
      <c r="AV112" s="21">
        <f>EXP(-LN(2)/25)*AV111+(1-EXP(-LN(2)/25))/(LN(2)/25)*Calculateur!AQ112*Calculateur!AS112*VLOOKUP('Données projet'!$B$10,Paramètres!$A$1:$I$89,3,0)*0.475*44/12</f>
        <v>0.52601223905879602</v>
      </c>
      <c r="AW112" s="21">
        <f>EXP(-LN(2)/2)*AW111+(1-EXP(-LN(2)/2))/(LN(2)/2)*AQ112*AT112*VLOOKUP('Données projet'!$B$10,Paramètres!$A$1:$I$89,3,0)*0.475*44/12</f>
        <v>8.796786473729252E-12</v>
      </c>
      <c r="AX112" s="21">
        <f t="shared" si="60"/>
        <v>1.3073527185905609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319.22903094674564</v>
      </c>
      <c r="BJ112" s="59">
        <f t="shared" si="92"/>
        <v>254.58690973142848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1.8986056991945017</v>
      </c>
      <c r="BQ112" s="21">
        <f>EXP(-LN(2)/25)*BQ111+(1-EXP(-LN(2)/25))/(LN(2)/25)*Calculateur!BL112*Calculateur!BN112*VLOOKUP('Données projet'!$B$11,Paramètres!$A$1:$I$89,3,0)*0.475*44/12</f>
        <v>1.2475888959854307</v>
      </c>
      <c r="BR112" s="21">
        <f>EXP(-LN(2)/2)*BR111+(1-EXP(-LN(2)/2))/(LN(2)/2)*BL112*BO112*VLOOKUP('Données projet'!$B$11,Paramètres!$A$1:$I$89,3,0)*0.475*44/12</f>
        <v>1.4203890076539833E-11</v>
      </c>
      <c r="BS112" s="22">
        <f t="shared" si="63"/>
        <v>3.1461945951941361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1.1368683772161603E-13</v>
      </c>
      <c r="BZ112" s="13">
        <f>BY112*VLOOKUP('Données projet'!$B$12,Paramètres!$A$1:$I$89,3,0)*VLOOKUP('Données projet'!$B$12,Paramètres!$A$1:$I$89,5,0)</f>
        <v>6.7984728957526396E-14</v>
      </c>
      <c r="CA112" s="13">
        <f t="shared" si="93"/>
        <v>1.0682447123141398E-12</v>
      </c>
      <c r="CB112" s="20">
        <f t="shared" si="64"/>
        <v>1.978932943548152E-12</v>
      </c>
      <c r="CC112" s="59">
        <f t="shared" si="65"/>
        <v>293.3333333333353</v>
      </c>
      <c r="CD112" s="59">
        <f ca="1">AVERAGE(OFFSET($CC$3,0,0,'Données projet'!$E$12+1,1))-AVERAGE(OFFSET($H$3,0,0,'Données projet'!$E$12+1,1))</f>
        <v>382.88347131256569</v>
      </c>
      <c r="CE112" s="59">
        <f t="shared" si="94"/>
        <v>243.30592080224636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0.35843927240437845</v>
      </c>
      <c r="CL112" s="21">
        <f>EXP(-LN(2)/25)*CL111+(1-EXP(-LN(2)/25))/(LN(2)/25)*Calculateur!CG112*Calculateur!CI112*VLOOKUP('Données projet'!$B$12,Paramètres!$A$1:$I$89,3,0)*0.475*44/12</f>
        <v>0.17938889459216645</v>
      </c>
      <c r="CM112" s="21">
        <f>EXP(-LN(2)/2)*CM111+(1-EXP(-LN(2)/2))/(LN(2)/2)*CG112*CJ112*VLOOKUP('Données projet'!$B$12,Paramètres!$A$1:$I$89,3,0)*0.475*44/12</f>
        <v>3.1841079118948744E-12</v>
      </c>
      <c r="CN112" s="22">
        <f t="shared" si="66"/>
        <v>0.53782816699972902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370.12772664814923</v>
      </c>
      <c r="CZ112" s="59">
        <f t="shared" si="96"/>
        <v>292.26503163353146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1.5644623735807268</v>
      </c>
      <c r="DG112" s="21">
        <f>EXP(-LN(2)/25)*DG111+(1-EXP(-LN(2)/25))/(LN(2)/25)*Calculateur!DB112*Calculateur!DD112*VLOOKUP('Données projet'!$B$13,Paramètres!$A$1:$I$89,3,0)*0.475*44/12</f>
        <v>0.74323202687976886</v>
      </c>
      <c r="DH112" s="21">
        <f>EXP(-LN(2)/2)*DH111+(1-EXP(-LN(2)/2))/(LN(2)/2)*DB112*DE112*VLOOKUP('Données projet'!$B$13,Paramètres!$A$1:$I$89,3,0)*0.475*44/12</f>
        <v>1.019050486879765E-11</v>
      </c>
      <c r="DI112" s="22">
        <f t="shared" si="69"/>
        <v>2.3076944004706861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6.1186256061773749E-14</v>
      </c>
      <c r="DQ112" s="13">
        <f t="shared" si="97"/>
        <v>9.7328366192051127E-13</v>
      </c>
      <c r="DR112" s="20">
        <f t="shared" si="70"/>
        <v>1.8017017738191463E-12</v>
      </c>
      <c r="DS112" s="59">
        <f t="shared" si="71"/>
        <v>293.33333333333513</v>
      </c>
      <c r="DT112" s="59">
        <f ca="1">AVERAGE(OFFSET($DS$3,0,0,'Données projet'!$E$14+1,1))-AVERAGE(OFFSET($H$3,0,0,'Données projet'!$E$14+1,1))</f>
        <v>385.04244822139202</v>
      </c>
      <c r="DU112" s="59">
        <f t="shared" si="98"/>
        <v>374.64504594213992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1.4437677622695764</v>
      </c>
      <c r="EB112" s="21">
        <f>EXP(-LN(2)/25)*EB111+(1-EXP(-LN(2)/25))/(LN(2)/25)*Calculateur!DW112*Calculateur!DY112*VLOOKUP('Données projet'!$B$14,Paramètres!$A$1:$I$89,3,0)*0.475*44/12</f>
        <v>1.0133585244491754</v>
      </c>
      <c r="EC112" s="21">
        <f>EXP(-LN(2)/2)*EC111+(1-EXP(-LN(2)/2))/(LN(2)/2)*DW112*DZ112*VLOOKUP('Données projet'!$B$14,Paramètres!$A$1:$I$89,3,0)*0.475*44/12</f>
        <v>2.1896341626645332E-12</v>
      </c>
      <c r="ED112" s="22">
        <f t="shared" si="72"/>
        <v>2.4571262867209414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-1.0286385077051818E-13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332.68760696564266</v>
      </c>
      <c r="T113" s="59">
        <f t="shared" si="88"/>
        <v>231.36959598460686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0.68352452952044851</v>
      </c>
      <c r="AA113" s="21">
        <f>EXP(-LN(2)/25)*AA112+(1-EXP(-LN(2)/25))/(LN(2)/25)*Calculateur!V113*Calculateur!X113*VLOOKUP('Données projet'!$B$9,Paramètres!$A$1:$I$89,3,0)*0.475*44/12</f>
        <v>0.45652996291934167</v>
      </c>
      <c r="AB113" s="21">
        <f>EXP(-LN(2)/2)*AB112+(1-EXP(-LN(2)/2))/(LN(2)/2)*V113*Y113*VLOOKUP('Données projet'!$B$9,Paramètres!$A$1:$I$89,3,0)*0.475*44/12</f>
        <v>5.5503924208768438E-12</v>
      </c>
      <c r="AC113" s="22">
        <f t="shared" si="57"/>
        <v>1.1400544924453406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-1.1527845344971866E-13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368.19566888809879</v>
      </c>
      <c r="AO113" s="59">
        <f t="shared" si="90"/>
        <v>254.25036207346591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0.76601886929015794</v>
      </c>
      <c r="AV113" s="21">
        <f>EXP(-LN(2)/25)*AV112+(1-EXP(-LN(2)/25))/(LN(2)/25)*Calculateur!AQ113*Calculateur!AS113*VLOOKUP('Données projet'!$B$10,Paramètres!$A$1:$I$89,3,0)*0.475*44/12</f>
        <v>0.5116284067199518</v>
      </c>
      <c r="AW113" s="21">
        <f>EXP(-LN(2)/2)*AW112+(1-EXP(-LN(2)/2))/(LN(2)/2)*AQ113*AT113*VLOOKUP('Données projet'!$B$10,Paramètres!$A$1:$I$89,3,0)*0.475*44/12</f>
        <v>6.2202673682240513E-12</v>
      </c>
      <c r="AX113" s="21">
        <f t="shared" si="60"/>
        <v>1.2776472760163302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319.22903094674564</v>
      </c>
      <c r="BJ113" s="59">
        <f t="shared" si="92"/>
        <v>254.58690973142848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1.8613751994684276</v>
      </c>
      <c r="BQ113" s="21">
        <f>EXP(-LN(2)/25)*BQ112+(1-EXP(-LN(2)/25))/(LN(2)/25)*Calculateur!BL113*Calculateur!BN113*VLOOKUP('Données projet'!$B$11,Paramètres!$A$1:$I$89,3,0)*0.475*44/12</f>
        <v>1.2134735120168605</v>
      </c>
      <c r="BR113" s="21">
        <f>EXP(-LN(2)/2)*BR112+(1-EXP(-LN(2)/2))/(LN(2)/2)*BL113*BO113*VLOOKUP('Données projet'!$B$11,Paramètres!$A$1:$I$89,3,0)*0.475*44/12</f>
        <v>1.0043666992349627E-11</v>
      </c>
      <c r="BS113" s="22">
        <f t="shared" si="63"/>
        <v>3.0748487114953313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1.1368683772161603E-13</v>
      </c>
      <c r="BZ113" s="13">
        <f>BY113*VLOOKUP('Données projet'!$B$12,Paramètres!$A$1:$I$89,3,0)*VLOOKUP('Données projet'!$B$12,Paramètres!$A$1:$I$89,5,0)</f>
        <v>6.7984728957526396E-14</v>
      </c>
      <c r="CA113" s="13">
        <f t="shared" si="93"/>
        <v>1.0682447123141398E-12</v>
      </c>
      <c r="CB113" s="20">
        <f t="shared" si="64"/>
        <v>1.978932943548152E-12</v>
      </c>
      <c r="CC113" s="59">
        <f t="shared" si="65"/>
        <v>293.3333333333353</v>
      </c>
      <c r="CD113" s="59">
        <f ca="1">AVERAGE(OFFSET($CC$3,0,0,'Données projet'!$E$12+1,1))-AVERAGE(OFFSET($H$3,0,0,'Données projet'!$E$12+1,1))</f>
        <v>382.88347131256569</v>
      </c>
      <c r="CE113" s="59">
        <f t="shared" si="94"/>
        <v>243.30592080224636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0.3514104968988972</v>
      </c>
      <c r="CL113" s="21">
        <f>EXP(-LN(2)/25)*CL112+(1-EXP(-LN(2)/25))/(LN(2)/25)*Calculateur!CG113*Calculateur!CI113*VLOOKUP('Données projet'!$B$12,Paramètres!$A$1:$I$89,3,0)*0.475*44/12</f>
        <v>0.17448349583589168</v>
      </c>
      <c r="CM113" s="21">
        <f>EXP(-LN(2)/2)*CM112+(1-EXP(-LN(2)/2))/(LN(2)/2)*CG113*CJ113*VLOOKUP('Données projet'!$B$12,Paramètres!$A$1:$I$89,3,0)*0.475*44/12</f>
        <v>2.2515042965306037E-12</v>
      </c>
      <c r="CN113" s="22">
        <f t="shared" si="66"/>
        <v>0.52589399273704041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370.12772664814923</v>
      </c>
      <c r="CZ113" s="59">
        <f t="shared" si="96"/>
        <v>292.26503163353146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1.5337842206626344</v>
      </c>
      <c r="DG113" s="21">
        <f>EXP(-LN(2)/25)*DG112+(1-EXP(-LN(2)/25))/(LN(2)/25)*Calculateur!DB113*Calculateur!DD113*VLOOKUP('Données projet'!$B$13,Paramètres!$A$1:$I$89,3,0)*0.475*44/12</f>
        <v>0.72290830801986794</v>
      </c>
      <c r="DH113" s="21">
        <f>EXP(-LN(2)/2)*DH112+(1-EXP(-LN(2)/2))/(LN(2)/2)*DB113*DE113*VLOOKUP('Données projet'!$B$13,Paramètres!$A$1:$I$89,3,0)*0.475*44/12</f>
        <v>7.2057750964413479E-12</v>
      </c>
      <c r="DI113" s="22">
        <f t="shared" si="69"/>
        <v>2.2566925286897082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6.1186256061773749E-14</v>
      </c>
      <c r="DQ113" s="13">
        <f t="shared" si="97"/>
        <v>9.7328366192051127E-13</v>
      </c>
      <c r="DR113" s="20">
        <f t="shared" si="70"/>
        <v>1.8017017738191463E-12</v>
      </c>
      <c r="DS113" s="59">
        <f t="shared" si="71"/>
        <v>293.33333333333513</v>
      </c>
      <c r="DT113" s="59">
        <f ca="1">AVERAGE(OFFSET($DS$3,0,0,'Données projet'!$E$14+1,1))-AVERAGE(OFFSET($H$3,0,0,'Données projet'!$E$14+1,1))</f>
        <v>385.04244822139202</v>
      </c>
      <c r="DU113" s="59">
        <f t="shared" si="98"/>
        <v>374.64504594213992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1.4154563570628518</v>
      </c>
      <c r="EB113" s="21">
        <f>EXP(-LN(2)/25)*EB112+(1-EXP(-LN(2)/25))/(LN(2)/25)*Calculateur!DW113*Calculateur!DY113*VLOOKUP('Données projet'!$B$14,Paramètres!$A$1:$I$89,3,0)*0.475*44/12</f>
        <v>0.98564818230790396</v>
      </c>
      <c r="EC113" s="21">
        <f>EXP(-LN(2)/2)*EC112+(1-EXP(-LN(2)/2))/(LN(2)/2)*DW113*DZ113*VLOOKUP('Données projet'!$B$14,Paramètres!$A$1:$I$89,3,0)*0.475*44/12</f>
        <v>1.5483051647378193E-12</v>
      </c>
      <c r="ED113" s="22">
        <f t="shared" si="72"/>
        <v>2.4011045393723038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-1.0286385077051818E-13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332.68760696564266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0.67012103040534921</v>
      </c>
      <c r="AA114" s="21">
        <f>EXP(-LN(2)/25)*AA113+(1-EXP(-LN(2)/25))/(LN(2)/25)*Calculateur!V114*Calculateur!X114*VLOOKUP('Données projet'!$B$9,Paramètres!$A$1:$I$89,3,0)*0.475*44/12</f>
        <v>0.44404612707544494</v>
      </c>
      <c r="AB114" s="21">
        <f>EXP(-LN(2)/2)*AB113+(1-EXP(-LN(2)/2))/(LN(2)/2)*V114*Y114*VLOOKUP('Données projet'!$B$9,Paramètres!$A$1:$I$89,3,0)*0.475*44/12</f>
        <v>3.9247201190484342E-12</v>
      </c>
      <c r="AC114" s="22">
        <f t="shared" si="57"/>
        <v>1.1141671574847187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-1.1527845344971866E-13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368.19566888809879</v>
      </c>
      <c r="AO114" s="59">
        <f t="shared" si="90"/>
        <v>254.25036207346591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0.75099770648875352</v>
      </c>
      <c r="AV114" s="21">
        <f>EXP(-LN(2)/25)*AV113+(1-EXP(-LN(2)/25))/(LN(2)/25)*Calculateur!AQ114*Calculateur!AS114*VLOOKUP('Données projet'!$B$10,Paramètres!$A$1:$I$89,3,0)*0.475*44/12</f>
        <v>0.49763790103282612</v>
      </c>
      <c r="AW114" s="21">
        <f>EXP(-LN(2)/2)*AW113+(1-EXP(-LN(2)/2))/(LN(2)/2)*AQ114*AT114*VLOOKUP('Données projet'!$B$10,Paramètres!$A$1:$I$89,3,0)*0.475*44/12</f>
        <v>4.398393236864626E-12</v>
      </c>
      <c r="AX114" s="21">
        <f t="shared" si="60"/>
        <v>1.2486356075259781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319.22903094674564</v>
      </c>
      <c r="BJ114" s="59">
        <f t="shared" si="92"/>
        <v>254.58690973142848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1.8248747671336192</v>
      </c>
      <c r="BQ114" s="21">
        <f>EXP(-LN(2)/25)*BQ113+(1-EXP(-LN(2)/25))/(LN(2)/25)*Calculateur!BL114*Calculateur!BN114*VLOOKUP('Données projet'!$B$11,Paramètres!$A$1:$I$89,3,0)*0.475*44/12</f>
        <v>1.1802910150169608</v>
      </c>
      <c r="BR114" s="21">
        <f>EXP(-LN(2)/2)*BR113+(1-EXP(-LN(2)/2))/(LN(2)/2)*BL114*BO114*VLOOKUP('Données projet'!$B$11,Paramètres!$A$1:$I$89,3,0)*0.475*44/12</f>
        <v>7.1019450382699182E-12</v>
      </c>
      <c r="BS114" s="22">
        <f t="shared" si="63"/>
        <v>3.0051657821576816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1.1368683772161603E-13</v>
      </c>
      <c r="BZ114" s="13">
        <f>BY114*VLOOKUP('Données projet'!$B$12,Paramètres!$A$1:$I$89,3,0)*VLOOKUP('Données projet'!$B$12,Paramètres!$A$1:$I$89,5,0)</f>
        <v>6.7984728957526396E-14</v>
      </c>
      <c r="CA114" s="13">
        <f t="shared" si="93"/>
        <v>1.0682447123141398E-12</v>
      </c>
      <c r="CB114" s="20">
        <f t="shared" si="64"/>
        <v>1.978932943548152E-12</v>
      </c>
      <c r="CC114" s="59">
        <f t="shared" si="65"/>
        <v>293.3333333333353</v>
      </c>
      <c r="CD114" s="59">
        <f ca="1">AVERAGE(OFFSET($CC$3,0,0,'Données projet'!$E$12+1,1))-AVERAGE(OFFSET($H$3,0,0,'Données projet'!$E$12+1,1))</f>
        <v>382.88347131256569</v>
      </c>
      <c r="CE114" s="59">
        <f t="shared" si="94"/>
        <v>243.30592080224636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0.34451955139394869</v>
      </c>
      <c r="CL114" s="21">
        <f>EXP(-LN(2)/25)*CL113+(1-EXP(-LN(2)/25))/(LN(2)/25)*Calculateur!CG114*Calculateur!CI114*VLOOKUP('Données projet'!$B$12,Paramètres!$A$1:$I$89,3,0)*0.475*44/12</f>
        <v>0.16971223546657097</v>
      </c>
      <c r="CM114" s="21">
        <f>EXP(-LN(2)/2)*CM113+(1-EXP(-LN(2)/2))/(LN(2)/2)*CG114*CJ114*VLOOKUP('Données projet'!$B$12,Paramètres!$A$1:$I$89,3,0)*0.475*44/12</f>
        <v>1.5920539559474372E-12</v>
      </c>
      <c r="CN114" s="22">
        <f t="shared" si="66"/>
        <v>0.51423178686211168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370.12772664814923</v>
      </c>
      <c r="CZ114" s="59">
        <f t="shared" si="96"/>
        <v>292.26503163353146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1.5037076476114402</v>
      </c>
      <c r="DG114" s="21">
        <f>EXP(-LN(2)/25)*DG113+(1-EXP(-LN(2)/25))/(LN(2)/25)*Calculateur!DB114*Calculateur!DD114*VLOOKUP('Données projet'!$B$13,Paramètres!$A$1:$I$89,3,0)*0.475*44/12</f>
        <v>0.703140342320969</v>
      </c>
      <c r="DH114" s="21">
        <f>EXP(-LN(2)/2)*DH113+(1-EXP(-LN(2)/2))/(LN(2)/2)*DB114*DE114*VLOOKUP('Données projet'!$B$13,Paramètres!$A$1:$I$89,3,0)*0.475*44/12</f>
        <v>5.0952524343988259E-12</v>
      </c>
      <c r="DI114" s="22">
        <f t="shared" si="69"/>
        <v>2.2068479899375042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6.1186256061773749E-14</v>
      </c>
      <c r="DQ114" s="13">
        <f t="shared" si="97"/>
        <v>9.7328366192051127E-13</v>
      </c>
      <c r="DR114" s="20">
        <f t="shared" si="70"/>
        <v>1.8017017738191463E-12</v>
      </c>
      <c r="DS114" s="59">
        <f t="shared" si="71"/>
        <v>293.33333333333513</v>
      </c>
      <c r="DT114" s="59">
        <f ca="1">AVERAGE(OFFSET($DS$3,0,0,'Données projet'!$E$14+1,1))-AVERAGE(OFFSET($H$3,0,0,'Données projet'!$E$14+1,1))</f>
        <v>385.04244822139202</v>
      </c>
      <c r="DU114" s="59">
        <f t="shared" si="98"/>
        <v>374.64504594213992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1.387700121243979</v>
      </c>
      <c r="EB114" s="21">
        <f>EXP(-LN(2)/25)*EB113+(1-EXP(-LN(2)/25))/(LN(2)/25)*Calculateur!DW114*Calculateur!DY114*VLOOKUP('Données projet'!$B$14,Paramètres!$A$1:$I$89,3,0)*0.475*44/12</f>
        <v>0.95869558092970919</v>
      </c>
      <c r="EC114" s="21">
        <f>EXP(-LN(2)/2)*EC113+(1-EXP(-LN(2)/2))/(LN(2)/2)*DW114*DZ114*VLOOKUP('Données projet'!$B$14,Paramètres!$A$1:$I$89,3,0)*0.475*44/12</f>
        <v>1.0948170813322666E-12</v>
      </c>
      <c r="ED114" s="22">
        <f t="shared" si="72"/>
        <v>2.346395702174783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-1.0286385077051818E-13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332.68760696564266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0.65698036573256979</v>
      </c>
      <c r="AA115" s="21">
        <f>EXP(-LN(2)/25)*AA114+(1-EXP(-LN(2)/25))/(LN(2)/25)*Calculateur!V115*Calculateur!X115*VLOOKUP('Données projet'!$B$9,Paramètres!$A$1:$I$89,3,0)*0.475*44/12</f>
        <v>0.43190366237919597</v>
      </c>
      <c r="AB115" s="21">
        <f>EXP(-LN(2)/2)*AB114+(1-EXP(-LN(2)/2))/(LN(2)/2)*V115*Y115*VLOOKUP('Données projet'!$B$9,Paramètres!$A$1:$I$89,3,0)*0.475*44/12</f>
        <v>2.7751962104384219E-12</v>
      </c>
      <c r="AC115" s="22">
        <f t="shared" si="57"/>
        <v>1.0888840281145409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-1.1527845344971866E-13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368.19566888809879</v>
      </c>
      <c r="AO115" s="59">
        <f t="shared" si="90"/>
        <v>254.25036207346591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0.73627109952788006</v>
      </c>
      <c r="AV115" s="21">
        <f>EXP(-LN(2)/25)*AV114+(1-EXP(-LN(2)/25))/(LN(2)/25)*Calculateur!AQ115*Calculateur!AS115*VLOOKUP('Données projet'!$B$10,Paramètres!$A$1:$I$89,3,0)*0.475*44/12</f>
        <v>0.48402996645944363</v>
      </c>
      <c r="AW115" s="21">
        <f>EXP(-LN(2)/2)*AW114+(1-EXP(-LN(2)/2))/(LN(2)/2)*AQ115*AT115*VLOOKUP('Données projet'!$B$10,Paramètres!$A$1:$I$89,3,0)*0.475*44/12</f>
        <v>3.1101336841120256E-12</v>
      </c>
      <c r="AX115" s="21">
        <f t="shared" si="60"/>
        <v>1.2203010659904339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319.22903094674564</v>
      </c>
      <c r="BJ115" s="59">
        <f t="shared" si="92"/>
        <v>254.58690973142848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1.789090086013831</v>
      </c>
      <c r="BQ115" s="21">
        <f>EXP(-LN(2)/25)*BQ114+(1-EXP(-LN(2)/25))/(LN(2)/25)*Calculateur!BL115*Calculateur!BN115*VLOOKUP('Données projet'!$B$11,Paramètres!$A$1:$I$89,3,0)*0.475*44/12</f>
        <v>1.148015895142515</v>
      </c>
      <c r="BR115" s="21">
        <f>EXP(-LN(2)/2)*BR114+(1-EXP(-LN(2)/2))/(LN(2)/2)*BL115*BO115*VLOOKUP('Données projet'!$B$11,Paramètres!$A$1:$I$89,3,0)*0.475*44/12</f>
        <v>5.0218334961748141E-12</v>
      </c>
      <c r="BS115" s="22">
        <f t="shared" si="63"/>
        <v>2.937105981161368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1.1368683772161603E-13</v>
      </c>
      <c r="BZ115" s="13">
        <f>BY115*VLOOKUP('Données projet'!$B$12,Paramètres!$A$1:$I$89,3,0)*VLOOKUP('Données projet'!$B$12,Paramètres!$A$1:$I$89,5,0)</f>
        <v>6.7984728957526396E-14</v>
      </c>
      <c r="CA115" s="13">
        <f t="shared" si="93"/>
        <v>1.0682447123141398E-12</v>
      </c>
      <c r="CB115" s="20">
        <f t="shared" si="64"/>
        <v>1.978932943548152E-12</v>
      </c>
      <c r="CC115" s="59">
        <f t="shared" si="65"/>
        <v>293.3333333333353</v>
      </c>
      <c r="CD115" s="59">
        <f ca="1">AVERAGE(OFFSET($CC$3,0,0,'Données projet'!$E$12+1,1))-AVERAGE(OFFSET($H$3,0,0,'Données projet'!$E$12+1,1))</f>
        <v>382.88347131256569</v>
      </c>
      <c r="CE115" s="59">
        <f t="shared" si="94"/>
        <v>243.30592080224636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0.33776373312729047</v>
      </c>
      <c r="CL115" s="21">
        <f>EXP(-LN(2)/25)*CL114+(1-EXP(-LN(2)/25))/(LN(2)/25)*Calculateur!CG115*Calculateur!CI115*VLOOKUP('Données projet'!$B$12,Paramètres!$A$1:$I$89,3,0)*0.475*44/12</f>
        <v>0.16507144546295902</v>
      </c>
      <c r="CM115" s="21">
        <f>EXP(-LN(2)/2)*CM114+(1-EXP(-LN(2)/2))/(LN(2)/2)*CG115*CJ115*VLOOKUP('Données projet'!$B$12,Paramètres!$A$1:$I$89,3,0)*0.475*44/12</f>
        <v>1.1257521482653018E-12</v>
      </c>
      <c r="CN115" s="22">
        <f t="shared" si="66"/>
        <v>0.50283517859137528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370.12772664814923</v>
      </c>
      <c r="CZ115" s="59">
        <f t="shared" si="96"/>
        <v>292.26503163353146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1.4742208578128817</v>
      </c>
      <c r="DG115" s="21">
        <f>EXP(-LN(2)/25)*DG114+(1-EXP(-LN(2)/25))/(LN(2)/25)*Calculateur!DB115*Calculateur!DD115*VLOOKUP('Données projet'!$B$13,Paramètres!$A$1:$I$89,3,0)*0.475*44/12</f>
        <v>0.6839129326836586</v>
      </c>
      <c r="DH115" s="21">
        <f>EXP(-LN(2)/2)*DH114+(1-EXP(-LN(2)/2))/(LN(2)/2)*DB115*DE115*VLOOKUP('Données projet'!$B$13,Paramètres!$A$1:$I$89,3,0)*0.475*44/12</f>
        <v>3.6028875482206743E-12</v>
      </c>
      <c r="DI115" s="22">
        <f t="shared" si="69"/>
        <v>2.1581337905001434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6.1186256061773749E-14</v>
      </c>
      <c r="DQ115" s="13">
        <f t="shared" si="97"/>
        <v>9.7328366192051127E-13</v>
      </c>
      <c r="DR115" s="20">
        <f t="shared" si="70"/>
        <v>1.8017017738191463E-12</v>
      </c>
      <c r="DS115" s="59">
        <f t="shared" si="71"/>
        <v>293.33333333333513</v>
      </c>
      <c r="DT115" s="59">
        <f ca="1">AVERAGE(OFFSET($DS$3,0,0,'Données projet'!$E$14+1,1))-AVERAGE(OFFSET($H$3,0,0,'Données projet'!$E$14+1,1))</f>
        <v>385.04244822139202</v>
      </c>
      <c r="DU115" s="59">
        <f t="shared" si="98"/>
        <v>374.64504594213992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1.3604881682798822</v>
      </c>
      <c r="EB115" s="21">
        <f>EXP(-LN(2)/25)*EB114+(1-EXP(-LN(2)/25))/(LN(2)/25)*Calculateur!DW115*Calculateur!DY115*VLOOKUP('Données projet'!$B$14,Paramètres!$A$1:$I$89,3,0)*0.475*44/12</f>
        <v>0.93247999985357677</v>
      </c>
      <c r="EC115" s="21">
        <f>EXP(-LN(2)/2)*EC114+(1-EXP(-LN(2)/2))/(LN(2)/2)*DW115*DZ115*VLOOKUP('Données projet'!$B$14,Paramètres!$A$1:$I$89,3,0)*0.475*44/12</f>
        <v>7.7415258236890967E-13</v>
      </c>
      <c r="ED115" s="22">
        <f t="shared" si="72"/>
        <v>2.2929681681342329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-1.0286385077051818E-13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332.68760696564266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0.64409738147900952</v>
      </c>
      <c r="AA116" s="21">
        <f>EXP(-LN(2)/25)*AA115+(1-EXP(-LN(2)/25))/(LN(2)/25)*Calculateur!V116*Calculateur!X116*VLOOKUP('Données projet'!$B$9,Paramètres!$A$1:$I$89,3,0)*0.475*44/12</f>
        <v>0.42009323401861037</v>
      </c>
      <c r="AB116" s="21">
        <f>EXP(-LN(2)/2)*AB115+(1-EXP(-LN(2)/2))/(LN(2)/2)*V116*Y116*VLOOKUP('Données projet'!$B$9,Paramètres!$A$1:$I$89,3,0)*0.475*44/12</f>
        <v>1.9623600595242171E-12</v>
      </c>
      <c r="AC116" s="22">
        <f t="shared" si="57"/>
        <v>1.0641906154995824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-1.1527845344971866E-13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368.19566888809879</v>
      </c>
      <c r="AO116" s="59">
        <f t="shared" si="90"/>
        <v>254.25036207346591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0.72183327234716599</v>
      </c>
      <c r="AV116" s="21">
        <f>EXP(-LN(2)/25)*AV115+(1-EXP(-LN(2)/25))/(LN(2)/25)*Calculateur!AQ116*Calculateur!AS116*VLOOKUP('Données projet'!$B$10,Paramètres!$A$1:$I$89,3,0)*0.475*44/12</f>
        <v>0.47079414157258048</v>
      </c>
      <c r="AW116" s="21">
        <f>EXP(-LN(2)/2)*AW115+(1-EXP(-LN(2)/2))/(LN(2)/2)*AQ116*AT116*VLOOKUP('Données projet'!$B$10,Paramètres!$A$1:$I$89,3,0)*0.475*44/12</f>
        <v>2.199196618432313E-12</v>
      </c>
      <c r="AX116" s="21">
        <f t="shared" si="60"/>
        <v>1.1926274139219455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319.22903094674564</v>
      </c>
      <c r="BJ116" s="59">
        <f t="shared" si="92"/>
        <v>254.58690973142848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1.7540071206643015</v>
      </c>
      <c r="BQ116" s="21">
        <f>EXP(-LN(2)/25)*BQ115+(1-EXP(-LN(2)/25))/(LN(2)/25)*Calculateur!BL116*Calculateur!BN116*VLOOKUP('Données projet'!$B$11,Paramètres!$A$1:$I$89,3,0)*0.475*44/12</f>
        <v>1.1166233401183108</v>
      </c>
      <c r="BR116" s="21">
        <f>EXP(-LN(2)/2)*BR115+(1-EXP(-LN(2)/2))/(LN(2)/2)*BL116*BO116*VLOOKUP('Données projet'!$B$11,Paramètres!$A$1:$I$89,3,0)*0.475*44/12</f>
        <v>3.5509725191349595E-12</v>
      </c>
      <c r="BS116" s="22">
        <f t="shared" si="63"/>
        <v>2.8706304607861632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1.1368683772161603E-13</v>
      </c>
      <c r="BZ116" s="13">
        <f>BY116*VLOOKUP('Données projet'!$B$12,Paramètres!$A$1:$I$89,3,0)*VLOOKUP('Données projet'!$B$12,Paramètres!$A$1:$I$89,5,0)</f>
        <v>6.7984728957526396E-14</v>
      </c>
      <c r="CA116" s="13">
        <f t="shared" si="93"/>
        <v>1.0682447123141398E-12</v>
      </c>
      <c r="CB116" s="20">
        <f t="shared" si="64"/>
        <v>1.978932943548152E-12</v>
      </c>
      <c r="CC116" s="59">
        <f t="shared" si="65"/>
        <v>293.3333333333353</v>
      </c>
      <c r="CD116" s="59">
        <f ca="1">AVERAGE(OFFSET($CC$3,0,0,'Données projet'!$E$12+1,1))-AVERAGE(OFFSET($H$3,0,0,'Données projet'!$E$12+1,1))</f>
        <v>382.88347131256569</v>
      </c>
      <c r="CE116" s="59">
        <f t="shared" si="94"/>
        <v>243.30592080224636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0.33114039233619919</v>
      </c>
      <c r="CL116" s="21">
        <f>EXP(-LN(2)/25)*CL115+(1-EXP(-LN(2)/25))/(LN(2)/25)*Calculateur!CG116*Calculateur!CI116*VLOOKUP('Données projet'!$B$12,Paramètres!$A$1:$I$89,3,0)*0.475*44/12</f>
        <v>0.16055755810604436</v>
      </c>
      <c r="CM116" s="21">
        <f>EXP(-LN(2)/2)*CM115+(1-EXP(-LN(2)/2))/(LN(2)/2)*CG116*CJ116*VLOOKUP('Données projet'!$B$12,Paramètres!$A$1:$I$89,3,0)*0.475*44/12</f>
        <v>7.9602697797371861E-13</v>
      </c>
      <c r="CN116" s="22">
        <f t="shared" si="66"/>
        <v>0.49169795044303954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370.12772664814923</v>
      </c>
      <c r="CZ116" s="59">
        <f t="shared" si="96"/>
        <v>292.26503163353146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1.445312285977107</v>
      </c>
      <c r="DG116" s="21">
        <f>EXP(-LN(2)/25)*DG115+(1-EXP(-LN(2)/25))/(LN(2)/25)*Calculateur!DB116*Calculateur!DD116*VLOOKUP('Données projet'!$B$13,Paramètres!$A$1:$I$89,3,0)*0.475*44/12</f>
        <v>0.66521129757400588</v>
      </c>
      <c r="DH116" s="21">
        <f>EXP(-LN(2)/2)*DH115+(1-EXP(-LN(2)/2))/(LN(2)/2)*DB116*DE116*VLOOKUP('Données projet'!$B$13,Paramètres!$A$1:$I$89,3,0)*0.475*44/12</f>
        <v>2.5476262171994133E-12</v>
      </c>
      <c r="DI116" s="22">
        <f t="shared" si="69"/>
        <v>2.1105235835536607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6.1186256061773749E-14</v>
      </c>
      <c r="DQ116" s="13">
        <f t="shared" si="97"/>
        <v>9.7328366192051127E-13</v>
      </c>
      <c r="DR116" s="20">
        <f t="shared" si="70"/>
        <v>1.8017017738191463E-12</v>
      </c>
      <c r="DS116" s="59">
        <f t="shared" si="71"/>
        <v>293.33333333333513</v>
      </c>
      <c r="DT116" s="59">
        <f ca="1">AVERAGE(OFFSET($DS$3,0,0,'Données projet'!$E$14+1,1))-AVERAGE(OFFSET($H$3,0,0,'Données projet'!$E$14+1,1))</f>
        <v>385.04244822139202</v>
      </c>
      <c r="DU116" s="59">
        <f t="shared" si="98"/>
        <v>374.64504594213992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1.3338098251157589</v>
      </c>
      <c r="EB116" s="21">
        <f>EXP(-LN(2)/25)*EB115+(1-EXP(-LN(2)/25))/(LN(2)/25)*Calculateur!DW116*Calculateur!DY116*VLOOKUP('Données projet'!$B$14,Paramètres!$A$1:$I$89,3,0)*0.475*44/12</f>
        <v>0.90698128522058874</v>
      </c>
      <c r="EC116" s="21">
        <f>EXP(-LN(2)/2)*EC115+(1-EXP(-LN(2)/2))/(LN(2)/2)*DW116*DZ116*VLOOKUP('Données projet'!$B$14,Paramètres!$A$1:$I$89,3,0)*0.475*44/12</f>
        <v>5.4740854066613331E-13</v>
      </c>
      <c r="ED116" s="22">
        <f t="shared" si="72"/>
        <v>2.2407911103368954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-1.0286385077051818E-13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332.68760696564266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0.6314670246888171</v>
      </c>
      <c r="AA117" s="21">
        <f>EXP(-LN(2)/25)*AA116+(1-EXP(-LN(2)/25))/(LN(2)/25)*Calculateur!V117*Calculateur!X117*VLOOKUP('Données projet'!$B$9,Paramètres!$A$1:$I$89,3,0)*0.475*44/12</f>
        <v>0.40860576244262842</v>
      </c>
      <c r="AB117" s="21">
        <f>EXP(-LN(2)/2)*AB116+(1-EXP(-LN(2)/2))/(LN(2)/2)*V117*Y117*VLOOKUP('Données projet'!$B$9,Paramètres!$A$1:$I$89,3,0)*0.475*44/12</f>
        <v>1.387598105219211E-12</v>
      </c>
      <c r="AC117" s="22">
        <f t="shared" si="57"/>
        <v>1.040072787132833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-1.1527845344971866E-13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368.19566888809879</v>
      </c>
      <c r="AO117" s="59">
        <f t="shared" si="90"/>
        <v>254.25036207346591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0.70767856215126068</v>
      </c>
      <c r="AV117" s="21">
        <f>EXP(-LN(2)/25)*AV116+(1-EXP(-LN(2)/25))/(LN(2)/25)*Calculateur!AQ117*Calculateur!AS117*VLOOKUP('Données projet'!$B$10,Paramètres!$A$1:$I$89,3,0)*0.475*44/12</f>
        <v>0.45792025101329037</v>
      </c>
      <c r="AW117" s="21">
        <f>EXP(-LN(2)/2)*AW116+(1-EXP(-LN(2)/2))/(LN(2)/2)*AQ117*AT117*VLOOKUP('Données projet'!$B$10,Paramètres!$A$1:$I$89,3,0)*0.475*44/12</f>
        <v>1.5550668420560128E-12</v>
      </c>
      <c r="AX117" s="21">
        <f t="shared" si="60"/>
        <v>1.1655988131661059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319.22903094674564</v>
      </c>
      <c r="BJ117" s="59">
        <f t="shared" si="92"/>
        <v>254.58690973142848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1.7196121108667803</v>
      </c>
      <c r="BQ117" s="21">
        <f>EXP(-LN(2)/25)*BQ116+(1-EXP(-LN(2)/25))/(LN(2)/25)*Calculateur!BL117*Calculateur!BN117*VLOOKUP('Données projet'!$B$11,Paramètres!$A$1:$I$89,3,0)*0.475*44/12</f>
        <v>1.0860892161621061</v>
      </c>
      <c r="BR117" s="21">
        <f>EXP(-LN(2)/2)*BR116+(1-EXP(-LN(2)/2))/(LN(2)/2)*BL117*BO117*VLOOKUP('Données projet'!$B$11,Paramètres!$A$1:$I$89,3,0)*0.475*44/12</f>
        <v>2.5109167480874075E-12</v>
      </c>
      <c r="BS117" s="22">
        <f t="shared" si="63"/>
        <v>2.8057013270313975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1.1368683772161603E-13</v>
      </c>
      <c r="BZ117" s="13">
        <f>BY117*VLOOKUP('Données projet'!$B$12,Paramètres!$A$1:$I$89,3,0)*VLOOKUP('Données projet'!$B$12,Paramètres!$A$1:$I$89,5,0)</f>
        <v>6.7984728957526396E-14</v>
      </c>
      <c r="CA117" s="13">
        <f t="shared" si="93"/>
        <v>1.0682447123141398E-12</v>
      </c>
      <c r="CB117" s="20">
        <f t="shared" si="64"/>
        <v>1.978932943548152E-12</v>
      </c>
      <c r="CC117" s="59">
        <f t="shared" si="65"/>
        <v>293.3333333333353</v>
      </c>
      <c r="CD117" s="59">
        <f ca="1">AVERAGE(OFFSET($CC$3,0,0,'Données projet'!$E$12+1,1))-AVERAGE(OFFSET($H$3,0,0,'Données projet'!$E$12+1,1))</f>
        <v>382.88347131256569</v>
      </c>
      <c r="CE117" s="59">
        <f t="shared" si="94"/>
        <v>243.30592080224636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0.32464693121818222</v>
      </c>
      <c r="CL117" s="21">
        <f>EXP(-LN(2)/25)*CL116+(1-EXP(-LN(2)/25))/(LN(2)/25)*Calculateur!CG117*Calculateur!CI117*VLOOKUP('Données projet'!$B$12,Paramètres!$A$1:$I$89,3,0)*0.475*44/12</f>
        <v>0.15616710323627955</v>
      </c>
      <c r="CM117" s="21">
        <f>EXP(-LN(2)/2)*CM116+(1-EXP(-LN(2)/2))/(LN(2)/2)*CG117*CJ117*VLOOKUP('Données projet'!$B$12,Paramètres!$A$1:$I$89,3,0)*0.475*44/12</f>
        <v>5.6287607413265092E-13</v>
      </c>
      <c r="CN117" s="22">
        <f t="shared" si="66"/>
        <v>0.48081403445502469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370.12772664814923</v>
      </c>
      <c r="CZ117" s="59">
        <f t="shared" si="96"/>
        <v>292.26503163353146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1.4169705936025443</v>
      </c>
      <c r="DG117" s="21">
        <f>EXP(-LN(2)/25)*DG116+(1-EXP(-LN(2)/25))/(LN(2)/25)*Calculateur!DB117*Calculateur!DD117*VLOOKUP('Données projet'!$B$13,Paramètres!$A$1:$I$89,3,0)*0.475*44/12</f>
        <v>0.64702105965990286</v>
      </c>
      <c r="DH117" s="21">
        <f>EXP(-LN(2)/2)*DH116+(1-EXP(-LN(2)/2))/(LN(2)/2)*DB117*DE117*VLOOKUP('Données projet'!$B$13,Paramètres!$A$1:$I$89,3,0)*0.475*44/12</f>
        <v>1.8014437741103376E-12</v>
      </c>
      <c r="DI117" s="22">
        <f t="shared" si="69"/>
        <v>2.0639916532642486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6.1186256061773749E-14</v>
      </c>
      <c r="DQ117" s="13">
        <f t="shared" si="97"/>
        <v>9.7328366192051127E-13</v>
      </c>
      <c r="DR117" s="20">
        <f t="shared" si="70"/>
        <v>1.8017017738191463E-12</v>
      </c>
      <c r="DS117" s="59">
        <f t="shared" si="71"/>
        <v>293.33333333333513</v>
      </c>
      <c r="DT117" s="59">
        <f ca="1">AVERAGE(OFFSET($DS$3,0,0,'Données projet'!$E$14+1,1))-AVERAGE(OFFSET($H$3,0,0,'Données projet'!$E$14+1,1))</f>
        <v>385.04244822139202</v>
      </c>
      <c r="DU117" s="59">
        <f t="shared" si="98"/>
        <v>374.64504594213992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1.3076546279889014</v>
      </c>
      <c r="EB117" s="21">
        <f>EXP(-LN(2)/25)*EB116+(1-EXP(-LN(2)/25))/(LN(2)/25)*Calculateur!DW117*Calculateur!DY117*VLOOKUP('Données projet'!$B$14,Paramètres!$A$1:$I$89,3,0)*0.475*44/12</f>
        <v>0.88217983428015889</v>
      </c>
      <c r="EC117" s="21">
        <f>EXP(-LN(2)/2)*EC116+(1-EXP(-LN(2)/2))/(LN(2)/2)*DW117*DZ117*VLOOKUP('Données projet'!$B$14,Paramètres!$A$1:$I$89,3,0)*0.475*44/12</f>
        <v>3.8707629118445483E-13</v>
      </c>
      <c r="ED117" s="22">
        <f t="shared" si="72"/>
        <v>2.1898344622694474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-1.0286385077051818E-13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332.68760696564266</v>
      </c>
      <c r="T118" s="59">
        <f t="shared" si="88"/>
        <v>231.36959598460686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0.61908434149152336</v>
      </c>
      <c r="AA118" s="21">
        <f>EXP(-LN(2)/25)*AA117+(1-EXP(-LN(2)/25))/(LN(2)/25)*Calculateur!V118*Calculateur!X118*VLOOKUP('Données projet'!$B$9,Paramètres!$A$1:$I$89,3,0)*0.475*44/12</f>
        <v>0.39743241638099158</v>
      </c>
      <c r="AB118" s="21">
        <f>EXP(-LN(2)/2)*AB117+(1-EXP(-LN(2)/2))/(LN(2)/2)*V118*Y118*VLOOKUP('Données projet'!$B$9,Paramètres!$A$1:$I$89,3,0)*0.475*44/12</f>
        <v>9.8118002976210855E-13</v>
      </c>
      <c r="AC118" s="22">
        <f t="shared" si="57"/>
        <v>1.0165167578734962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-1.1527845344971866E-13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368.19566888809879</v>
      </c>
      <c r="AO118" s="59">
        <f t="shared" si="90"/>
        <v>254.25036207346591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0.6938014171887763</v>
      </c>
      <c r="AV118" s="21">
        <f>EXP(-LN(2)/25)*AV117+(1-EXP(-LN(2)/25))/(LN(2)/25)*Calculateur!AQ118*Calculateur!AS118*VLOOKUP('Données projet'!$B$10,Paramètres!$A$1:$I$89,3,0)*0.475*44/12</f>
        <v>0.44539839766835254</v>
      </c>
      <c r="AW118" s="21">
        <f>EXP(-LN(2)/2)*AW117+(1-EXP(-LN(2)/2))/(LN(2)/2)*AQ118*AT118*VLOOKUP('Données projet'!$B$10,Paramètres!$A$1:$I$89,3,0)*0.475*44/12</f>
        <v>1.0995983092161565E-12</v>
      </c>
      <c r="AX118" s="21">
        <f t="shared" si="60"/>
        <v>1.1391998148582285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319.22903094674564</v>
      </c>
      <c r="BJ118" s="59">
        <f t="shared" si="92"/>
        <v>254.58690973142848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1.685891566232504</v>
      </c>
      <c r="BQ118" s="21">
        <f>EXP(-LN(2)/25)*BQ117+(1-EXP(-LN(2)/25))/(LN(2)/25)*Calculateur!BL118*Calculateur!BN118*VLOOKUP('Données projet'!$B$11,Paramètres!$A$1:$I$89,3,0)*0.475*44/12</f>
        <v>1.0563900494312037</v>
      </c>
      <c r="BR118" s="21">
        <f>EXP(-LN(2)/2)*BR117+(1-EXP(-LN(2)/2))/(LN(2)/2)*BL118*BO118*VLOOKUP('Données projet'!$B$11,Paramètres!$A$1:$I$89,3,0)*0.475*44/12</f>
        <v>1.7754862595674799E-12</v>
      </c>
      <c r="BS118" s="22">
        <f t="shared" si="63"/>
        <v>2.7422816156654832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1.1368683772161603E-13</v>
      </c>
      <c r="BZ118" s="13">
        <f>BY118*VLOOKUP('Données projet'!$B$12,Paramètres!$A$1:$I$89,3,0)*VLOOKUP('Données projet'!$B$12,Paramètres!$A$1:$I$89,5,0)</f>
        <v>6.7984728957526396E-14</v>
      </c>
      <c r="CA118" s="13">
        <f t="shared" si="93"/>
        <v>1.0682447123141398E-12</v>
      </c>
      <c r="CB118" s="20">
        <f t="shared" si="64"/>
        <v>1.978932943548152E-12</v>
      </c>
      <c r="CC118" s="59">
        <f t="shared" si="65"/>
        <v>293.3333333333353</v>
      </c>
      <c r="CD118" s="59">
        <f ca="1">AVERAGE(OFFSET($CC$3,0,0,'Données projet'!$E$12+1,1))-AVERAGE(OFFSET($H$3,0,0,'Données projet'!$E$12+1,1))</f>
        <v>382.88347131256569</v>
      </c>
      <c r="CE118" s="59">
        <f t="shared" si="94"/>
        <v>243.30592080224636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0.31828080291206934</v>
      </c>
      <c r="CL118" s="21">
        <f>EXP(-LN(2)/25)*CL117+(1-EXP(-LN(2)/25))/(LN(2)/25)*Calculateur!CG118*Calculateur!CI118*VLOOKUP('Données projet'!$B$12,Paramètres!$A$1:$I$89,3,0)*0.475*44/12</f>
        <v>0.15189670558581245</v>
      </c>
      <c r="CM118" s="21">
        <f>EXP(-LN(2)/2)*CM117+(1-EXP(-LN(2)/2))/(LN(2)/2)*CG118*CJ118*VLOOKUP('Données projet'!$B$12,Paramètres!$A$1:$I$89,3,0)*0.475*44/12</f>
        <v>3.980134889868593E-13</v>
      </c>
      <c r="CN118" s="22">
        <f t="shared" si="66"/>
        <v>0.47017750849827977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370.12772664814923</v>
      </c>
      <c r="CZ118" s="59">
        <f t="shared" si="96"/>
        <v>292.26503163353146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1.3891846645287211</v>
      </c>
      <c r="DG118" s="21">
        <f>EXP(-LN(2)/25)*DG117+(1-EXP(-LN(2)/25))/(LN(2)/25)*Calculateur!DB118*Calculateur!DD118*VLOOKUP('Données projet'!$B$13,Paramètres!$A$1:$I$89,3,0)*0.475*44/12</f>
        <v>0.62932823475814403</v>
      </c>
      <c r="DH118" s="21">
        <f>EXP(-LN(2)/2)*DH117+(1-EXP(-LN(2)/2))/(LN(2)/2)*DB118*DE118*VLOOKUP('Données projet'!$B$13,Paramètres!$A$1:$I$89,3,0)*0.475*44/12</f>
        <v>1.2738131085997069E-12</v>
      </c>
      <c r="DI118" s="22">
        <f t="shared" si="69"/>
        <v>2.0185128992881389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6.1186256061773749E-14</v>
      </c>
      <c r="DQ118" s="13">
        <f t="shared" si="97"/>
        <v>9.7328366192051127E-13</v>
      </c>
      <c r="DR118" s="20">
        <f t="shared" si="70"/>
        <v>1.8017017738191463E-12</v>
      </c>
      <c r="DS118" s="59">
        <f t="shared" si="71"/>
        <v>293.33333333333513</v>
      </c>
      <c r="DT118" s="59">
        <f ca="1">AVERAGE(OFFSET($DS$3,0,0,'Données projet'!$E$14+1,1))-AVERAGE(OFFSET($H$3,0,0,'Données projet'!$E$14+1,1))</f>
        <v>385.04244822139202</v>
      </c>
      <c r="DU118" s="59">
        <f t="shared" si="98"/>
        <v>374.64504594213992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1.2820123183246066</v>
      </c>
      <c r="EB118" s="21">
        <f>EXP(-LN(2)/25)*EB117+(1-EXP(-LN(2)/25))/(LN(2)/25)*Calculateur!DW118*Calculateur!DY118*VLOOKUP('Données projet'!$B$14,Paramètres!$A$1:$I$89,3,0)*0.475*44/12</f>
        <v>0.85805658031994669</v>
      </c>
      <c r="EC118" s="21">
        <f>EXP(-LN(2)/2)*EC117+(1-EXP(-LN(2)/2))/(LN(2)/2)*DW118*DZ118*VLOOKUP('Données projet'!$B$14,Paramètres!$A$1:$I$89,3,0)*0.475*44/12</f>
        <v>2.7370427033306665E-13</v>
      </c>
      <c r="ED118" s="22">
        <f t="shared" si="72"/>
        <v>2.1400688986448269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-1.0286385077051818E-13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332.68760696564266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0.6069444751590376</v>
      </c>
      <c r="AA119" s="21">
        <f>EXP(-LN(2)/25)*AA118+(1-EXP(-LN(2)/25))/(LN(2)/25)*Calculateur!V119*Calculateur!X119*VLOOKUP('Données projet'!$B$9,Paramètres!$A$1:$I$89,3,0)*0.475*44/12</f>
        <v>0.38656460605499093</v>
      </c>
      <c r="AB119" s="21">
        <f>EXP(-LN(2)/2)*AB118+(1-EXP(-LN(2)/2))/(LN(2)/2)*V119*Y119*VLOOKUP('Données projet'!$B$9,Paramètres!$A$1:$I$89,3,0)*0.475*44/12</f>
        <v>6.9379905260960548E-13</v>
      </c>
      <c r="AC119" s="22">
        <f t="shared" si="57"/>
        <v>0.99350908121472237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-1.1527845344971866E-13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368.19566888809879</v>
      </c>
      <c r="AO119" s="59">
        <f t="shared" si="90"/>
        <v>254.25036207346591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0.68019639457478365</v>
      </c>
      <c r="AV119" s="21">
        <f>EXP(-LN(2)/25)*AV118+(1-EXP(-LN(2)/25))/(LN(2)/25)*Calculateur!AQ119*Calculateur!AS119*VLOOKUP('Données projet'!$B$10,Paramètres!$A$1:$I$89,3,0)*0.475*44/12</f>
        <v>0.43321895506162766</v>
      </c>
      <c r="AW119" s="21">
        <f>EXP(-LN(2)/2)*AW118+(1-EXP(-LN(2)/2))/(LN(2)/2)*AQ119*AT119*VLOOKUP('Données projet'!$B$10,Paramètres!$A$1:$I$89,3,0)*0.475*44/12</f>
        <v>7.7753342102800641E-13</v>
      </c>
      <c r="AX119" s="21">
        <f t="shared" si="60"/>
        <v>1.1134153496371888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319.22903094674564</v>
      </c>
      <c r="BJ119" s="59">
        <f t="shared" si="92"/>
        <v>254.58690973142848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1.6528322609110047</v>
      </c>
      <c r="BQ119" s="21">
        <f>EXP(-LN(2)/25)*BQ118+(1-EXP(-LN(2)/25))/(LN(2)/25)*Calculateur!BL119*Calculateur!BN119*VLOOKUP('Données projet'!$B$11,Paramètres!$A$1:$I$89,3,0)*0.475*44/12</f>
        <v>1.0275030079763692</v>
      </c>
      <c r="BR119" s="21">
        <f>EXP(-LN(2)/2)*BR118+(1-EXP(-LN(2)/2))/(LN(2)/2)*BL119*BO119*VLOOKUP('Données projet'!$B$11,Paramètres!$A$1:$I$89,3,0)*0.475*44/12</f>
        <v>1.2554583740437039E-12</v>
      </c>
      <c r="BS119" s="22">
        <f t="shared" si="63"/>
        <v>2.6803352688886295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1.1368683772161603E-13</v>
      </c>
      <c r="BZ119" s="13">
        <f>BY119*VLOOKUP('Données projet'!$B$12,Paramètres!$A$1:$I$89,3,0)*VLOOKUP('Données projet'!$B$12,Paramètres!$A$1:$I$89,5,0)</f>
        <v>6.7984728957526396E-14</v>
      </c>
      <c r="CA119" s="13">
        <f t="shared" si="93"/>
        <v>1.0682447123141398E-12</v>
      </c>
      <c r="CB119" s="20">
        <f t="shared" si="64"/>
        <v>1.978932943548152E-12</v>
      </c>
      <c r="CC119" s="59">
        <f t="shared" si="65"/>
        <v>293.3333333333353</v>
      </c>
      <c r="CD119" s="59">
        <f ca="1">AVERAGE(OFFSET($CC$3,0,0,'Données projet'!$E$12+1,1))-AVERAGE(OFFSET($H$3,0,0,'Données projet'!$E$12+1,1))</f>
        <v>382.88347131256569</v>
      </c>
      <c r="CE119" s="59">
        <f t="shared" si="94"/>
        <v>243.30592080224636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0.31203951049908446</v>
      </c>
      <c r="CL119" s="21">
        <f>EXP(-LN(2)/25)*CL118+(1-EXP(-LN(2)/25))/(LN(2)/25)*Calculateur!CG119*Calculateur!CI119*VLOOKUP('Données projet'!$B$12,Paramètres!$A$1:$I$89,3,0)*0.475*44/12</f>
        <v>0.14774308218366783</v>
      </c>
      <c r="CM119" s="21">
        <f>EXP(-LN(2)/2)*CM118+(1-EXP(-LN(2)/2))/(LN(2)/2)*CG119*CJ119*VLOOKUP('Données projet'!$B$12,Paramètres!$A$1:$I$89,3,0)*0.475*44/12</f>
        <v>2.8143803706632546E-13</v>
      </c>
      <c r="CN119" s="22">
        <f t="shared" si="66"/>
        <v>0.45978259268303373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370.12772664814923</v>
      </c>
      <c r="CZ119" s="59">
        <f t="shared" si="96"/>
        <v>292.26503163353146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1.3619436005762924</v>
      </c>
      <c r="DG119" s="21">
        <f>EXP(-LN(2)/25)*DG118+(1-EXP(-LN(2)/25))/(LN(2)/25)*Calculateur!DB119*Calculateur!DD119*VLOOKUP('Données projet'!$B$13,Paramètres!$A$1:$I$89,3,0)*0.475*44/12</f>
        <v>0.61211922108374905</v>
      </c>
      <c r="DH119" s="21">
        <f>EXP(-LN(2)/2)*DH118+(1-EXP(-LN(2)/2))/(LN(2)/2)*DB119*DE119*VLOOKUP('Données projet'!$B$13,Paramètres!$A$1:$I$89,3,0)*0.475*44/12</f>
        <v>9.0072188705516889E-13</v>
      </c>
      <c r="DI119" s="22">
        <f t="shared" si="69"/>
        <v>1.9740628216609419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6.1186256061773749E-14</v>
      </c>
      <c r="DQ119" s="13">
        <f t="shared" si="97"/>
        <v>9.7328366192051127E-13</v>
      </c>
      <c r="DR119" s="20">
        <f t="shared" si="70"/>
        <v>1.8017017738191463E-12</v>
      </c>
      <c r="DS119" s="59">
        <f t="shared" si="71"/>
        <v>293.33333333333513</v>
      </c>
      <c r="DT119" s="59">
        <f ca="1">AVERAGE(OFFSET($DS$3,0,0,'Données projet'!$E$14+1,1))-AVERAGE(OFFSET($H$3,0,0,'Données projet'!$E$14+1,1))</f>
        <v>385.04244822139202</v>
      </c>
      <c r="DU119" s="59">
        <f t="shared" si="98"/>
        <v>374.64504594213992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1.2568728387125641</v>
      </c>
      <c r="EB119" s="21">
        <f>EXP(-LN(2)/25)*EB118+(1-EXP(-LN(2)/25))/(LN(2)/25)*Calculateur!DW119*Calculateur!DY119*VLOOKUP('Données projet'!$B$14,Paramètres!$A$1:$I$89,3,0)*0.475*44/12</f>
        <v>0.83459297800786336</v>
      </c>
      <c r="EC119" s="21">
        <f>EXP(-LN(2)/2)*EC118+(1-EXP(-LN(2)/2))/(LN(2)/2)*DW119*DZ119*VLOOKUP('Données projet'!$B$14,Paramètres!$A$1:$I$89,3,0)*0.475*44/12</f>
        <v>1.9353814559222742E-13</v>
      </c>
      <c r="ED119" s="22">
        <f t="shared" si="72"/>
        <v>2.0914658167206213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-1.0286385077051818E-13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332.68760696564266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0.59504266420074459</v>
      </c>
      <c r="AA120" s="21">
        <f>EXP(-LN(2)/25)*AA119+(1-EXP(-LN(2)/25))/(LN(2)/25)*Calculateur!V120*Calculateur!X120*VLOOKUP('Données projet'!$B$9,Paramètres!$A$1:$I$89,3,0)*0.475*44/12</f>
        <v>0.37599397657386807</v>
      </c>
      <c r="AB120" s="21">
        <f>EXP(-LN(2)/2)*AB119+(1-EXP(-LN(2)/2))/(LN(2)/2)*V120*Y120*VLOOKUP('Données projet'!$B$9,Paramètres!$A$1:$I$89,3,0)*0.475*44/12</f>
        <v>4.9059001488105428E-13</v>
      </c>
      <c r="AC120" s="22">
        <f t="shared" si="57"/>
        <v>0.97103664077510332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-1.1527845344971866E-13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368.19566888809879</v>
      </c>
      <c r="AO120" s="59">
        <f t="shared" si="90"/>
        <v>254.25036207346591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0.66685815815600691</v>
      </c>
      <c r="AV120" s="21">
        <f>EXP(-LN(2)/25)*AV119+(1-EXP(-LN(2)/25))/(LN(2)/25)*Calculateur!AQ120*Calculateur!AS120*VLOOKUP('Données projet'!$B$10,Paramètres!$A$1:$I$89,3,0)*0.475*44/12</f>
        <v>0.42137255995347273</v>
      </c>
      <c r="AW120" s="21">
        <f>EXP(-LN(2)/2)*AW119+(1-EXP(-LN(2)/2))/(LN(2)/2)*AQ120*AT120*VLOOKUP('Données projet'!$B$10,Paramètres!$A$1:$I$89,3,0)*0.475*44/12</f>
        <v>5.4979915460807825E-13</v>
      </c>
      <c r="AX120" s="21">
        <f t="shared" si="60"/>
        <v>1.0882307181100295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319.22903094674564</v>
      </c>
      <c r="BJ120" s="59">
        <f t="shared" si="92"/>
        <v>254.58690973142848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1.6204212284026747</v>
      </c>
      <c r="BQ120" s="21">
        <f>EXP(-LN(2)/25)*BQ119+(1-EXP(-LN(2)/25))/(LN(2)/25)*Calculateur!BL120*Calculateur!BN120*VLOOKUP('Données projet'!$B$11,Paramètres!$A$1:$I$89,3,0)*0.475*44/12</f>
        <v>0.99940588418922061</v>
      </c>
      <c r="BR120" s="21">
        <f>EXP(-LN(2)/2)*BR119+(1-EXP(-LN(2)/2))/(LN(2)/2)*BL120*BO120*VLOOKUP('Données projet'!$B$11,Paramètres!$A$1:$I$89,3,0)*0.475*44/12</f>
        <v>8.8774312978374017E-13</v>
      </c>
      <c r="BS120" s="22">
        <f t="shared" si="63"/>
        <v>2.619827112592783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1.1368683772161603E-13</v>
      </c>
      <c r="BZ120" s="13">
        <f>BY120*VLOOKUP('Données projet'!$B$12,Paramètres!$A$1:$I$89,3,0)*VLOOKUP('Données projet'!$B$12,Paramètres!$A$1:$I$89,5,0)</f>
        <v>6.7984728957526396E-14</v>
      </c>
      <c r="CA120" s="13">
        <f t="shared" si="93"/>
        <v>1.0682447123141398E-12</v>
      </c>
      <c r="CB120" s="20">
        <f t="shared" si="64"/>
        <v>1.978932943548152E-12</v>
      </c>
      <c r="CC120" s="59">
        <f t="shared" si="65"/>
        <v>293.3333333333353</v>
      </c>
      <c r="CD120" s="59">
        <f ca="1">AVERAGE(OFFSET($CC$3,0,0,'Données projet'!$E$12+1,1))-AVERAGE(OFFSET($H$3,0,0,'Données projet'!$E$12+1,1))</f>
        <v>382.88347131256569</v>
      </c>
      <c r="CE120" s="59">
        <f t="shared" si="94"/>
        <v>243.30592080224636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0.30592060602350574</v>
      </c>
      <c r="CL120" s="21">
        <f>EXP(-LN(2)/25)*CL119+(1-EXP(-LN(2)/25))/(LN(2)/25)*Calculateur!CG120*Calculateur!CI120*VLOOKUP('Données projet'!$B$12,Paramètres!$A$1:$I$89,3,0)*0.475*44/12</f>
        <v>0.1437030398318844</v>
      </c>
      <c r="CM120" s="21">
        <f>EXP(-LN(2)/2)*CM119+(1-EXP(-LN(2)/2))/(LN(2)/2)*CG120*CJ120*VLOOKUP('Données projet'!$B$12,Paramètres!$A$1:$I$89,3,0)*0.475*44/12</f>
        <v>1.9900674449342965E-13</v>
      </c>
      <c r="CN120" s="22">
        <f t="shared" si="66"/>
        <v>0.44962364585558917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370.12772664814923</v>
      </c>
      <c r="CZ120" s="59">
        <f t="shared" si="96"/>
        <v>292.26503163353146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1.3352367172725625</v>
      </c>
      <c r="DG120" s="21">
        <f>EXP(-LN(2)/25)*DG119+(1-EXP(-LN(2)/25))/(LN(2)/25)*Calculateur!DB120*Calculateur!DD120*VLOOKUP('Données projet'!$B$13,Paramètres!$A$1:$I$89,3,0)*0.475*44/12</f>
        <v>0.59538078879326317</v>
      </c>
      <c r="DH120" s="21">
        <f>EXP(-LN(2)/2)*DH119+(1-EXP(-LN(2)/2))/(LN(2)/2)*DB120*DE120*VLOOKUP('Données projet'!$B$13,Paramètres!$A$1:$I$89,3,0)*0.475*44/12</f>
        <v>6.3690655429985354E-13</v>
      </c>
      <c r="DI120" s="22">
        <f t="shared" si="69"/>
        <v>1.9306175060664625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6.1186256061773749E-14</v>
      </c>
      <c r="DQ120" s="13">
        <f t="shared" si="97"/>
        <v>9.7328366192051127E-13</v>
      </c>
      <c r="DR120" s="20">
        <f t="shared" si="70"/>
        <v>1.8017017738191463E-12</v>
      </c>
      <c r="DS120" s="59">
        <f t="shared" si="71"/>
        <v>293.33333333333513</v>
      </c>
      <c r="DT120" s="59">
        <f ca="1">AVERAGE(OFFSET($DS$3,0,0,'Données projet'!$E$14+1,1))-AVERAGE(OFFSET($H$3,0,0,'Données projet'!$E$14+1,1))</f>
        <v>385.04244822139202</v>
      </c>
      <c r="DU120" s="59">
        <f t="shared" si="98"/>
        <v>374.64504594213992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1.2322263289621451</v>
      </c>
      <c r="EB120" s="21">
        <f>EXP(-LN(2)/25)*EB119+(1-EXP(-LN(2)/25))/(LN(2)/25)*Calculateur!DW120*Calculateur!DY120*VLOOKUP('Données projet'!$B$14,Paramètres!$A$1:$I$89,3,0)*0.475*44/12</f>
        <v>0.81177098913490109</v>
      </c>
      <c r="EC120" s="21">
        <f>EXP(-LN(2)/2)*EC119+(1-EXP(-LN(2)/2))/(LN(2)/2)*DW120*DZ120*VLOOKUP('Données projet'!$B$14,Paramètres!$A$1:$I$89,3,0)*0.475*44/12</f>
        <v>1.3685213516653333E-13</v>
      </c>
      <c r="ED120" s="22">
        <f t="shared" si="72"/>
        <v>2.0439973180971829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-1.0286385077051818E-13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332.68760696564266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0.58337424049595576</v>
      </c>
      <c r="AA121" s="21">
        <f>EXP(-LN(2)/25)*AA120+(1-EXP(-LN(2)/25))/(LN(2)/25)*Calculateur!V121*Calculateur!X121*VLOOKUP('Données projet'!$B$9,Paramètres!$A$1:$I$89,3,0)*0.475*44/12</f>
        <v>0.36571240151179174</v>
      </c>
      <c r="AB121" s="21">
        <f>EXP(-LN(2)/2)*AB120+(1-EXP(-LN(2)/2))/(LN(2)/2)*V121*Y121*VLOOKUP('Données projet'!$B$9,Paramètres!$A$1:$I$89,3,0)*0.475*44/12</f>
        <v>3.4689952630480274E-13</v>
      </c>
      <c r="AC121" s="22">
        <f t="shared" si="57"/>
        <v>0.94908664200809445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-1.1527845344971866E-13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368.19566888809879</v>
      </c>
      <c r="AO121" s="59">
        <f t="shared" si="90"/>
        <v>254.25036207346591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0.65378147641788154</v>
      </c>
      <c r="AV121" s="21">
        <f>EXP(-LN(2)/25)*AV120+(1-EXP(-LN(2)/25))/(LN(2)/25)*Calculateur!AQ121*Calculateur!AS121*VLOOKUP('Données projet'!$B$10,Paramètres!$A$1:$I$89,3,0)*0.475*44/12</f>
        <v>0.40985010514252512</v>
      </c>
      <c r="AW121" s="21">
        <f>EXP(-LN(2)/2)*AW120+(1-EXP(-LN(2)/2))/(LN(2)/2)*AQ121*AT121*VLOOKUP('Données projet'!$B$10,Paramètres!$A$1:$I$89,3,0)*0.475*44/12</f>
        <v>3.887667105140032E-13</v>
      </c>
      <c r="AX121" s="21">
        <f t="shared" si="60"/>
        <v>1.0636315815607955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319.22903094674564</v>
      </c>
      <c r="BJ121" s="59">
        <f t="shared" si="92"/>
        <v>254.58690973142848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1.5886457564730552</v>
      </c>
      <c r="BQ121" s="21">
        <f>EXP(-LN(2)/25)*BQ120+(1-EXP(-LN(2)/25))/(LN(2)/25)*Calculateur!BL121*Calculateur!BN121*VLOOKUP('Données projet'!$B$11,Paramètres!$A$1:$I$89,3,0)*0.475*44/12</f>
        <v>0.97207707772959506</v>
      </c>
      <c r="BR121" s="21">
        <f>EXP(-LN(2)/2)*BR120+(1-EXP(-LN(2)/2))/(LN(2)/2)*BL121*BO121*VLOOKUP('Données projet'!$B$11,Paramètres!$A$1:$I$89,3,0)*0.475*44/12</f>
        <v>6.2772918702185207E-13</v>
      </c>
      <c r="BS121" s="22">
        <f t="shared" si="63"/>
        <v>2.5607228342032782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1.1368683772161603E-13</v>
      </c>
      <c r="BZ121" s="13">
        <f>BY121*VLOOKUP('Données projet'!$B$12,Paramètres!$A$1:$I$89,3,0)*VLOOKUP('Données projet'!$B$12,Paramètres!$A$1:$I$89,5,0)</f>
        <v>6.7984728957526396E-14</v>
      </c>
      <c r="CA121" s="13">
        <f t="shared" si="93"/>
        <v>1.0682447123141398E-12</v>
      </c>
      <c r="CB121" s="20">
        <f t="shared" si="64"/>
        <v>1.978932943548152E-12</v>
      </c>
      <c r="CC121" s="59">
        <f t="shared" si="65"/>
        <v>293.3333333333353</v>
      </c>
      <c r="CD121" s="59">
        <f ca="1">AVERAGE(OFFSET($CC$3,0,0,'Données projet'!$E$12+1,1))-AVERAGE(OFFSET($H$3,0,0,'Données projet'!$E$12+1,1))</f>
        <v>382.88347131256569</v>
      </c>
      <c r="CE121" s="59">
        <f t="shared" si="94"/>
        <v>243.30592080224636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0.2999216895325299</v>
      </c>
      <c r="CL121" s="21">
        <f>EXP(-LN(2)/25)*CL120+(1-EXP(-LN(2)/25))/(LN(2)/25)*Calculateur!CG121*Calculateur!CI121*VLOOKUP('Données projet'!$B$12,Paramètres!$A$1:$I$89,3,0)*0.475*44/12</f>
        <v>0.13977347265066709</v>
      </c>
      <c r="CM121" s="21">
        <f>EXP(-LN(2)/2)*CM120+(1-EXP(-LN(2)/2))/(LN(2)/2)*CG121*CJ121*VLOOKUP('Données projet'!$B$12,Paramètres!$A$1:$I$89,3,0)*0.475*44/12</f>
        <v>1.4071901853316273E-13</v>
      </c>
      <c r="CN121" s="22">
        <f t="shared" si="66"/>
        <v>0.43969516218333771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370.12772664814923</v>
      </c>
      <c r="CZ121" s="59">
        <f t="shared" si="96"/>
        <v>292.26503163353146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1.3090535396608285</v>
      </c>
      <c r="DG121" s="21">
        <f>EXP(-LN(2)/25)*DG120+(1-EXP(-LN(2)/25))/(LN(2)/25)*Calculateur!DB121*Calculateur!DD121*VLOOKUP('Données projet'!$B$13,Paramètres!$A$1:$I$89,3,0)*0.475*44/12</f>
        <v>0.57910006981399642</v>
      </c>
      <c r="DH121" s="21">
        <f>EXP(-LN(2)/2)*DH120+(1-EXP(-LN(2)/2))/(LN(2)/2)*DB121*DE121*VLOOKUP('Données projet'!$B$13,Paramètres!$A$1:$I$89,3,0)*0.475*44/12</f>
        <v>4.5036094352758449E-13</v>
      </c>
      <c r="DI121" s="22">
        <f t="shared" si="69"/>
        <v>1.8881536094752751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6.1186256061773749E-14</v>
      </c>
      <c r="DQ121" s="13">
        <f t="shared" si="97"/>
        <v>9.7328366192051127E-13</v>
      </c>
      <c r="DR121" s="20">
        <f t="shared" si="70"/>
        <v>1.8017017738191463E-12</v>
      </c>
      <c r="DS121" s="59">
        <f t="shared" si="71"/>
        <v>293.33333333333513</v>
      </c>
      <c r="DT121" s="59">
        <f ca="1">AVERAGE(OFFSET($DS$3,0,0,'Données projet'!$E$14+1,1))-AVERAGE(OFFSET($H$3,0,0,'Données projet'!$E$14+1,1))</f>
        <v>385.04244822139202</v>
      </c>
      <c r="DU121" s="59">
        <f t="shared" si="98"/>
        <v>374.64504594213992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1.2080631222350453</v>
      </c>
      <c r="EB121" s="21">
        <f>EXP(-LN(2)/25)*EB120+(1-EXP(-LN(2)/25))/(LN(2)/25)*Calculateur!DW121*Calculateur!DY121*VLOOKUP('Données projet'!$B$14,Paramètres!$A$1:$I$89,3,0)*0.475*44/12</f>
        <v>0.78957306874782618</v>
      </c>
      <c r="EC121" s="21">
        <f>EXP(-LN(2)/2)*EC120+(1-EXP(-LN(2)/2))/(LN(2)/2)*DW121*DZ121*VLOOKUP('Données projet'!$B$14,Paramètres!$A$1:$I$89,3,0)*0.475*44/12</f>
        <v>9.6769072796113709E-14</v>
      </c>
      <c r="ED121" s="22">
        <f t="shared" si="72"/>
        <v>1.9976361909829683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-1.0286385077051818E-13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332.68760696564266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0.57193462746298218</v>
      </c>
      <c r="AA122" s="21">
        <f>EXP(-LN(2)/25)*AA121+(1-EXP(-LN(2)/25))/(LN(2)/25)*Calculateur!V122*Calculateur!X122*VLOOKUP('Données projet'!$B$9,Paramètres!$A$1:$I$89,3,0)*0.475*44/12</f>
        <v>0.35571197666047244</v>
      </c>
      <c r="AB122" s="21">
        <f>EXP(-LN(2)/2)*AB121+(1-EXP(-LN(2)/2))/(LN(2)/2)*V122*Y122*VLOOKUP('Données projet'!$B$9,Paramètres!$A$1:$I$89,3,0)*0.475*44/12</f>
        <v>2.4529500744052714E-13</v>
      </c>
      <c r="AC122" s="22">
        <f t="shared" si="57"/>
        <v>0.92764660412369981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-1.1527845344971866E-13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368.19566888809879</v>
      </c>
      <c r="AO122" s="59">
        <f t="shared" si="90"/>
        <v>254.25036207346591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0.64096122043265247</v>
      </c>
      <c r="AV122" s="21">
        <f>EXP(-LN(2)/25)*AV121+(1-EXP(-LN(2)/25))/(LN(2)/25)*Calculateur!AQ122*Calculateur!AS122*VLOOKUP('Données projet'!$B$10,Paramètres!$A$1:$I$89,3,0)*0.475*44/12</f>
        <v>0.39864273246432247</v>
      </c>
      <c r="AW122" s="21">
        <f>EXP(-LN(2)/2)*AW121+(1-EXP(-LN(2)/2))/(LN(2)/2)*AQ122*AT122*VLOOKUP('Données projet'!$B$10,Paramètres!$A$1:$I$89,3,0)*0.475*44/12</f>
        <v>2.7489957730403912E-13</v>
      </c>
      <c r="AX122" s="21">
        <f t="shared" si="60"/>
        <v>1.0396039528972498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319.22903094674564</v>
      </c>
      <c r="BJ122" s="59">
        <f t="shared" si="92"/>
        <v>254.58690973142848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1.5574933821668513</v>
      </c>
      <c r="BQ122" s="21">
        <f>EXP(-LN(2)/25)*BQ121+(1-EXP(-LN(2)/25))/(LN(2)/25)*Calculateur!BL122*Calculateur!BN122*VLOOKUP('Données projet'!$B$11,Paramètres!$A$1:$I$89,3,0)*0.475*44/12</f>
        <v>0.94549557891976743</v>
      </c>
      <c r="BR122" s="21">
        <f>EXP(-LN(2)/2)*BR121+(1-EXP(-LN(2)/2))/(LN(2)/2)*BL122*BO122*VLOOKUP('Données projet'!$B$11,Paramètres!$A$1:$I$89,3,0)*0.475*44/12</f>
        <v>4.4387156489187014E-13</v>
      </c>
      <c r="BS122" s="22">
        <f t="shared" si="63"/>
        <v>2.5029889610870626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1.1368683772161603E-13</v>
      </c>
      <c r="BZ122" s="13">
        <f>BY122*VLOOKUP('Données projet'!$B$12,Paramètres!$A$1:$I$89,3,0)*VLOOKUP('Données projet'!$B$12,Paramètres!$A$1:$I$89,5,0)</f>
        <v>6.7984728957526396E-14</v>
      </c>
      <c r="CA122" s="13">
        <f t="shared" si="93"/>
        <v>1.0682447123141398E-12</v>
      </c>
      <c r="CB122" s="20">
        <f t="shared" si="64"/>
        <v>1.978932943548152E-12</v>
      </c>
      <c r="CC122" s="59">
        <f t="shared" si="65"/>
        <v>293.3333333333353</v>
      </c>
      <c r="CD122" s="59">
        <f ca="1">AVERAGE(OFFSET($CC$3,0,0,'Données projet'!$E$12+1,1))-AVERAGE(OFFSET($H$3,0,0,'Données projet'!$E$12+1,1))</f>
        <v>382.88347131256569</v>
      </c>
      <c r="CE122" s="59">
        <f t="shared" si="94"/>
        <v>243.30592080224636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0.29404040813496435</v>
      </c>
      <c r="CL122" s="21">
        <f>EXP(-LN(2)/25)*CL121+(1-EXP(-LN(2)/25))/(LN(2)/25)*Calculateur!CG122*Calculateur!CI122*VLOOKUP('Données projet'!$B$12,Paramètres!$A$1:$I$89,3,0)*0.475*44/12</f>
        <v>0.13595135969066713</v>
      </c>
      <c r="CM122" s="21">
        <f>EXP(-LN(2)/2)*CM121+(1-EXP(-LN(2)/2))/(LN(2)/2)*CG122*CJ122*VLOOKUP('Données projet'!$B$12,Paramètres!$A$1:$I$89,3,0)*0.475*44/12</f>
        <v>9.9503372246714826E-14</v>
      </c>
      <c r="CN122" s="22">
        <f t="shared" si="66"/>
        <v>0.42999176782573095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370.12772664814923</v>
      </c>
      <c r="CZ122" s="59">
        <f t="shared" si="96"/>
        <v>292.26503163353146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1.283383798191899</v>
      </c>
      <c r="DG122" s="21">
        <f>EXP(-LN(2)/25)*DG121+(1-EXP(-LN(2)/25))/(LN(2)/25)*Calculateur!DB122*Calculateur!DD122*VLOOKUP('Données projet'!$B$13,Paramètres!$A$1:$I$89,3,0)*0.475*44/12</f>
        <v>0.56326454795138359</v>
      </c>
      <c r="DH122" s="21">
        <f>EXP(-LN(2)/2)*DH121+(1-EXP(-LN(2)/2))/(LN(2)/2)*DB122*DE122*VLOOKUP('Données projet'!$B$13,Paramètres!$A$1:$I$89,3,0)*0.475*44/12</f>
        <v>3.1845327714992682E-13</v>
      </c>
      <c r="DI122" s="22">
        <f t="shared" si="69"/>
        <v>1.846648346143601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6.1186256061773749E-14</v>
      </c>
      <c r="DQ122" s="13">
        <f t="shared" si="97"/>
        <v>9.7328366192051127E-13</v>
      </c>
      <c r="DR122" s="20">
        <f t="shared" si="70"/>
        <v>1.8017017738191463E-12</v>
      </c>
      <c r="DS122" s="59">
        <f t="shared" si="71"/>
        <v>293.33333333333513</v>
      </c>
      <c r="DT122" s="59">
        <f ca="1">AVERAGE(OFFSET($DS$3,0,0,'Données projet'!$E$14+1,1))-AVERAGE(OFFSET($H$3,0,0,'Données projet'!$E$14+1,1))</f>
        <v>385.04244822139202</v>
      </c>
      <c r="DU122" s="59">
        <f t="shared" si="98"/>
        <v>374.64504594213992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1.1843737412537632</v>
      </c>
      <c r="EB122" s="21">
        <f>EXP(-LN(2)/25)*EB121+(1-EXP(-LN(2)/25))/(LN(2)/25)*Calculateur!DW122*Calculateur!DY122*VLOOKUP('Données projet'!$B$14,Paramètres!$A$1:$I$89,3,0)*0.475*44/12</f>
        <v>0.76798215166107375</v>
      </c>
      <c r="EC122" s="21">
        <f>EXP(-LN(2)/2)*EC121+(1-EXP(-LN(2)/2))/(LN(2)/2)*DW122*DZ122*VLOOKUP('Données projet'!$B$14,Paramètres!$A$1:$I$89,3,0)*0.475*44/12</f>
        <v>6.8426067583266663E-14</v>
      </c>
      <c r="ED122" s="22">
        <f t="shared" si="72"/>
        <v>1.9523558929149054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-1.0286385077051818E-13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332.68760696564266</v>
      </c>
      <c r="T123" s="59">
        <f t="shared" si="88"/>
        <v>231.36959598460686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0.56071933826411025</v>
      </c>
      <c r="AA123" s="21">
        <f>EXP(-LN(2)/25)*AA122+(1-EXP(-LN(2)/25))/(LN(2)/25)*Calculateur!V123*Calculateur!X123*VLOOKUP('Données projet'!$B$9,Paramètres!$A$1:$I$89,3,0)*0.475*44/12</f>
        <v>0.34598501395261194</v>
      </c>
      <c r="AB123" s="21">
        <f>EXP(-LN(2)/2)*AB122+(1-EXP(-LN(2)/2))/(LN(2)/2)*V123*Y123*VLOOKUP('Données projet'!$B$9,Paramètres!$A$1:$I$89,3,0)*0.475*44/12</f>
        <v>1.7344976315240137E-13</v>
      </c>
      <c r="AC123" s="22">
        <f t="shared" si="57"/>
        <v>0.9067043522168956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-1.1527845344971866E-13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368.19566888809879</v>
      </c>
      <c r="AO123" s="59">
        <f t="shared" si="90"/>
        <v>254.25036207346591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0.62839236184770975</v>
      </c>
      <c r="AV123" s="21">
        <f>EXP(-LN(2)/25)*AV122+(1-EXP(-LN(2)/25))/(LN(2)/25)*Calculateur!AQ123*Calculateur!AS123*VLOOKUP('Données projet'!$B$10,Paramètres!$A$1:$I$89,3,0)*0.475*44/12</f>
        <v>0.38774182598137535</v>
      </c>
      <c r="AW123" s="21">
        <f>EXP(-LN(2)/2)*AW122+(1-EXP(-LN(2)/2))/(LN(2)/2)*AQ123*AT123*VLOOKUP('Données projet'!$B$10,Paramètres!$A$1:$I$89,3,0)*0.475*44/12</f>
        <v>1.943833552570016E-13</v>
      </c>
      <c r="AX123" s="21">
        <f t="shared" si="60"/>
        <v>1.0161341878292793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319.22903094674564</v>
      </c>
      <c r="BJ123" s="59">
        <f t="shared" si="92"/>
        <v>254.58690973142848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1.5269518869197201</v>
      </c>
      <c r="BQ123" s="21">
        <f>EXP(-LN(2)/25)*BQ122+(1-EXP(-LN(2)/25))/(LN(2)/25)*Calculateur!BL123*Calculateur!BN123*VLOOKUP('Données projet'!$B$11,Paramètres!$A$1:$I$89,3,0)*0.475*44/12</f>
        <v>0.9196409525927548</v>
      </c>
      <c r="BR123" s="21">
        <f>EXP(-LN(2)/2)*BR122+(1-EXP(-LN(2)/2))/(LN(2)/2)*BL123*BO123*VLOOKUP('Données projet'!$B$11,Paramètres!$A$1:$I$89,3,0)*0.475*44/12</f>
        <v>3.1386459351092609E-13</v>
      </c>
      <c r="BS123" s="22">
        <f t="shared" si="63"/>
        <v>2.4465928395127889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1.1368683772161603E-13</v>
      </c>
      <c r="BZ123" s="13">
        <f>BY123*VLOOKUP('Données projet'!$B$12,Paramètres!$A$1:$I$89,3,0)*VLOOKUP('Données projet'!$B$12,Paramètres!$A$1:$I$89,5,0)</f>
        <v>6.7984728957526396E-14</v>
      </c>
      <c r="CA123" s="13">
        <f t="shared" si="93"/>
        <v>1.0682447123141398E-12</v>
      </c>
      <c r="CB123" s="20">
        <f t="shared" si="64"/>
        <v>1.978932943548152E-12</v>
      </c>
      <c r="CC123" s="59">
        <f t="shared" si="65"/>
        <v>293.3333333333353</v>
      </c>
      <c r="CD123" s="59">
        <f ca="1">AVERAGE(OFFSET($CC$3,0,0,'Données projet'!$E$12+1,1))-AVERAGE(OFFSET($H$3,0,0,'Données projet'!$E$12+1,1))</f>
        <v>382.88347131256569</v>
      </c>
      <c r="CE123" s="59">
        <f t="shared" si="94"/>
        <v>243.30592080224636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0.28827445507837762</v>
      </c>
      <c r="CL123" s="21">
        <f>EXP(-LN(2)/25)*CL122+(1-EXP(-LN(2)/25))/(LN(2)/25)*Calculateur!CG123*Calculateur!CI123*VLOOKUP('Données projet'!$B$12,Paramètres!$A$1:$I$89,3,0)*0.475*44/12</f>
        <v>0.13223376261055456</v>
      </c>
      <c r="CM123" s="21">
        <f>EXP(-LN(2)/2)*CM122+(1-EXP(-LN(2)/2))/(LN(2)/2)*CG123*CJ123*VLOOKUP('Données projet'!$B$12,Paramètres!$A$1:$I$89,3,0)*0.475*44/12</f>
        <v>7.0359509266581365E-14</v>
      </c>
      <c r="CN123" s="22">
        <f t="shared" si="66"/>
        <v>0.42050821768900254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370.12772664814923</v>
      </c>
      <c r="CZ123" s="59">
        <f t="shared" si="96"/>
        <v>292.26503163353146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1.258217424696179</v>
      </c>
      <c r="DG123" s="21">
        <f>EXP(-LN(2)/25)*DG122+(1-EXP(-LN(2)/25))/(LN(2)/25)*Calculateur!DB123*Calculateur!DD123*VLOOKUP('Données projet'!$B$13,Paramètres!$A$1:$I$89,3,0)*0.475*44/12</f>
        <v>0.54786204926685778</v>
      </c>
      <c r="DH123" s="21">
        <f>EXP(-LN(2)/2)*DH122+(1-EXP(-LN(2)/2))/(LN(2)/2)*DB123*DE123*VLOOKUP('Données projet'!$B$13,Paramètres!$A$1:$I$89,3,0)*0.475*44/12</f>
        <v>2.251804717637923E-13</v>
      </c>
      <c r="DI123" s="22">
        <f t="shared" si="69"/>
        <v>1.806079473963262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6.1186256061773749E-14</v>
      </c>
      <c r="DQ123" s="13">
        <f t="shared" si="97"/>
        <v>9.7328366192051127E-13</v>
      </c>
      <c r="DR123" s="20">
        <f t="shared" si="70"/>
        <v>1.8017017738191463E-12</v>
      </c>
      <c r="DS123" s="59">
        <f t="shared" si="71"/>
        <v>293.33333333333513</v>
      </c>
      <c r="DT123" s="59">
        <f ca="1">AVERAGE(OFFSET($DS$3,0,0,'Données projet'!$E$14+1,1))-AVERAGE(OFFSET($H$3,0,0,'Données projet'!$E$14+1,1))</f>
        <v>385.04244822139202</v>
      </c>
      <c r="DU123" s="59">
        <f t="shared" si="98"/>
        <v>374.64504594213992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1.1611488945844284</v>
      </c>
      <c r="EB123" s="21">
        <f>EXP(-LN(2)/25)*EB122+(1-EXP(-LN(2)/25))/(LN(2)/25)*Calculateur!DW123*Calculateur!DY123*VLOOKUP('Données projet'!$B$14,Paramètres!$A$1:$I$89,3,0)*0.475*44/12</f>
        <v>0.74698163933747563</v>
      </c>
      <c r="EC123" s="21">
        <f>EXP(-LN(2)/2)*EC122+(1-EXP(-LN(2)/2))/(LN(2)/2)*DW123*DZ123*VLOOKUP('Données projet'!$B$14,Paramètres!$A$1:$I$89,3,0)*0.475*44/12</f>
        <v>4.8384536398056854E-14</v>
      </c>
      <c r="ED123" s="22">
        <f t="shared" si="72"/>
        <v>1.9081305339219523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-1.0286385077051818E-13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332.68760696564266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0.54972397404577722</v>
      </c>
      <c r="AA124" s="21">
        <f>EXP(-LN(2)/25)*AA123+(1-EXP(-LN(2)/25))/(LN(2)/25)*Calculateur!V124*Calculateur!X124*VLOOKUP('Données projet'!$B$9,Paramètres!$A$1:$I$89,3,0)*0.475*44/12</f>
        <v>0.33652403555151666</v>
      </c>
      <c r="AB124" s="21">
        <f>EXP(-LN(2)/2)*AB123+(1-EXP(-LN(2)/2))/(LN(2)/2)*V124*Y124*VLOOKUP('Données projet'!$B$9,Paramètres!$A$1:$I$89,3,0)*0.475*44/12</f>
        <v>1.2264750372026357E-13</v>
      </c>
      <c r="AC124" s="22">
        <f t="shared" si="57"/>
        <v>0.88624800959741656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-1.1527845344971866E-13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368.19566888809879</v>
      </c>
      <c r="AO124" s="59">
        <f t="shared" si="90"/>
        <v>254.25036207346591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0.61606997091337101</v>
      </c>
      <c r="AV124" s="21">
        <f>EXP(-LN(2)/25)*AV123+(1-EXP(-LN(2)/25))/(LN(2)/25)*Calculateur!AQ124*Calculateur!AS124*VLOOKUP('Données projet'!$B$10,Paramètres!$A$1:$I$89,3,0)*0.475*44/12</f>
        <v>0.37713900535945821</v>
      </c>
      <c r="AW124" s="21">
        <f>EXP(-LN(2)/2)*AW123+(1-EXP(-LN(2)/2))/(LN(2)/2)*AQ124*AT124*VLOOKUP('Données projet'!$B$10,Paramètres!$A$1:$I$89,3,0)*0.475*44/12</f>
        <v>1.3744978865201956E-13</v>
      </c>
      <c r="AX124" s="21">
        <f t="shared" si="60"/>
        <v>0.99320897627296667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319.22903094674564</v>
      </c>
      <c r="BJ124" s="59">
        <f t="shared" si="92"/>
        <v>254.58690973142848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1.4970092917659124</v>
      </c>
      <c r="BQ124" s="21">
        <f>EXP(-LN(2)/25)*BQ123+(1-EXP(-LN(2)/25))/(LN(2)/25)*Calculateur!BL124*Calculateur!BN124*VLOOKUP('Données projet'!$B$11,Paramètres!$A$1:$I$89,3,0)*0.475*44/12</f>
        <v>0.89449332238229007</v>
      </c>
      <c r="BR124" s="21">
        <f>EXP(-LN(2)/2)*BR123+(1-EXP(-LN(2)/2))/(LN(2)/2)*BL124*BO124*VLOOKUP('Données projet'!$B$11,Paramètres!$A$1:$I$89,3,0)*0.475*44/12</f>
        <v>2.2193578244593512E-13</v>
      </c>
      <c r="BS124" s="22">
        <f t="shared" si="63"/>
        <v>2.3915026141484246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6.7984728957526396E-14</v>
      </c>
      <c r="CA124" s="13">
        <f t="shared" si="93"/>
        <v>1.0682447123141398E-12</v>
      </c>
      <c r="CB124" s="20">
        <f t="shared" si="64"/>
        <v>1.978932943548152E-12</v>
      </c>
      <c r="CC124" s="59">
        <f t="shared" si="65"/>
        <v>293.3333333333353</v>
      </c>
      <c r="CD124" s="59">
        <f ca="1">AVERAGE(OFFSET($CC$3,0,0,'Données projet'!$E$12+1,1))-AVERAGE(OFFSET($H$3,0,0,'Données projet'!$E$12+1,1))</f>
        <v>382.88347131256569</v>
      </c>
      <c r="CE124" s="59">
        <f t="shared" si="94"/>
        <v>243.30592080224636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0.28262156884434647</v>
      </c>
      <c r="CL124" s="21">
        <f>EXP(-LN(2)/25)*CL123+(1-EXP(-LN(2)/25))/(LN(2)/25)*Calculateur!CG124*Calculateur!CI124*VLOOKUP('Données projet'!$B$12,Paramètres!$A$1:$I$89,3,0)*0.475*44/12</f>
        <v>0.12861782341809758</v>
      </c>
      <c r="CM124" s="21">
        <f>EXP(-LN(2)/2)*CM123+(1-EXP(-LN(2)/2))/(LN(2)/2)*CG124*CJ124*VLOOKUP('Données projet'!$B$12,Paramètres!$A$1:$I$89,3,0)*0.475*44/12</f>
        <v>4.9751686123357413E-14</v>
      </c>
      <c r="CN124" s="22">
        <f t="shared" si="66"/>
        <v>0.41123939226249379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370.12772664814923</v>
      </c>
      <c r="CZ124" s="59">
        <f t="shared" si="96"/>
        <v>292.26503163353146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1.233544548434738</v>
      </c>
      <c r="DG124" s="21">
        <f>EXP(-LN(2)/25)*DG123+(1-EXP(-LN(2)/25))/(LN(2)/25)*Calculateur!DB124*Calculateur!DD124*VLOOKUP('Données projet'!$B$13,Paramètres!$A$1:$I$89,3,0)*0.475*44/12</f>
        <v>0.53288073271884251</v>
      </c>
      <c r="DH124" s="21">
        <f>EXP(-LN(2)/2)*DH123+(1-EXP(-LN(2)/2))/(LN(2)/2)*DB124*DE124*VLOOKUP('Données projet'!$B$13,Paramètres!$A$1:$I$89,3,0)*0.475*44/12</f>
        <v>1.5922663857496344E-13</v>
      </c>
      <c r="DI124" s="22">
        <f t="shared" si="69"/>
        <v>1.7664252811537398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6.1186256061773749E-14</v>
      </c>
      <c r="DQ124" s="13">
        <f t="shared" si="97"/>
        <v>9.7328366192051127E-13</v>
      </c>
      <c r="DR124" s="20">
        <f t="shared" si="70"/>
        <v>1.8017017738191463E-12</v>
      </c>
      <c r="DS124" s="59">
        <f t="shared" si="71"/>
        <v>293.33333333333513</v>
      </c>
      <c r="DT124" s="59">
        <f ca="1">AVERAGE(OFFSET($DS$3,0,0,'Données projet'!$E$14+1,1))-AVERAGE(OFFSET($H$3,0,0,'Données projet'!$E$14+1,1))</f>
        <v>385.04244822139202</v>
      </c>
      <c r="DU124" s="59">
        <f t="shared" si="98"/>
        <v>374.64504594213992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1.1383794729925214</v>
      </c>
      <c r="EB124" s="21">
        <f>EXP(-LN(2)/25)*EB123+(1-EXP(-LN(2)/25))/(LN(2)/25)*Calculateur!DW124*Calculateur!DY124*VLOOKUP('Données projet'!$B$14,Paramètres!$A$1:$I$89,3,0)*0.475*44/12</f>
        <v>0.72655538712773515</v>
      </c>
      <c r="EC124" s="21">
        <f>EXP(-LN(2)/2)*EC123+(1-EXP(-LN(2)/2))/(LN(2)/2)*DW124*DZ124*VLOOKUP('Données projet'!$B$14,Paramètres!$A$1:$I$89,3,0)*0.475*44/12</f>
        <v>3.4213033791633332E-14</v>
      </c>
      <c r="ED124" s="22">
        <f t="shared" si="72"/>
        <v>1.8649348601202909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-1.0286385077051818E-13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332.68760696564266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0.53894422221325566</v>
      </c>
      <c r="AA125" s="21">
        <f>EXP(-LN(2)/25)*AA124+(1-EXP(-LN(2)/25))/(LN(2)/25)*Calculateur!V125*Calculateur!X125*VLOOKUP('Données projet'!$B$9,Paramètres!$A$1:$I$89,3,0)*0.475*44/12</f>
        <v>0.32732176810233055</v>
      </c>
      <c r="AB125" s="21">
        <f>EXP(-LN(2)/2)*AB124+(1-EXP(-LN(2)/2))/(LN(2)/2)*V125*Y125*VLOOKUP('Données projet'!$B$9,Paramètres!$A$1:$I$89,3,0)*0.475*44/12</f>
        <v>8.6724881576200685E-14</v>
      </c>
      <c r="AC125" s="22">
        <f t="shared" si="57"/>
        <v>0.86626599031567297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-1.1527845344971866E-13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368.19566888809879</v>
      </c>
      <c r="AO125" s="59">
        <f t="shared" si="90"/>
        <v>254.25036207346591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0.60398921454933829</v>
      </c>
      <c r="AV125" s="21">
        <f>EXP(-LN(2)/25)*AV124+(1-EXP(-LN(2)/25))/(LN(2)/25)*Calculateur!AQ125*Calculateur!AS125*VLOOKUP('Données projet'!$B$10,Paramètres!$A$1:$I$89,3,0)*0.475*44/12</f>
        <v>0.36682611942502552</v>
      </c>
      <c r="AW125" s="21">
        <f>EXP(-LN(2)/2)*AW124+(1-EXP(-LN(2)/2))/(LN(2)/2)*AQ125*AT125*VLOOKUP('Données projet'!$B$10,Paramètres!$A$1:$I$89,3,0)*0.475*44/12</f>
        <v>9.7191677628500801E-14</v>
      </c>
      <c r="AX125" s="21">
        <f t="shared" si="60"/>
        <v>0.97081533397446096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319.22903094674564</v>
      </c>
      <c r="BJ125" s="59">
        <f t="shared" si="92"/>
        <v>254.58690973142848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1.467653852639891</v>
      </c>
      <c r="BQ125" s="21">
        <f>EXP(-LN(2)/25)*BQ124+(1-EXP(-LN(2)/25))/(LN(2)/25)*Calculateur!BL125*Calculateur!BN125*VLOOKUP('Données projet'!$B$11,Paramètres!$A$1:$I$89,3,0)*0.475*44/12</f>
        <v>0.87003335544238691</v>
      </c>
      <c r="BR125" s="21">
        <f>EXP(-LN(2)/2)*BR124+(1-EXP(-LN(2)/2))/(LN(2)/2)*BL125*BO125*VLOOKUP('Données projet'!$B$11,Paramètres!$A$1:$I$89,3,0)*0.475*44/12</f>
        <v>1.5693229675546307E-13</v>
      </c>
      <c r="BS125" s="22">
        <f t="shared" si="63"/>
        <v>2.3376872080824347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6.7984728957526396E-14</v>
      </c>
      <c r="CA125" s="13">
        <f t="shared" si="93"/>
        <v>1.0682447123141398E-12</v>
      </c>
      <c r="CB125" s="20">
        <f t="shared" si="64"/>
        <v>1.978932943548152E-12</v>
      </c>
      <c r="CC125" s="59">
        <f t="shared" si="65"/>
        <v>293.3333333333353</v>
      </c>
      <c r="CD125" s="59">
        <f ca="1">AVERAGE(OFFSET($CC$3,0,0,'Données projet'!$E$12+1,1))-AVERAGE(OFFSET($H$3,0,0,'Données projet'!$E$12+1,1))</f>
        <v>382.88347131256569</v>
      </c>
      <c r="CE125" s="59">
        <f t="shared" si="94"/>
        <v>243.30592080224636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0.27707953226144449</v>
      </c>
      <c r="CL125" s="21">
        <f>EXP(-LN(2)/25)*CL124+(1-EXP(-LN(2)/25))/(LN(2)/25)*Calculateur!CG125*Calculateur!CI125*VLOOKUP('Données projet'!$B$12,Paramètres!$A$1:$I$89,3,0)*0.475*44/12</f>
        <v>0.12510076227301231</v>
      </c>
      <c r="CM125" s="21">
        <f>EXP(-LN(2)/2)*CM124+(1-EXP(-LN(2)/2))/(LN(2)/2)*CG125*CJ125*VLOOKUP('Données projet'!$B$12,Paramètres!$A$1:$I$89,3,0)*0.475*44/12</f>
        <v>3.5179754633290683E-14</v>
      </c>
      <c r="CN125" s="22">
        <f t="shared" si="66"/>
        <v>0.402180294534492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370.12772664814923</v>
      </c>
      <c r="CZ125" s="59">
        <f t="shared" si="96"/>
        <v>292.26503163353146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1.2093554922278151</v>
      </c>
      <c r="DG125" s="21">
        <f>EXP(-LN(2)/25)*DG124+(1-EXP(-LN(2)/25))/(LN(2)/25)*Calculateur!DB125*Calculateur!DD125*VLOOKUP('Données projet'!$B$13,Paramètres!$A$1:$I$89,3,0)*0.475*44/12</f>
        <v>0.51830908105966589</v>
      </c>
      <c r="DH125" s="21">
        <f>EXP(-LN(2)/2)*DH124+(1-EXP(-LN(2)/2))/(LN(2)/2)*DB125*DE125*VLOOKUP('Données projet'!$B$13,Paramètres!$A$1:$I$89,3,0)*0.475*44/12</f>
        <v>1.1259023588189616E-13</v>
      </c>
      <c r="DI125" s="22">
        <f t="shared" si="69"/>
        <v>1.7276645732875935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6.1186256061773749E-14</v>
      </c>
      <c r="DQ125" s="13">
        <f t="shared" si="97"/>
        <v>9.7328366192051127E-13</v>
      </c>
      <c r="DR125" s="20">
        <f t="shared" si="70"/>
        <v>1.8017017738191463E-12</v>
      </c>
      <c r="DS125" s="59">
        <f t="shared" si="71"/>
        <v>293.33333333333513</v>
      </c>
      <c r="DT125" s="59">
        <f ca="1">AVERAGE(OFFSET($DS$3,0,0,'Données projet'!$E$14+1,1))-AVERAGE(OFFSET($H$3,0,0,'Données projet'!$E$14+1,1))</f>
        <v>385.04244822139202</v>
      </c>
      <c r="DU125" s="59">
        <f t="shared" si="98"/>
        <v>374.64504594213992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1.116056545870056</v>
      </c>
      <c r="EB125" s="21">
        <f>EXP(-LN(2)/25)*EB124+(1-EXP(-LN(2)/25))/(LN(2)/25)*Calculateur!DW125*Calculateur!DY125*VLOOKUP('Données projet'!$B$14,Paramètres!$A$1:$I$89,3,0)*0.475*44/12</f>
        <v>0.70668769185883995</v>
      </c>
      <c r="EC125" s="21">
        <f>EXP(-LN(2)/2)*EC124+(1-EXP(-LN(2)/2))/(LN(2)/2)*DW125*DZ125*VLOOKUP('Données projet'!$B$14,Paramètres!$A$1:$I$89,3,0)*0.475*44/12</f>
        <v>2.4192268199028427E-14</v>
      </c>
      <c r="ED125" s="22">
        <f t="shared" si="72"/>
        <v>1.82274423772892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-1.0286385077051818E-13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332.68760696564266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0.52837585473917048</v>
      </c>
      <c r="AA126" s="21">
        <f>EXP(-LN(2)/25)*AA125+(1-EXP(-LN(2)/25))/(LN(2)/25)*Calculateur!V126*Calculateur!X126*VLOOKUP('Données projet'!$B$9,Paramètres!$A$1:$I$89,3,0)*0.475*44/12</f>
        <v>0.31837113714046866</v>
      </c>
      <c r="AB126" s="21">
        <f>EXP(-LN(2)/2)*AB125+(1-EXP(-LN(2)/2))/(LN(2)/2)*V126*Y126*VLOOKUP('Données projet'!$B$9,Paramètres!$A$1:$I$89,3,0)*0.475*44/12</f>
        <v>6.1323751860131785E-14</v>
      </c>
      <c r="AC126" s="22">
        <f t="shared" si="57"/>
        <v>0.84674699187970037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-1.1527845344971866E-13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368.19566888809879</v>
      </c>
      <c r="AO126" s="59">
        <f t="shared" si="90"/>
        <v>254.25036207346591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0.59214535444907046</v>
      </c>
      <c r="AV126" s="21">
        <f>EXP(-LN(2)/25)*AV125+(1-EXP(-LN(2)/25))/(LN(2)/25)*Calculateur!AQ126*Calculateur!AS126*VLOOKUP('Données projet'!$B$10,Paramètres!$A$1:$I$89,3,0)*0.475*44/12</f>
        <v>0.35679523989880096</v>
      </c>
      <c r="AW126" s="21">
        <f>EXP(-LN(2)/2)*AW125+(1-EXP(-LN(2)/2))/(LN(2)/2)*AQ126*AT126*VLOOKUP('Données projet'!$B$10,Paramètres!$A$1:$I$89,3,0)*0.475*44/12</f>
        <v>6.8724894326009781E-14</v>
      </c>
      <c r="AX126" s="21">
        <f t="shared" si="60"/>
        <v>0.9489405943479402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319.22903094674564</v>
      </c>
      <c r="BJ126" s="59">
        <f t="shared" si="92"/>
        <v>254.58690973142848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1.4388740557700812</v>
      </c>
      <c r="BQ126" s="21">
        <f>EXP(-LN(2)/25)*BQ125+(1-EXP(-LN(2)/25))/(LN(2)/25)*Calculateur!BL126*Calculateur!BN126*VLOOKUP('Données projet'!$B$11,Paramètres!$A$1:$I$89,3,0)*0.475*44/12</f>
        <v>0.8462422475847492</v>
      </c>
      <c r="BR126" s="21">
        <f>EXP(-LN(2)/2)*BR125+(1-EXP(-LN(2)/2))/(LN(2)/2)*BL126*BO126*VLOOKUP('Données projet'!$B$11,Paramètres!$A$1:$I$89,3,0)*0.475*44/12</f>
        <v>1.1096789122296757E-13</v>
      </c>
      <c r="BS126" s="22">
        <f t="shared" si="63"/>
        <v>2.2851163033549415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6.7984728957526396E-14</v>
      </c>
      <c r="CA126" s="13">
        <f t="shared" si="93"/>
        <v>1.0682447123141398E-12</v>
      </c>
      <c r="CB126" s="20">
        <f t="shared" si="64"/>
        <v>1.978932943548152E-12</v>
      </c>
      <c r="CC126" s="59">
        <f t="shared" si="65"/>
        <v>293.3333333333353</v>
      </c>
      <c r="CD126" s="59">
        <f ca="1">AVERAGE(OFFSET($CC$3,0,0,'Données projet'!$E$12+1,1))-AVERAGE(OFFSET($H$3,0,0,'Données projet'!$E$12+1,1))</f>
        <v>382.88347131256569</v>
      </c>
      <c r="CE126" s="59">
        <f t="shared" si="94"/>
        <v>243.30592080224636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0.27164617163562471</v>
      </c>
      <c r="CL126" s="21">
        <f>EXP(-LN(2)/25)*CL125+(1-EXP(-LN(2)/25))/(LN(2)/25)*Calculateur!CG126*Calculateur!CI126*VLOOKUP('Données projet'!$B$12,Paramètres!$A$1:$I$89,3,0)*0.475*44/12</f>
        <v>0.12167987534989362</v>
      </c>
      <c r="CM126" s="21">
        <f>EXP(-LN(2)/2)*CM125+(1-EXP(-LN(2)/2))/(LN(2)/2)*CG126*CJ126*VLOOKUP('Données projet'!$B$12,Paramètres!$A$1:$I$89,3,0)*0.475*44/12</f>
        <v>2.4875843061678706E-14</v>
      </c>
      <c r="CN126" s="22">
        <f t="shared" si="66"/>
        <v>0.39332604698554319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370.12772664814923</v>
      </c>
      <c r="CZ126" s="59">
        <f t="shared" si="96"/>
        <v>292.26503163353146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1.1856407686592427</v>
      </c>
      <c r="DG126" s="21">
        <f>EXP(-LN(2)/25)*DG125+(1-EXP(-LN(2)/25))/(LN(2)/25)*Calculateur!DB126*Calculateur!DD126*VLOOKUP('Données projet'!$B$13,Paramètres!$A$1:$I$89,3,0)*0.475*44/12</f>
        <v>0.50413589198139941</v>
      </c>
      <c r="DH126" s="21">
        <f>EXP(-LN(2)/2)*DH125+(1-EXP(-LN(2)/2))/(LN(2)/2)*DB126*DE126*VLOOKUP('Données projet'!$B$13,Paramètres!$A$1:$I$89,3,0)*0.475*44/12</f>
        <v>7.961331928748173E-14</v>
      </c>
      <c r="DI126" s="22">
        <f t="shared" si="69"/>
        <v>1.6897766606407219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6.1186256061773749E-14</v>
      </c>
      <c r="DQ126" s="13">
        <f t="shared" si="97"/>
        <v>9.7328366192051127E-13</v>
      </c>
      <c r="DR126" s="20">
        <f t="shared" si="70"/>
        <v>1.8017017738191463E-12</v>
      </c>
      <c r="DS126" s="59">
        <f t="shared" si="71"/>
        <v>293.33333333333513</v>
      </c>
      <c r="DT126" s="59">
        <f ca="1">AVERAGE(OFFSET($DS$3,0,0,'Données projet'!$E$14+1,1))-AVERAGE(OFFSET($H$3,0,0,'Données projet'!$E$14+1,1))</f>
        <v>385.04244822139202</v>
      </c>
      <c r="DU126" s="59">
        <f t="shared" si="98"/>
        <v>374.64504594213992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1.0941713577328209</v>
      </c>
      <c r="EB126" s="21">
        <f>EXP(-LN(2)/25)*EB125+(1-EXP(-LN(2)/25))/(LN(2)/25)*Calculateur!DW126*Calculateur!DY126*VLOOKUP('Données projet'!$B$14,Paramètres!$A$1:$I$89,3,0)*0.475*44/12</f>
        <v>0.68736327976186939</v>
      </c>
      <c r="EC126" s="21">
        <f>EXP(-LN(2)/2)*EC125+(1-EXP(-LN(2)/2))/(LN(2)/2)*DW126*DZ126*VLOOKUP('Données projet'!$B$14,Paramètres!$A$1:$I$89,3,0)*0.475*44/12</f>
        <v>1.7106516895816666E-14</v>
      </c>
      <c r="ED126" s="22">
        <f t="shared" si="72"/>
        <v>1.7815346374947074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-1.0286385077051818E-13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332.68760696564266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0.51801472650518443</v>
      </c>
      <c r="AA127" s="21">
        <f>EXP(-LN(2)/25)*AA126+(1-EXP(-LN(2)/25))/(LN(2)/25)*Calculateur!V127*Calculateur!X127*VLOOKUP('Données projet'!$B$9,Paramètres!$A$1:$I$89,3,0)*0.475*44/12</f>
        <v>0.30966526165295211</v>
      </c>
      <c r="AB127" s="21">
        <f>EXP(-LN(2)/2)*AB126+(1-EXP(-LN(2)/2))/(LN(2)/2)*V127*Y127*VLOOKUP('Données projet'!$B$9,Paramètres!$A$1:$I$89,3,0)*0.475*44/12</f>
        <v>4.3362440788100343E-14</v>
      </c>
      <c r="AC127" s="22">
        <f t="shared" si="57"/>
        <v>0.82767998815817989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-1.1527845344971866E-13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368.19566888809879</v>
      </c>
      <c r="AO127" s="59">
        <f t="shared" si="90"/>
        <v>254.25036207346591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0.5805337452213275</v>
      </c>
      <c r="AV127" s="21">
        <f>EXP(-LN(2)/25)*AV126+(1-EXP(-LN(2)/25))/(LN(2)/25)*Calculateur!AQ127*Calculateur!AS127*VLOOKUP('Données projet'!$B$10,Paramètres!$A$1:$I$89,3,0)*0.475*44/12</f>
        <v>0.34703865530072203</v>
      </c>
      <c r="AW127" s="21">
        <f>EXP(-LN(2)/2)*AW126+(1-EXP(-LN(2)/2))/(LN(2)/2)*AQ127*AT127*VLOOKUP('Données projet'!$B$10,Paramètres!$A$1:$I$89,3,0)*0.475*44/12</f>
        <v>4.8595838814250401E-14</v>
      </c>
      <c r="AX127" s="21">
        <f t="shared" si="60"/>
        <v>0.92757240052209822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319.22903094674564</v>
      </c>
      <c r="BJ127" s="59">
        <f t="shared" si="92"/>
        <v>254.58690973142848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1.4106586131629455</v>
      </c>
      <c r="BQ127" s="21">
        <f>EXP(-LN(2)/25)*BQ126+(1-EXP(-LN(2)/25))/(LN(2)/25)*Calculateur!BL127*Calculateur!BN127*VLOOKUP('Données projet'!$B$11,Paramètres!$A$1:$I$89,3,0)*0.475*44/12</f>
        <v>0.82310170882259859</v>
      </c>
      <c r="BR127" s="21">
        <f>EXP(-LN(2)/2)*BR126+(1-EXP(-LN(2)/2))/(LN(2)/2)*BL127*BO127*VLOOKUP('Données projet'!$B$11,Paramètres!$A$1:$I$89,3,0)*0.475*44/12</f>
        <v>7.8466148377731547E-14</v>
      </c>
      <c r="BS127" s="22">
        <f t="shared" si="63"/>
        <v>2.2337603219856228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6.7984728957526396E-14</v>
      </c>
      <c r="CA127" s="13">
        <f t="shared" si="93"/>
        <v>1.0682447123141398E-12</v>
      </c>
      <c r="CB127" s="20">
        <f t="shared" si="64"/>
        <v>1.978932943548152E-12</v>
      </c>
      <c r="CC127" s="59">
        <f t="shared" si="65"/>
        <v>293.3333333333353</v>
      </c>
      <c r="CD127" s="59">
        <f ca="1">AVERAGE(OFFSET($CC$3,0,0,'Données projet'!$E$12+1,1))-AVERAGE(OFFSET($H$3,0,0,'Données projet'!$E$12+1,1))</f>
        <v>382.88347131256569</v>
      </c>
      <c r="CE127" s="59">
        <f t="shared" si="94"/>
        <v>243.30592080224636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0.26631935589765449</v>
      </c>
      <c r="CL127" s="21">
        <f>EXP(-LN(2)/25)*CL126+(1-EXP(-LN(2)/25))/(LN(2)/25)*Calculateur!CG127*Calculateur!CI127*VLOOKUP('Données projet'!$B$12,Paramètres!$A$1:$I$89,3,0)*0.475*44/12</f>
        <v>0.11835253275958424</v>
      </c>
      <c r="CM127" s="21">
        <f>EXP(-LN(2)/2)*CM126+(1-EXP(-LN(2)/2))/(LN(2)/2)*CG127*CJ127*VLOOKUP('Données projet'!$B$12,Paramètres!$A$1:$I$89,3,0)*0.475*44/12</f>
        <v>1.7589877316645341E-14</v>
      </c>
      <c r="CN127" s="22">
        <f t="shared" si="66"/>
        <v>0.38467188865725632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370.12772664814923</v>
      </c>
      <c r="CZ127" s="59">
        <f t="shared" si="96"/>
        <v>292.26503163353146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1.1623910763552967</v>
      </c>
      <c r="DG127" s="21">
        <f>EXP(-LN(2)/25)*DG126+(1-EXP(-LN(2)/25))/(LN(2)/25)*Calculateur!DB127*Calculateur!DD127*VLOOKUP('Données projet'!$B$13,Paramètres!$A$1:$I$89,3,0)*0.475*44/12</f>
        <v>0.49035026950381372</v>
      </c>
      <c r="DH127" s="21">
        <f>EXP(-LN(2)/2)*DH126+(1-EXP(-LN(2)/2))/(LN(2)/2)*DB127*DE127*VLOOKUP('Données projet'!$B$13,Paramètres!$A$1:$I$89,3,0)*0.475*44/12</f>
        <v>5.6295117940948093E-14</v>
      </c>
      <c r="DI127" s="22">
        <f t="shared" si="69"/>
        <v>1.6527413458591669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6.1186256061773749E-14</v>
      </c>
      <c r="DQ127" s="13">
        <f t="shared" si="97"/>
        <v>9.7328366192051127E-13</v>
      </c>
      <c r="DR127" s="20">
        <f t="shared" si="70"/>
        <v>1.8017017738191463E-12</v>
      </c>
      <c r="DS127" s="59">
        <f t="shared" si="71"/>
        <v>293.33333333333513</v>
      </c>
      <c r="DT127" s="59">
        <f ca="1">AVERAGE(OFFSET($DS$3,0,0,'Données projet'!$E$14+1,1))-AVERAGE(OFFSET($H$3,0,0,'Données projet'!$E$14+1,1))</f>
        <v>385.04244822139202</v>
      </c>
      <c r="DU127" s="59">
        <f t="shared" si="98"/>
        <v>374.64504594213992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1.0727153247863104</v>
      </c>
      <c r="EB127" s="21">
        <f>EXP(-LN(2)/25)*EB126+(1-EXP(-LN(2)/25))/(LN(2)/25)*Calculateur!DW127*Calculateur!DY127*VLOOKUP('Données projet'!$B$14,Paramètres!$A$1:$I$89,3,0)*0.475*44/12</f>
        <v>0.66856729472991716</v>
      </c>
      <c r="EC127" s="21">
        <f>EXP(-LN(2)/2)*EC126+(1-EXP(-LN(2)/2))/(LN(2)/2)*DW127*DZ127*VLOOKUP('Données projet'!$B$14,Paramètres!$A$1:$I$89,3,0)*0.475*44/12</f>
        <v>1.2096134099514214E-14</v>
      </c>
      <c r="ED127" s="22">
        <f t="shared" si="72"/>
        <v>1.7412826195162396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-1.0286385077051818E-13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332.68760696564266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0.50785677367620274</v>
      </c>
      <c r="AA128" s="21">
        <f>EXP(-LN(2)/25)*AA127+(1-EXP(-LN(2)/25))/(LN(2)/25)*Calculateur!V128*Calculateur!X128*VLOOKUP('Données projet'!$B$9,Paramètres!$A$1:$I$89,3,0)*0.475*44/12</f>
        <v>0.30119744878846377</v>
      </c>
      <c r="AB128" s="21">
        <f>EXP(-LN(2)/2)*AB127+(1-EXP(-LN(2)/2))/(LN(2)/2)*V128*Y128*VLOOKUP('Données projet'!$B$9,Paramètres!$A$1:$I$89,3,0)*0.475*44/12</f>
        <v>3.0661875930065892E-14</v>
      </c>
      <c r="AC128" s="22">
        <f t="shared" si="57"/>
        <v>0.80905422246469716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-1.1527845344971866E-13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368.19566888809879</v>
      </c>
      <c r="AO128" s="59">
        <f t="shared" si="90"/>
        <v>254.25036207346591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0.56914983256815832</v>
      </c>
      <c r="AV128" s="21">
        <f>EXP(-LN(2)/25)*AV127+(1-EXP(-LN(2)/25))/(LN(2)/25)*Calculateur!AQ128*Calculateur!AS128*VLOOKUP('Données projet'!$B$10,Paramètres!$A$1:$I$89,3,0)*0.475*44/12</f>
        <v>0.33754886502155407</v>
      </c>
      <c r="AW128" s="21">
        <f>EXP(-LN(2)/2)*AW127+(1-EXP(-LN(2)/2))/(LN(2)/2)*AQ128*AT128*VLOOKUP('Données projet'!$B$10,Paramètres!$A$1:$I$89,3,0)*0.475*44/12</f>
        <v>3.4362447163004891E-14</v>
      </c>
      <c r="AX128" s="21">
        <f t="shared" si="60"/>
        <v>0.90669869758974686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319.22903094674564</v>
      </c>
      <c r="BJ128" s="59">
        <f t="shared" si="92"/>
        <v>254.58690973142848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1.3829964581756151</v>
      </c>
      <c r="BQ128" s="21">
        <f>EXP(-LN(2)/25)*BQ127+(1-EXP(-LN(2)/25))/(LN(2)/25)*Calculateur!BL128*Calculateur!BN128*VLOOKUP('Données projet'!$B$11,Paramètres!$A$1:$I$89,3,0)*0.475*44/12</f>
        <v>0.80059394930980698</v>
      </c>
      <c r="BR128" s="21">
        <f>EXP(-LN(2)/2)*BR127+(1-EXP(-LN(2)/2))/(LN(2)/2)*BL128*BO128*VLOOKUP('Données projet'!$B$11,Paramètres!$A$1:$I$89,3,0)*0.475*44/12</f>
        <v>5.5483945611483799E-14</v>
      </c>
      <c r="BS128" s="22">
        <f t="shared" si="63"/>
        <v>2.1835904074854775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6.7984728957526396E-14</v>
      </c>
      <c r="CA128" s="13">
        <f t="shared" si="93"/>
        <v>1.0682447123141398E-12</v>
      </c>
      <c r="CB128" s="20">
        <f t="shared" si="64"/>
        <v>1.978932943548152E-12</v>
      </c>
      <c r="CC128" s="59">
        <f t="shared" si="65"/>
        <v>293.3333333333353</v>
      </c>
      <c r="CD128" s="59">
        <f ca="1">AVERAGE(OFFSET($CC$3,0,0,'Données projet'!$E$12+1,1))-AVERAGE(OFFSET($H$3,0,0,'Données projet'!$E$12+1,1))</f>
        <v>382.88347131256569</v>
      </c>
      <c r="CE128" s="59">
        <f t="shared" si="94"/>
        <v>243.30592080224636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0.26109699576726908</v>
      </c>
      <c r="CL128" s="21">
        <f>EXP(-LN(2)/25)*CL127+(1-EXP(-LN(2)/25))/(LN(2)/25)*Calculateur!CG128*Calculateur!CI128*VLOOKUP('Données projet'!$B$12,Paramètres!$A$1:$I$89,3,0)*0.475*44/12</f>
        <v>0.11511617652738421</v>
      </c>
      <c r="CM128" s="21">
        <f>EXP(-LN(2)/2)*CM127+(1-EXP(-LN(2)/2))/(LN(2)/2)*CG128*CJ128*VLOOKUP('Données projet'!$B$12,Paramètres!$A$1:$I$89,3,0)*0.475*44/12</f>
        <v>1.2437921530839353E-14</v>
      </c>
      <c r="CN128" s="22">
        <f t="shared" si="66"/>
        <v>0.37621317229466572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370.12772664814923</v>
      </c>
      <c r="CZ128" s="59">
        <f t="shared" si="96"/>
        <v>292.26503163353146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1.1395972963365191</v>
      </c>
      <c r="DG128" s="21">
        <f>EXP(-LN(2)/25)*DG127+(1-EXP(-LN(2)/25))/(LN(2)/25)*Calculateur!DB128*Calculateur!DD128*VLOOKUP('Données projet'!$B$13,Paramètres!$A$1:$I$89,3,0)*0.475*44/12</f>
        <v>0.47694161559783199</v>
      </c>
      <c r="DH128" s="21">
        <f>EXP(-LN(2)/2)*DH127+(1-EXP(-LN(2)/2))/(LN(2)/2)*DB128*DE128*VLOOKUP('Données projet'!$B$13,Paramètres!$A$1:$I$89,3,0)*0.475*44/12</f>
        <v>3.9806659643740871E-14</v>
      </c>
      <c r="DI128" s="22">
        <f t="shared" si="69"/>
        <v>1.6165389119343907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6.1186256061773749E-14</v>
      </c>
      <c r="DQ128" s="13">
        <f t="shared" si="97"/>
        <v>9.7328366192051127E-13</v>
      </c>
      <c r="DR128" s="20">
        <f t="shared" si="70"/>
        <v>1.8017017738191463E-12</v>
      </c>
      <c r="DS128" s="59">
        <f t="shared" si="71"/>
        <v>293.33333333333513</v>
      </c>
      <c r="DT128" s="59">
        <f ca="1">AVERAGE(OFFSET($DS$3,0,0,'Données projet'!$E$14+1,1))-AVERAGE(OFFSET($H$3,0,0,'Données projet'!$E$14+1,1))</f>
        <v>385.04244822139202</v>
      </c>
      <c r="DU128" s="59">
        <f t="shared" si="98"/>
        <v>374.64504594213992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1.0516800315589929</v>
      </c>
      <c r="EB128" s="21">
        <f>EXP(-LN(2)/25)*EB127+(1-EXP(-LN(2)/25))/(LN(2)/25)*Calculateur!DW128*Calculateur!DY128*VLOOKUP('Données projet'!$B$14,Paramètres!$A$1:$I$89,3,0)*0.475*44/12</f>
        <v>0.65028528689710152</v>
      </c>
      <c r="EC128" s="21">
        <f>EXP(-LN(2)/2)*EC127+(1-EXP(-LN(2)/2))/(LN(2)/2)*DW128*DZ128*VLOOKUP('Données projet'!$B$14,Paramètres!$A$1:$I$89,3,0)*0.475*44/12</f>
        <v>8.5532584479083329E-15</v>
      </c>
      <c r="ED128" s="22">
        <f t="shared" si="72"/>
        <v>1.701965318456103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-1.0286385077051818E-13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332.68760696564266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0.4978980121064579</v>
      </c>
      <c r="AA129" s="21">
        <f>EXP(-LN(2)/25)*AA128+(1-EXP(-LN(2)/25))/(LN(2)/25)*Calculateur!V129*Calculateur!X129*VLOOKUP('Données projet'!$B$9,Paramètres!$A$1:$I$89,3,0)*0.475*44/12</f>
        <v>0.29296118871205779</v>
      </c>
      <c r="AB129" s="21">
        <f>EXP(-LN(2)/2)*AB128+(1-EXP(-LN(2)/2))/(LN(2)/2)*V129*Y129*VLOOKUP('Données projet'!$B$9,Paramètres!$A$1:$I$89,3,0)*0.475*44/12</f>
        <v>2.1681220394050171E-14</v>
      </c>
      <c r="AC129" s="22">
        <f t="shared" si="57"/>
        <v>0.79085920081853733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-1.1527845344971866E-13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368.19566888809879</v>
      </c>
      <c r="AO129" s="59">
        <f t="shared" si="90"/>
        <v>254.25036207346591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0.55798915149861672</v>
      </c>
      <c r="AV129" s="21">
        <f>EXP(-LN(2)/25)*AV128+(1-EXP(-LN(2)/25))/(LN(2)/25)*Calculateur!AQ129*Calculateur!AS129*VLOOKUP('Données projet'!$B$10,Paramètres!$A$1:$I$89,3,0)*0.475*44/12</f>
        <v>0.32831857355661631</v>
      </c>
      <c r="AW129" s="21">
        <f>EXP(-LN(2)/2)*AW128+(1-EXP(-LN(2)/2))/(LN(2)/2)*AQ129*AT129*VLOOKUP('Données projet'!$B$10,Paramètres!$A$1:$I$89,3,0)*0.475*44/12</f>
        <v>2.42979194071252E-14</v>
      </c>
      <c r="AX129" s="21">
        <f t="shared" si="60"/>
        <v>0.88630772505525734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319.22903094674564</v>
      </c>
      <c r="BJ129" s="59">
        <f t="shared" si="92"/>
        <v>254.58690973142848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1.3558767411753376</v>
      </c>
      <c r="BQ129" s="21">
        <f>EXP(-LN(2)/25)*BQ128+(1-EXP(-LN(2)/25))/(LN(2)/25)*Calculateur!BL129*Calculateur!BN129*VLOOKUP('Données projet'!$B$11,Paramètres!$A$1:$I$89,3,0)*0.475*44/12</f>
        <v>0.77870166566452426</v>
      </c>
      <c r="BR129" s="21">
        <f>EXP(-LN(2)/2)*BR128+(1-EXP(-LN(2)/2))/(LN(2)/2)*BL129*BO129*VLOOKUP('Données projet'!$B$11,Paramètres!$A$1:$I$89,3,0)*0.475*44/12</f>
        <v>3.923307418886578E-14</v>
      </c>
      <c r="BS129" s="22">
        <f t="shared" si="63"/>
        <v>2.1345784068399007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6.7984728957526396E-14</v>
      </c>
      <c r="CA129" s="13">
        <f t="shared" si="93"/>
        <v>1.0682447123141398E-12</v>
      </c>
      <c r="CB129" s="20">
        <f t="shared" si="64"/>
        <v>1.978932943548152E-12</v>
      </c>
      <c r="CC129" s="59">
        <f t="shared" si="65"/>
        <v>293.3333333333353</v>
      </c>
      <c r="CD129" s="59">
        <f ca="1">AVERAGE(OFFSET($CC$3,0,0,'Données projet'!$E$12+1,1))-AVERAGE(OFFSET($H$3,0,0,'Données projet'!$E$12+1,1))</f>
        <v>382.88347131256569</v>
      </c>
      <c r="CE129" s="59">
        <f t="shared" si="94"/>
        <v>243.30592080224636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0.25597704293371537</v>
      </c>
      <c r="CL129" s="21">
        <f>EXP(-LN(2)/25)*CL128+(1-EXP(-LN(2)/25))/(LN(2)/25)*Calculateur!CG129*Calculateur!CI129*VLOOKUP('Données projet'!$B$12,Paramètres!$A$1:$I$89,3,0)*0.475*44/12</f>
        <v>0.11196831862654626</v>
      </c>
      <c r="CM129" s="21">
        <f>EXP(-LN(2)/2)*CM128+(1-EXP(-LN(2)/2))/(LN(2)/2)*CG129*CJ129*VLOOKUP('Données projet'!$B$12,Paramètres!$A$1:$I$89,3,0)*0.475*44/12</f>
        <v>8.7949386583226706E-15</v>
      </c>
      <c r="CN129" s="22">
        <f t="shared" si="66"/>
        <v>0.36794536156027041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370.12772664814923</v>
      </c>
      <c r="CZ129" s="59">
        <f t="shared" si="96"/>
        <v>292.26503163353146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1.1172504884410768</v>
      </c>
      <c r="DG129" s="21">
        <f>EXP(-LN(2)/25)*DG128+(1-EXP(-LN(2)/25))/(LN(2)/25)*Calculateur!DB129*Calculateur!DD129*VLOOKUP('Données projet'!$B$13,Paramètres!$A$1:$I$89,3,0)*0.475*44/12</f>
        <v>0.46389962203803975</v>
      </c>
      <c r="DH129" s="21">
        <f>EXP(-LN(2)/2)*DH128+(1-EXP(-LN(2)/2))/(LN(2)/2)*DB129*DE129*VLOOKUP('Données projet'!$B$13,Paramètres!$A$1:$I$89,3,0)*0.475*44/12</f>
        <v>2.814755897047405E-14</v>
      </c>
      <c r="DI129" s="22">
        <f t="shared" si="69"/>
        <v>1.5811501104791448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6.1186256061773749E-14</v>
      </c>
      <c r="DQ129" s="13">
        <f t="shared" si="97"/>
        <v>9.7328366192051127E-13</v>
      </c>
      <c r="DR129" s="20">
        <f t="shared" si="70"/>
        <v>1.8017017738191463E-12</v>
      </c>
      <c r="DS129" s="59">
        <f t="shared" si="71"/>
        <v>293.33333333333513</v>
      </c>
      <c r="DT129" s="59">
        <f ca="1">AVERAGE(OFFSET($DS$3,0,0,'Données projet'!$E$14+1,1))-AVERAGE(OFFSET($H$3,0,0,'Données projet'!$E$14+1,1))</f>
        <v>385.04244822139202</v>
      </c>
      <c r="DU129" s="59">
        <f t="shared" si="98"/>
        <v>374.64504594213992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1.0310572276016012</v>
      </c>
      <c r="EB129" s="21">
        <f>EXP(-LN(2)/25)*EB128+(1-EXP(-LN(2)/25))/(LN(2)/25)*Calculateur!DW129*Calculateur!DY129*VLOOKUP('Données projet'!$B$14,Paramètres!$A$1:$I$89,3,0)*0.475*44/12</f>
        <v>0.63250320152988326</v>
      </c>
      <c r="EC129" s="21">
        <f>EXP(-LN(2)/2)*EC128+(1-EXP(-LN(2)/2))/(LN(2)/2)*DW129*DZ129*VLOOKUP('Données projet'!$B$14,Paramètres!$A$1:$I$89,3,0)*0.475*44/12</f>
        <v>6.0480670497571068E-15</v>
      </c>
      <c r="ED129" s="22">
        <f t="shared" si="72"/>
        <v>1.6635604291314905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-1.0286385077051818E-13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332.68760696564266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0.48813453577685095</v>
      </c>
      <c r="AA130" s="21">
        <f>EXP(-LN(2)/25)*AA129+(1-EXP(-LN(2)/25))/(LN(2)/25)*Calculateur!V130*Calculateur!X130*VLOOKUP('Données projet'!$B$9,Paramètres!$A$1:$I$89,3,0)*0.475*44/12</f>
        <v>0.28495014960056725</v>
      </c>
      <c r="AB130" s="21">
        <f>EXP(-LN(2)/2)*AB129+(1-EXP(-LN(2)/2))/(LN(2)/2)*V130*Y130*VLOOKUP('Données projet'!$B$9,Paramètres!$A$1:$I$89,3,0)*0.475*44/12</f>
        <v>1.5330937965032946E-14</v>
      </c>
      <c r="AC130" s="22">
        <f t="shared" si="57"/>
        <v>0.77308468537743358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-1.1527845344971866E-13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368.19566888809879</v>
      </c>
      <c r="AO130" s="59">
        <f t="shared" si="90"/>
        <v>254.25036207346591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0.54704732457750549</v>
      </c>
      <c r="AV130" s="21">
        <f>EXP(-LN(2)/25)*AV129+(1-EXP(-LN(2)/25))/(LN(2)/25)*Calculateur!AQ130*Calculateur!AS130*VLOOKUP('Données projet'!$B$10,Paramètres!$A$1:$I$89,3,0)*0.475*44/12</f>
        <v>0.31934068489718725</v>
      </c>
      <c r="AW130" s="21">
        <f>EXP(-LN(2)/2)*AW129+(1-EXP(-LN(2)/2))/(LN(2)/2)*AQ130*AT130*VLOOKUP('Données projet'!$B$10,Paramètres!$A$1:$I$89,3,0)*0.475*44/12</f>
        <v>1.7181223581502445E-14</v>
      </c>
      <c r="AX130" s="21">
        <f t="shared" si="60"/>
        <v>0.86638800947470995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319.22903094674564</v>
      </c>
      <c r="BJ130" s="59">
        <f t="shared" si="92"/>
        <v>254.58690973142848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1.3292888252840416</v>
      </c>
      <c r="BQ130" s="21">
        <f>EXP(-LN(2)/25)*BQ129+(1-EXP(-LN(2)/25))/(LN(2)/25)*Calculateur!BL130*Calculateur!BN130*VLOOKUP('Données projet'!$B$11,Paramètres!$A$1:$I$89,3,0)*0.475*44/12</f>
        <v>0.75740802766678694</v>
      </c>
      <c r="BR130" s="21">
        <f>EXP(-LN(2)/2)*BR129+(1-EXP(-LN(2)/2))/(LN(2)/2)*BL130*BO130*VLOOKUP('Données projet'!$B$11,Paramètres!$A$1:$I$89,3,0)*0.475*44/12</f>
        <v>2.7741972805741903E-14</v>
      </c>
      <c r="BS130" s="22">
        <f t="shared" si="63"/>
        <v>2.0866968529508561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6.7984728957526396E-14</v>
      </c>
      <c r="CA130" s="13">
        <f t="shared" si="93"/>
        <v>1.0682447123141398E-12</v>
      </c>
      <c r="CB130" s="20">
        <f t="shared" si="64"/>
        <v>1.978932943548152E-12</v>
      </c>
      <c r="CC130" s="59">
        <f t="shared" si="65"/>
        <v>293.3333333333353</v>
      </c>
      <c r="CD130" s="59">
        <f ca="1">AVERAGE(OFFSET($CC$3,0,0,'Données projet'!$E$12+1,1))-AVERAGE(OFFSET($H$3,0,0,'Données projet'!$E$12+1,1))</f>
        <v>382.88347131256569</v>
      </c>
      <c r="CE130" s="59">
        <f t="shared" si="94"/>
        <v>243.30592080224636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0.25095748925236477</v>
      </c>
      <c r="CL130" s="21">
        <f>EXP(-LN(2)/25)*CL129+(1-EXP(-LN(2)/25))/(LN(2)/25)*Calculateur!CG130*Calculateur!CI130*VLOOKUP('Données projet'!$B$12,Paramètres!$A$1:$I$89,3,0)*0.475*44/12</f>
        <v>0.10890653906554539</v>
      </c>
      <c r="CM130" s="21">
        <f>EXP(-LN(2)/2)*CM129+(1-EXP(-LN(2)/2))/(LN(2)/2)*CG130*CJ130*VLOOKUP('Données projet'!$B$12,Paramètres!$A$1:$I$89,3,0)*0.475*44/12</f>
        <v>6.2189607654196766E-15</v>
      </c>
      <c r="CN130" s="22">
        <f t="shared" si="66"/>
        <v>0.35986402831791636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370.12772664814923</v>
      </c>
      <c r="CZ130" s="59">
        <f t="shared" si="96"/>
        <v>292.26503163353146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1.095341887818257</v>
      </c>
      <c r="DG130" s="21">
        <f>EXP(-LN(2)/25)*DG129+(1-EXP(-LN(2)/25))/(LN(2)/25)*Calculateur!DB130*Calculateur!DD130*VLOOKUP('Données projet'!$B$13,Paramètres!$A$1:$I$89,3,0)*0.475*44/12</f>
        <v>0.45121426247798868</v>
      </c>
      <c r="DH130" s="21">
        <f>EXP(-LN(2)/2)*DH129+(1-EXP(-LN(2)/2))/(LN(2)/2)*DB130*DE130*VLOOKUP('Données projet'!$B$13,Paramètres!$A$1:$I$89,3,0)*0.475*44/12</f>
        <v>1.9903329821870439E-14</v>
      </c>
      <c r="DI130" s="22">
        <f t="shared" si="69"/>
        <v>1.5465561502962657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6.1186256061773749E-14</v>
      </c>
      <c r="DQ130" s="13">
        <f t="shared" si="97"/>
        <v>9.7328366192051127E-13</v>
      </c>
      <c r="DR130" s="20">
        <f t="shared" si="70"/>
        <v>1.8017017738191463E-12</v>
      </c>
      <c r="DS130" s="59">
        <f t="shared" si="71"/>
        <v>293.33333333333513</v>
      </c>
      <c r="DT130" s="59">
        <f ca="1">AVERAGE(OFFSET($DS$3,0,0,'Données projet'!$E$14+1,1))-AVERAGE(OFFSET($H$3,0,0,'Données projet'!$E$14+1,1))</f>
        <v>385.04244822139202</v>
      </c>
      <c r="DU130" s="59">
        <f t="shared" si="98"/>
        <v>374.64504594213992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1.0108388242511457</v>
      </c>
      <c r="EB130" s="21">
        <f>EXP(-LN(2)/25)*EB129+(1-EXP(-LN(2)/25))/(LN(2)/25)*Calculateur!DW130*Calculateur!DY130*VLOOKUP('Données projet'!$B$14,Paramètres!$A$1:$I$89,3,0)*0.475*44/12</f>
        <v>0.61520736822215083</v>
      </c>
      <c r="EC130" s="21">
        <f>EXP(-LN(2)/2)*EC129+(1-EXP(-LN(2)/2))/(LN(2)/2)*DW130*DZ130*VLOOKUP('Données projet'!$B$14,Paramètres!$A$1:$I$89,3,0)*0.475*44/12</f>
        <v>4.2766292239541664E-15</v>
      </c>
      <c r="ED130" s="22">
        <f t="shared" si="72"/>
        <v>1.6260461924733007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-1.0286385077051818E-13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332.68760696564266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0.47856251526293508</v>
      </c>
      <c r="AA131" s="21">
        <f>EXP(-LN(2)/25)*AA130+(1-EXP(-LN(2)/25))/(LN(2)/25)*Calculateur!V131*Calculateur!X131*VLOOKUP('Données projet'!$B$9,Paramètres!$A$1:$I$89,3,0)*0.475*44/12</f>
        <v>0.27715817277486265</v>
      </c>
      <c r="AB131" s="21">
        <f>EXP(-LN(2)/2)*AB130+(1-EXP(-LN(2)/2))/(LN(2)/2)*V131*Y131*VLOOKUP('Données projet'!$B$9,Paramètres!$A$1:$I$89,3,0)*0.475*44/12</f>
        <v>1.0840610197025086E-14</v>
      </c>
      <c r="AC131" s="22">
        <f t="shared" si="57"/>
        <v>0.75572068803780867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-1.1527845344971866E-13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368.19566888809879</v>
      </c>
      <c r="AO131" s="59">
        <f t="shared" si="90"/>
        <v>254.25036207346591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0.53632006020846179</v>
      </c>
      <c r="AV131" s="21">
        <f>EXP(-LN(2)/25)*AV130+(1-EXP(-LN(2)/25))/(LN(2)/25)*Calculateur!AQ131*Calculateur!AS131*VLOOKUP('Données projet'!$B$10,Paramètres!$A$1:$I$89,3,0)*0.475*44/12</f>
        <v>0.31060829707527693</v>
      </c>
      <c r="AW131" s="21">
        <f>EXP(-LN(2)/2)*AW130+(1-EXP(-LN(2)/2))/(LN(2)/2)*AQ131*AT131*VLOOKUP('Données projet'!$B$10,Paramètres!$A$1:$I$89,3,0)*0.475*44/12</f>
        <v>1.21489597035626E-14</v>
      </c>
      <c r="AX131" s="21">
        <f t="shared" si="60"/>
        <v>0.84692835728375082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319.22903094674564</v>
      </c>
      <c r="BJ131" s="59">
        <f t="shared" si="92"/>
        <v>254.58690973142848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1.3032222822063464</v>
      </c>
      <c r="BQ131" s="21">
        <f>EXP(-LN(2)/25)*BQ130+(1-EXP(-LN(2)/25))/(LN(2)/25)*Calculateur!BL131*Calculateur!BN131*VLOOKUP('Données projet'!$B$11,Paramètres!$A$1:$I$89,3,0)*0.475*44/12</f>
        <v>0.73669666531988154</v>
      </c>
      <c r="BR131" s="21">
        <f>EXP(-LN(2)/2)*BR130+(1-EXP(-LN(2)/2))/(LN(2)/2)*BL131*BO131*VLOOKUP('Données projet'!$B$11,Paramètres!$A$1:$I$89,3,0)*0.475*44/12</f>
        <v>1.9616537094432893E-14</v>
      </c>
      <c r="BS131" s="22">
        <f t="shared" si="63"/>
        <v>2.0399189475262474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6.7984728957526396E-14</v>
      </c>
      <c r="CA131" s="13">
        <f t="shared" si="93"/>
        <v>1.0682447123141398E-12</v>
      </c>
      <c r="CB131" s="20">
        <f t="shared" si="64"/>
        <v>1.978932943548152E-12</v>
      </c>
      <c r="CC131" s="59">
        <f t="shared" si="65"/>
        <v>293.3333333333353</v>
      </c>
      <c r="CD131" s="59">
        <f ca="1">AVERAGE(OFFSET($CC$3,0,0,'Données projet'!$E$12+1,1))-AVERAGE(OFFSET($H$3,0,0,'Données projet'!$E$12+1,1))</f>
        <v>382.88347131256569</v>
      </c>
      <c r="CE131" s="59">
        <f t="shared" si="94"/>
        <v>243.30592080224636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0.24603636595708003</v>
      </c>
      <c r="CL131" s="21">
        <f>EXP(-LN(2)/25)*CL130+(1-EXP(-LN(2)/25))/(LN(2)/25)*Calculateur!CG131*Calculateur!CI131*VLOOKUP('Données projet'!$B$12,Paramètres!$A$1:$I$89,3,0)*0.475*44/12</f>
        <v>0.10592848402765206</v>
      </c>
      <c r="CM131" s="21">
        <f>EXP(-LN(2)/2)*CM130+(1-EXP(-LN(2)/2))/(LN(2)/2)*CG131*CJ131*VLOOKUP('Données projet'!$B$12,Paramètres!$A$1:$I$89,3,0)*0.475*44/12</f>
        <v>4.3974693291613353E-15</v>
      </c>
      <c r="CN131" s="22">
        <f t="shared" si="66"/>
        <v>0.35196484998473648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370.12772664814923</v>
      </c>
      <c r="CZ131" s="59">
        <f t="shared" si="96"/>
        <v>292.26503163353146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1.0738629014907239</v>
      </c>
      <c r="DG131" s="21">
        <f>EXP(-LN(2)/25)*DG130+(1-EXP(-LN(2)/25))/(LN(2)/25)*Calculateur!DB131*Calculateur!DD131*VLOOKUP('Données projet'!$B$13,Paramètres!$A$1:$I$89,3,0)*0.475*44/12</f>
        <v>0.43887578474220129</v>
      </c>
      <c r="DH131" s="21">
        <f>EXP(-LN(2)/2)*DH130+(1-EXP(-LN(2)/2))/(LN(2)/2)*DB131*DE131*VLOOKUP('Données projet'!$B$13,Paramètres!$A$1:$I$89,3,0)*0.475*44/12</f>
        <v>1.4073779485237028E-14</v>
      </c>
      <c r="DI131" s="22">
        <f t="shared" si="69"/>
        <v>1.5127386862329393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6.1186256061773749E-14</v>
      </c>
      <c r="DQ131" s="13">
        <f t="shared" si="97"/>
        <v>9.7328366192051127E-13</v>
      </c>
      <c r="DR131" s="20">
        <f t="shared" si="70"/>
        <v>1.8017017738191463E-12</v>
      </c>
      <c r="DS131" s="59">
        <f t="shared" si="71"/>
        <v>293.33333333333513</v>
      </c>
      <c r="DT131" s="59">
        <f ca="1">AVERAGE(OFFSET($DS$3,0,0,'Données projet'!$E$14+1,1))-AVERAGE(OFFSET($H$3,0,0,'Données projet'!$E$14+1,1))</f>
        <v>385.04244822139202</v>
      </c>
      <c r="DU131" s="59">
        <f t="shared" si="98"/>
        <v>374.64504594213992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0.99101689145838423</v>
      </c>
      <c r="EB131" s="21">
        <f>EXP(-LN(2)/25)*EB130+(1-EXP(-LN(2)/25))/(LN(2)/25)*Calculateur!DW131*Calculateur!DY131*VLOOKUP('Données projet'!$B$14,Paramètres!$A$1:$I$89,3,0)*0.475*44/12</f>
        <v>0.59838449038576669</v>
      </c>
      <c r="EC131" s="21">
        <f>EXP(-LN(2)/2)*EC130+(1-EXP(-LN(2)/2))/(LN(2)/2)*DW131*DZ131*VLOOKUP('Données projet'!$B$14,Paramètres!$A$1:$I$89,3,0)*0.475*44/12</f>
        <v>3.0240335248785534E-15</v>
      </c>
      <c r="ED131" s="22">
        <f t="shared" si="72"/>
        <v>1.5894013818441541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-1.0286385077051818E-13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332.68760696564266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0.46917819623294105</v>
      </c>
      <c r="AA132" s="21">
        <f>EXP(-LN(2)/25)*AA131+(1-EXP(-LN(2)/25))/(LN(2)/25)*Calculateur!V132*Calculateur!X132*VLOOKUP('Données projet'!$B$9,Paramètres!$A$1:$I$89,3,0)*0.475*44/12</f>
        <v>0.26957926796521919</v>
      </c>
      <c r="AB132" s="21">
        <f>EXP(-LN(2)/2)*AB131+(1-EXP(-LN(2)/2))/(LN(2)/2)*V132*Y132*VLOOKUP('Données projet'!$B$9,Paramètres!$A$1:$I$89,3,0)*0.475*44/12</f>
        <v>7.6654689825164731E-15</v>
      </c>
      <c r="AC132" s="22">
        <f t="shared" ref="AC132:AC153" si="111">SUM(Z132:AB132)</f>
        <v>0.7387574641981679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-1.1527845344971866E-13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368.19566888809879</v>
      </c>
      <c r="AO132" s="59">
        <f t="shared" si="90"/>
        <v>254.25036207346591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0.52580315095070984</v>
      </c>
      <c r="AV132" s="21">
        <f>EXP(-LN(2)/25)*AV131+(1-EXP(-LN(2)/25))/(LN(2)/25)*Calculateur!AQ132*Calculateur!AS132*VLOOKUP('Données projet'!$B$10,Paramètres!$A$1:$I$89,3,0)*0.475*44/12</f>
        <v>0.30211469685757303</v>
      </c>
      <c r="AW132" s="21">
        <f>EXP(-LN(2)/2)*AW131+(1-EXP(-LN(2)/2))/(LN(2)/2)*AQ132*AT132*VLOOKUP('Données projet'!$B$10,Paramètres!$A$1:$I$89,3,0)*0.475*44/12</f>
        <v>8.5906117907512226E-15</v>
      </c>
      <c r="AX132" s="21">
        <f t="shared" ref="AX132:AX153" si="114">SUM(AU132:AW132)</f>
        <v>0.82791784780829147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319.22903094674564</v>
      </c>
      <c r="BJ132" s="59">
        <f t="shared" si="92"/>
        <v>254.58690973142848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1.2776668881393836</v>
      </c>
      <c r="BQ132" s="21">
        <f>EXP(-LN(2)/25)*BQ131+(1-EXP(-LN(2)/25))/(LN(2)/25)*Calculateur!BL132*Calculateur!BN132*VLOOKUP('Données projet'!$B$11,Paramètres!$A$1:$I$89,3,0)*0.475*44/12</f>
        <v>0.71655165626551554</v>
      </c>
      <c r="BR132" s="21">
        <f>EXP(-LN(2)/2)*BR131+(1-EXP(-LN(2)/2))/(LN(2)/2)*BL132*BO132*VLOOKUP('Données projet'!$B$11,Paramètres!$A$1:$I$89,3,0)*0.475*44/12</f>
        <v>1.3870986402870953E-14</v>
      </c>
      <c r="BS132" s="22">
        <f t="shared" ref="BS132:BS153" si="117">SUM(BP132:BR132)</f>
        <v>1.9942185444049128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6.7984728957526396E-14</v>
      </c>
      <c r="CA132" s="13">
        <f t="shared" si="93"/>
        <v>1.0682447123141398E-12</v>
      </c>
      <c r="CB132" s="20">
        <f t="shared" ref="CB132:CB153" si="118">(BZ132+CA132)*0.475*44/12</f>
        <v>1.978932943548152E-12</v>
      </c>
      <c r="CC132" s="59">
        <f t="shared" ref="CC132:CC195" si="119">CB132+(BT132+BU132)*44/12</f>
        <v>293.3333333333353</v>
      </c>
      <c r="CD132" s="59">
        <f ca="1">AVERAGE(OFFSET($CC$3,0,0,'Données projet'!$E$12+1,1))-AVERAGE(OFFSET($H$3,0,0,'Données projet'!$E$12+1,1))</f>
        <v>382.88347131256569</v>
      </c>
      <c r="CE132" s="59">
        <f t="shared" si="94"/>
        <v>243.30592080224636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0.24121174288802702</v>
      </c>
      <c r="CL132" s="21">
        <f>EXP(-LN(2)/25)*CL131+(1-EXP(-LN(2)/25))/(LN(2)/25)*Calculateur!CG132*Calculateur!CI132*VLOOKUP('Données projet'!$B$12,Paramètres!$A$1:$I$89,3,0)*0.475*44/12</f>
        <v>0.10303186406137904</v>
      </c>
      <c r="CM132" s="21">
        <f>EXP(-LN(2)/2)*CM131+(1-EXP(-LN(2)/2))/(LN(2)/2)*CG132*CJ132*VLOOKUP('Données projet'!$B$12,Paramètres!$A$1:$I$89,3,0)*0.475*44/12</f>
        <v>3.1094803827098383E-15</v>
      </c>
      <c r="CN132" s="22">
        <f t="shared" ref="CN132:CN153" si="120">SUM(CK132:CM132)</f>
        <v>0.34424360694940914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370.12772664814923</v>
      </c>
      <c r="CZ132" s="59">
        <f t="shared" si="96"/>
        <v>292.26503163353146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1.0528051049841858</v>
      </c>
      <c r="DG132" s="21">
        <f>EXP(-LN(2)/25)*DG131+(1-EXP(-LN(2)/25))/(LN(2)/25)*Calculateur!DB132*Calculateur!DD132*VLOOKUP('Données projet'!$B$13,Paramètres!$A$1:$I$89,3,0)*0.475*44/12</f>
        <v>0.42687470332895133</v>
      </c>
      <c r="DH132" s="21">
        <f>EXP(-LN(2)/2)*DH131+(1-EXP(-LN(2)/2))/(LN(2)/2)*DB132*DE132*VLOOKUP('Données projet'!$B$13,Paramètres!$A$1:$I$89,3,0)*0.475*44/12</f>
        <v>9.951664910935221E-15</v>
      </c>
      <c r="DI132" s="22">
        <f t="shared" ref="DI132:DI153" si="123">SUM(DF132:DH132)</f>
        <v>1.479679808313147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6.1186256061773749E-14</v>
      </c>
      <c r="DQ132" s="13">
        <f t="shared" si="97"/>
        <v>9.7328366192051127E-13</v>
      </c>
      <c r="DR132" s="20">
        <f t="shared" ref="DR132:DR153" si="124">(DP132+DQ132)*0.475*44/12</f>
        <v>1.8017017738191463E-12</v>
      </c>
      <c r="DS132" s="59">
        <f t="shared" ref="DS132:DS195" si="125">DR132+(DJ132+DK132)*44/12</f>
        <v>293.33333333333513</v>
      </c>
      <c r="DT132" s="59">
        <f ca="1">AVERAGE(OFFSET($DS$3,0,0,'Données projet'!$E$14+1,1))-AVERAGE(OFFSET($H$3,0,0,'Données projet'!$E$14+1,1))</f>
        <v>385.04244822139202</v>
      </c>
      <c r="DU132" s="59">
        <f t="shared" si="98"/>
        <v>374.64504594213992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0.97158365467750363</v>
      </c>
      <c r="EB132" s="21">
        <f>EXP(-LN(2)/25)*EB131+(1-EXP(-LN(2)/25))/(LN(2)/25)*Calculateur!DW132*Calculateur!DY132*VLOOKUP('Données projet'!$B$14,Paramètres!$A$1:$I$89,3,0)*0.475*44/12</f>
        <v>0.58202163502849513</v>
      </c>
      <c r="EC132" s="21">
        <f>EXP(-LN(2)/2)*EC131+(1-EXP(-LN(2)/2))/(LN(2)/2)*DW132*DZ132*VLOOKUP('Données projet'!$B$14,Paramètres!$A$1:$I$89,3,0)*0.475*44/12</f>
        <v>2.1383146119770832E-15</v>
      </c>
      <c r="ED132" s="22">
        <f t="shared" ref="ED132:ED153" si="126">SUM(EA132:EC132)</f>
        <v>1.5536052897060011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-1.0286385077051818E-13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332.68760696564266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0.45997789797525579</v>
      </c>
      <c r="AA133" s="21">
        <f>EXP(-LN(2)/25)*AA132+(1-EXP(-LN(2)/25))/(LN(2)/25)*Calculateur!V133*Calculateur!X133*VLOOKUP('Données projet'!$B$9,Paramètres!$A$1:$I$89,3,0)*0.475*44/12</f>
        <v>0.26220760870615273</v>
      </c>
      <c r="AB133" s="21">
        <f>EXP(-LN(2)/2)*AB132+(1-EXP(-LN(2)/2))/(LN(2)/2)*V133*Y133*VLOOKUP('Données projet'!$B$9,Paramètres!$A$1:$I$89,3,0)*0.475*44/12</f>
        <v>5.4203050985125428E-15</v>
      </c>
      <c r="AC133" s="22">
        <f t="shared" si="111"/>
        <v>0.7221855066814139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-1.1527845344971866E-13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368.19566888809879</v>
      </c>
      <c r="AO133" s="59">
        <f t="shared" ref="AO133:AO196" si="144">$AO$3</f>
        <v>254.25036207346591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0.51549247186882119</v>
      </c>
      <c r="AV133" s="21">
        <f>EXP(-LN(2)/25)*AV132+(1-EXP(-LN(2)/25))/(LN(2)/25)*Calculateur!AQ133*Calculateur!AS133*VLOOKUP('Données projet'!$B$10,Paramètres!$A$1:$I$89,3,0)*0.475*44/12</f>
        <v>0.29385335458448125</v>
      </c>
      <c r="AW133" s="21">
        <f>EXP(-LN(2)/2)*AW132+(1-EXP(-LN(2)/2))/(LN(2)/2)*AQ133*AT133*VLOOKUP('Données projet'!$B$10,Paramètres!$A$1:$I$89,3,0)*0.475*44/12</f>
        <v>6.0744798517813001E-15</v>
      </c>
      <c r="AX133" s="21">
        <f t="shared" si="114"/>
        <v>0.80934582645330855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319.22903094674564</v>
      </c>
      <c r="BJ133" s="59">
        <f t="shared" ref="BJ133:BJ196" si="146">$BJ$3</f>
        <v>254.58690973142848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1.2526126197628225</v>
      </c>
      <c r="BQ133" s="21">
        <f>EXP(-LN(2)/25)*BQ132+(1-EXP(-LN(2)/25))/(LN(2)/25)*Calculateur!BL133*Calculateur!BN133*VLOOKUP('Données projet'!$B$11,Paramètres!$A$1:$I$89,3,0)*0.475*44/12</f>
        <v>0.69695751354312108</v>
      </c>
      <c r="BR133" s="21">
        <f>EXP(-LN(2)/2)*BR132+(1-EXP(-LN(2)/2))/(LN(2)/2)*BL133*BO133*VLOOKUP('Données projet'!$B$11,Paramètres!$A$1:$I$89,3,0)*0.475*44/12</f>
        <v>9.8082685472164481E-15</v>
      </c>
      <c r="BS133" s="22">
        <f t="shared" si="117"/>
        <v>1.9495701333059534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6.7984728957526396E-14</v>
      </c>
      <c r="CA133" s="13">
        <f t="shared" ref="CA133:CA153" si="147">EXP(-1.0587+0.8836*LN(BZ133)+0.284)</f>
        <v>1.0682447123141398E-12</v>
      </c>
      <c r="CB133" s="20">
        <f t="shared" si="118"/>
        <v>1.978932943548152E-12</v>
      </c>
      <c r="CC133" s="59">
        <f t="shared" si="119"/>
        <v>293.3333333333353</v>
      </c>
      <c r="CD133" s="59">
        <f ca="1">AVERAGE(OFFSET($CC$3,0,0,'Données projet'!$E$12+1,1))-AVERAGE(OFFSET($H$3,0,0,'Données projet'!$E$12+1,1))</f>
        <v>382.88347131256569</v>
      </c>
      <c r="CE133" s="59">
        <f t="shared" ref="CE133:CE196" si="148">$CE$3</f>
        <v>243.30592080224636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0.23648172773462861</v>
      </c>
      <c r="CL133" s="21">
        <f>EXP(-LN(2)/25)*CL132+(1-EXP(-LN(2)/25))/(LN(2)/25)*Calculateur!CG133*Calculateur!CI133*VLOOKUP('Données projet'!$B$12,Paramètres!$A$1:$I$89,3,0)*0.475*44/12</f>
        <v>0.10021445232041039</v>
      </c>
      <c r="CM133" s="21">
        <f>EXP(-LN(2)/2)*CM132+(1-EXP(-LN(2)/2))/(LN(2)/2)*CG133*CJ133*VLOOKUP('Données projet'!$B$12,Paramètres!$A$1:$I$89,3,0)*0.475*44/12</f>
        <v>2.1987346645806677E-15</v>
      </c>
      <c r="CN133" s="22">
        <f t="shared" si="120"/>
        <v>0.33669618005504121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370.12772664814923</v>
      </c>
      <c r="CZ133" s="59">
        <f t="shared" ref="CZ133:CZ196" si="150">$CZ$3</f>
        <v>292.26503163353146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1.032160239023153</v>
      </c>
      <c r="DG133" s="21">
        <f>EXP(-LN(2)/25)*DG132+(1-EXP(-LN(2)/25))/(LN(2)/25)*Calculateur!DB133*Calculateur!DD133*VLOOKUP('Données projet'!$B$13,Paramètres!$A$1:$I$89,3,0)*0.475*44/12</f>
        <v>0.41520179211805613</v>
      </c>
      <c r="DH133" s="21">
        <f>EXP(-LN(2)/2)*DH132+(1-EXP(-LN(2)/2))/(LN(2)/2)*DB133*DE133*VLOOKUP('Données projet'!$B$13,Paramètres!$A$1:$I$89,3,0)*0.475*44/12</f>
        <v>7.0368897426185148E-15</v>
      </c>
      <c r="DI133" s="22">
        <f t="shared" si="123"/>
        <v>1.4473620311412163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6.1186256061773749E-14</v>
      </c>
      <c r="DQ133" s="13">
        <f t="shared" ref="DQ133:DQ153" si="151">EXP(-1.0587+0.8836*LN(DP133)+0.284)</f>
        <v>9.7328366192051127E-13</v>
      </c>
      <c r="DR133" s="20">
        <f t="shared" si="124"/>
        <v>1.8017017738191463E-12</v>
      </c>
      <c r="DS133" s="59">
        <f t="shared" si="125"/>
        <v>293.33333333333513</v>
      </c>
      <c r="DT133" s="59">
        <f ca="1">AVERAGE(OFFSET($DS$3,0,0,'Données projet'!$E$14+1,1))-AVERAGE(OFFSET($H$3,0,0,'Données projet'!$E$14+1,1))</f>
        <v>385.04244822139202</v>
      </c>
      <c r="DU133" s="59">
        <f t="shared" ref="DU133:DU196" si="152">$DU$3</f>
        <v>374.64504594213992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0.95253149181679198</v>
      </c>
      <c r="EB133" s="21">
        <f>EXP(-LN(2)/25)*EB132+(1-EXP(-LN(2)/25))/(LN(2)/25)*Calculateur!DW133*Calculateur!DY133*VLOOKUP('Données projet'!$B$14,Paramètres!$A$1:$I$89,3,0)*0.475*44/12</f>
        <v>0.5661062228114534</v>
      </c>
      <c r="EC133" s="21">
        <f>EXP(-LN(2)/2)*EC132+(1-EXP(-LN(2)/2))/(LN(2)/2)*DW133*DZ133*VLOOKUP('Données projet'!$B$14,Paramètres!$A$1:$I$89,3,0)*0.475*44/12</f>
        <v>1.5120167624392767E-15</v>
      </c>
      <c r="ED133" s="22">
        <f t="shared" si="126"/>
        <v>1.518637714628247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-1.0286385077051818E-13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332.68760696564266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0.45095801195477592</v>
      </c>
      <c r="AA134" s="21">
        <f>EXP(-LN(2)/25)*AA133+(1-EXP(-LN(2)/25))/(LN(2)/25)*Calculateur!V134*Calculateur!X134*VLOOKUP('Données projet'!$B$9,Paramètres!$A$1:$I$89,3,0)*0.475*44/12</f>
        <v>0.25503752785718414</v>
      </c>
      <c r="AB134" s="21">
        <f>EXP(-LN(2)/2)*AB133+(1-EXP(-LN(2)/2))/(LN(2)/2)*V134*Y134*VLOOKUP('Données projet'!$B$9,Paramètres!$A$1:$I$89,3,0)*0.475*44/12</f>
        <v>3.8327344912582365E-15</v>
      </c>
      <c r="AC134" s="22">
        <f t="shared" si="111"/>
        <v>0.70599553981196395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-1.1527845344971866E-13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368.19566888809879</v>
      </c>
      <c r="AO134" s="59">
        <f t="shared" si="144"/>
        <v>254.25036207346591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0.50538397891483511</v>
      </c>
      <c r="AV134" s="21">
        <f>EXP(-LN(2)/25)*AV133+(1-EXP(-LN(2)/25))/(LN(2)/25)*Calculateur!AQ134*Calculateur!AS134*VLOOKUP('Données projet'!$B$10,Paramètres!$A$1:$I$89,3,0)*0.475*44/12</f>
        <v>0.28581791915029231</v>
      </c>
      <c r="AW134" s="21">
        <f>EXP(-LN(2)/2)*AW133+(1-EXP(-LN(2)/2))/(LN(2)/2)*AQ134*AT134*VLOOKUP('Données projet'!$B$10,Paramètres!$A$1:$I$89,3,0)*0.475*44/12</f>
        <v>4.2953058953756113E-15</v>
      </c>
      <c r="AX134" s="21">
        <f t="shared" si="114"/>
        <v>0.79120189806513175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319.22903094674564</v>
      </c>
      <c r="BJ134" s="59">
        <f t="shared" si="146"/>
        <v>254.58690973142848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1.2280496503075311</v>
      </c>
      <c r="BQ134" s="21">
        <f>EXP(-LN(2)/25)*BQ133+(1-EXP(-LN(2)/25))/(LN(2)/25)*Calculateur!BL134*Calculateur!BN134*VLOOKUP('Données projet'!$B$11,Paramètres!$A$1:$I$89,3,0)*0.475*44/12</f>
        <v>0.67789917368388175</v>
      </c>
      <c r="BR134" s="21">
        <f>EXP(-LN(2)/2)*BR133+(1-EXP(-LN(2)/2))/(LN(2)/2)*BL134*BO134*VLOOKUP('Données projet'!$B$11,Paramètres!$A$1:$I$89,3,0)*0.475*44/12</f>
        <v>6.935493201435478E-15</v>
      </c>
      <c r="BS134" s="22">
        <f t="shared" si="117"/>
        <v>1.9059488239914197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6.7984728957526396E-14</v>
      </c>
      <c r="CA134" s="13">
        <f t="shared" si="147"/>
        <v>1.0682447123141398E-12</v>
      </c>
      <c r="CB134" s="20">
        <f t="shared" si="118"/>
        <v>1.978932943548152E-12</v>
      </c>
      <c r="CC134" s="59">
        <f t="shared" si="119"/>
        <v>293.3333333333353</v>
      </c>
      <c r="CD134" s="59">
        <f ca="1">AVERAGE(OFFSET($CC$3,0,0,'Données projet'!$E$12+1,1))-AVERAGE(OFFSET($H$3,0,0,'Données projet'!$E$12+1,1))</f>
        <v>382.88347131256569</v>
      </c>
      <c r="CE134" s="59">
        <f t="shared" si="148"/>
        <v>243.30592080224636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0.23184446529336397</v>
      </c>
      <c r="CL134" s="21">
        <f>EXP(-LN(2)/25)*CL133+(1-EXP(-LN(2)/25))/(LN(2)/25)*Calculateur!CG134*Calculateur!CI134*VLOOKUP('Données projet'!$B$12,Paramètres!$A$1:$I$89,3,0)*0.475*44/12</f>
        <v>9.747408285165976E-2</v>
      </c>
      <c r="CM134" s="21">
        <f>EXP(-LN(2)/2)*CM133+(1-EXP(-LN(2)/2))/(LN(2)/2)*CG134*CJ134*VLOOKUP('Données projet'!$B$12,Paramètres!$A$1:$I$89,3,0)*0.475*44/12</f>
        <v>1.5547401913549192E-15</v>
      </c>
      <c r="CN134" s="22">
        <f t="shared" si="120"/>
        <v>0.32931854814502526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370.12772664814923</v>
      </c>
      <c r="CZ134" s="59">
        <f t="shared" si="150"/>
        <v>292.26503163353146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1.0119202062914914</v>
      </c>
      <c r="DG134" s="21">
        <f>EXP(-LN(2)/25)*DG133+(1-EXP(-LN(2)/25))/(LN(2)/25)*Calculateur!DB134*Calculateur!DD134*VLOOKUP('Données projet'!$B$13,Paramètres!$A$1:$I$89,3,0)*0.475*44/12</f>
        <v>0.40384807727807459</v>
      </c>
      <c r="DH134" s="21">
        <f>EXP(-LN(2)/2)*DH133+(1-EXP(-LN(2)/2))/(LN(2)/2)*DB134*DE134*VLOOKUP('Données projet'!$B$13,Paramètres!$A$1:$I$89,3,0)*0.475*44/12</f>
        <v>4.9758324554676113E-15</v>
      </c>
      <c r="DI134" s="22">
        <f t="shared" si="123"/>
        <v>1.4157682835695709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6.1186256061773749E-14</v>
      </c>
      <c r="DQ134" s="13">
        <f t="shared" si="151"/>
        <v>9.7328366192051127E-13</v>
      </c>
      <c r="DR134" s="20">
        <f t="shared" si="124"/>
        <v>1.8017017738191463E-12</v>
      </c>
      <c r="DS134" s="59">
        <f t="shared" si="125"/>
        <v>293.33333333333513</v>
      </c>
      <c r="DT134" s="59">
        <f ca="1">AVERAGE(OFFSET($DS$3,0,0,'Données projet'!$E$14+1,1))-AVERAGE(OFFSET($H$3,0,0,'Données projet'!$E$14+1,1))</f>
        <v>385.04244822139202</v>
      </c>
      <c r="DU134" s="59">
        <f t="shared" si="152"/>
        <v>374.64504594213992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0.93385293024910698</v>
      </c>
      <c r="EB134" s="21">
        <f>EXP(-LN(2)/25)*EB133+(1-EXP(-LN(2)/25))/(LN(2)/25)*Calculateur!DW134*Calculateur!DY134*VLOOKUP('Données projet'!$B$14,Paramètres!$A$1:$I$89,3,0)*0.475*44/12</f>
        <v>0.55062601837844183</v>
      </c>
      <c r="EC134" s="21">
        <f>EXP(-LN(2)/2)*EC133+(1-EXP(-LN(2)/2))/(LN(2)/2)*DW134*DZ134*VLOOKUP('Données projet'!$B$14,Paramètres!$A$1:$I$89,3,0)*0.475*44/12</f>
        <v>1.0691573059885416E-15</v>
      </c>
      <c r="ED134" s="22">
        <f t="shared" si="126"/>
        <v>1.4844789486275498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-1.0286385077051818E-13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332.68760696564266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0.4421150003975704</v>
      </c>
      <c r="AA135" s="21">
        <f>EXP(-LN(2)/25)*AA134+(1-EXP(-LN(2)/25))/(LN(2)/25)*Calculateur!V135*Calculateur!X135*VLOOKUP('Données projet'!$B$9,Paramètres!$A$1:$I$89,3,0)*0.475*44/12</f>
        <v>0.24806351324608875</v>
      </c>
      <c r="AB135" s="21">
        <f>EXP(-LN(2)/2)*AB134+(1-EXP(-LN(2)/2))/(LN(2)/2)*V135*Y135*VLOOKUP('Données projet'!$B$9,Paramètres!$A$1:$I$89,3,0)*0.475*44/12</f>
        <v>2.7101525492562714E-15</v>
      </c>
      <c r="AC135" s="22">
        <f t="shared" si="111"/>
        <v>0.69017851364366178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-1.1527845344971866E-13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368.19566888809879</v>
      </c>
      <c r="AO135" s="59">
        <f t="shared" si="144"/>
        <v>254.25036207346591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0.49547370734210477</v>
      </c>
      <c r="AV135" s="21">
        <f>EXP(-LN(2)/25)*AV134+(1-EXP(-LN(2)/25))/(LN(2)/25)*Calculateur!AQ135*Calculateur!AS135*VLOOKUP('Données projet'!$B$10,Paramètres!$A$1:$I$89,3,0)*0.475*44/12</f>
        <v>0.27800221312061646</v>
      </c>
      <c r="AW135" s="21">
        <f>EXP(-LN(2)/2)*AW134+(1-EXP(-LN(2)/2))/(LN(2)/2)*AQ135*AT135*VLOOKUP('Données projet'!$B$10,Paramètres!$A$1:$I$89,3,0)*0.475*44/12</f>
        <v>3.03723992589065E-15</v>
      </c>
      <c r="AX135" s="21">
        <f t="shared" si="114"/>
        <v>0.77347592046272429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319.22903094674564</v>
      </c>
      <c r="BJ135" s="59">
        <f t="shared" si="146"/>
        <v>254.58690973142848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1.2039683457013259</v>
      </c>
      <c r="BQ135" s="21">
        <f>EXP(-LN(2)/25)*BQ134+(1-EXP(-LN(2)/25))/(LN(2)/25)*Calculateur!BL135*Calculateur!BN135*VLOOKUP('Données projet'!$B$11,Paramètres!$A$1:$I$89,3,0)*0.475*44/12</f>
        <v>0.65936198513032784</v>
      </c>
      <c r="BR135" s="21">
        <f>EXP(-LN(2)/2)*BR134+(1-EXP(-LN(2)/2))/(LN(2)/2)*BL135*BO135*VLOOKUP('Données projet'!$B$11,Paramètres!$A$1:$I$89,3,0)*0.475*44/12</f>
        <v>4.9041342736082248E-15</v>
      </c>
      <c r="BS135" s="22">
        <f t="shared" si="117"/>
        <v>1.8633303308316587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6.7984728957526396E-14</v>
      </c>
      <c r="CA135" s="13">
        <f t="shared" si="147"/>
        <v>1.0682447123141398E-12</v>
      </c>
      <c r="CB135" s="20">
        <f t="shared" si="118"/>
        <v>1.978932943548152E-12</v>
      </c>
      <c r="CC135" s="59">
        <f t="shared" si="119"/>
        <v>293.3333333333353</v>
      </c>
      <c r="CD135" s="59">
        <f ca="1">AVERAGE(OFFSET($CC$3,0,0,'Données projet'!$E$12+1,1))-AVERAGE(OFFSET($H$3,0,0,'Données projet'!$E$12+1,1))</f>
        <v>382.88347131256569</v>
      </c>
      <c r="CE135" s="59">
        <f t="shared" si="148"/>
        <v>243.30592080224636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0.22729813674012175</v>
      </c>
      <c r="CL135" s="21">
        <f>EXP(-LN(2)/25)*CL134+(1-EXP(-LN(2)/25))/(LN(2)/25)*Calculateur!CG135*Calculateur!CI135*VLOOKUP('Données projet'!$B$12,Paramètres!$A$1:$I$89,3,0)*0.475*44/12</f>
        <v>9.4808648930141889E-2</v>
      </c>
      <c r="CM135" s="21">
        <f>EXP(-LN(2)/2)*CM134+(1-EXP(-LN(2)/2))/(LN(2)/2)*CG135*CJ135*VLOOKUP('Données projet'!$B$12,Paramètres!$A$1:$I$89,3,0)*0.475*44/12</f>
        <v>1.0993673322903338E-15</v>
      </c>
      <c r="CN135" s="22">
        <f t="shared" si="120"/>
        <v>0.32210678567026474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370.12772664814923</v>
      </c>
      <c r="CZ135" s="59">
        <f t="shared" si="150"/>
        <v>292.26503163353146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0.99207706825649655</v>
      </c>
      <c r="DG135" s="21">
        <f>EXP(-LN(2)/25)*DG134+(1-EXP(-LN(2)/25))/(LN(2)/25)*Calculateur!DB135*Calculateur!DD135*VLOOKUP('Données projet'!$B$13,Paramètres!$A$1:$I$89,3,0)*0.475*44/12</f>
        <v>0.39280483036745828</v>
      </c>
      <c r="DH135" s="21">
        <f>EXP(-LN(2)/2)*DH134+(1-EXP(-LN(2)/2))/(LN(2)/2)*DB135*DE135*VLOOKUP('Données projet'!$B$13,Paramètres!$A$1:$I$89,3,0)*0.475*44/12</f>
        <v>3.5184448713092578E-15</v>
      </c>
      <c r="DI135" s="22">
        <f t="shared" si="123"/>
        <v>1.3848818986239584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6.1186256061773749E-14</v>
      </c>
      <c r="DQ135" s="13">
        <f t="shared" si="151"/>
        <v>9.7328366192051127E-13</v>
      </c>
      <c r="DR135" s="20">
        <f t="shared" si="124"/>
        <v>1.8017017738191463E-12</v>
      </c>
      <c r="DS135" s="59">
        <f t="shared" si="125"/>
        <v>293.33333333333513</v>
      </c>
      <c r="DT135" s="59">
        <f ca="1">AVERAGE(OFFSET($DS$3,0,0,'Données projet'!$E$14+1,1))-AVERAGE(OFFSET($H$3,0,0,'Données projet'!$E$14+1,1))</f>
        <v>385.04244822139202</v>
      </c>
      <c r="DU135" s="59">
        <f t="shared" si="152"/>
        <v>374.64504594213992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0.91554064388096668</v>
      </c>
      <c r="EB135" s="21">
        <f>EXP(-LN(2)/25)*EB134+(1-EXP(-LN(2)/25))/(LN(2)/25)*Calculateur!DW135*Calculateur!DY135*VLOOKUP('Données projet'!$B$14,Paramètres!$A$1:$I$89,3,0)*0.475*44/12</f>
        <v>0.53556912094971953</v>
      </c>
      <c r="EC135" s="21">
        <f>EXP(-LN(2)/2)*EC134+(1-EXP(-LN(2)/2))/(LN(2)/2)*DW135*DZ135*VLOOKUP('Données projet'!$B$14,Paramètres!$A$1:$I$89,3,0)*0.475*44/12</f>
        <v>7.5600838121963835E-16</v>
      </c>
      <c r="ED135" s="22">
        <f t="shared" si="126"/>
        <v>1.4511097648306868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-1.0286385077051818E-13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332.68760696564266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0.43344539490329725</v>
      </c>
      <c r="AA136" s="21">
        <f>EXP(-LN(2)/25)*AA135+(1-EXP(-LN(2)/25))/(LN(2)/25)*Calculateur!V136*Calculateur!X136*VLOOKUP('Données projet'!$B$9,Paramètres!$A$1:$I$89,3,0)*0.475*44/12</f>
        <v>0.24128020343128123</v>
      </c>
      <c r="AB136" s="21">
        <f>EXP(-LN(2)/2)*AB135+(1-EXP(-LN(2)/2))/(LN(2)/2)*V136*Y136*VLOOKUP('Données projet'!$B$9,Paramètres!$A$1:$I$89,3,0)*0.475*44/12</f>
        <v>1.9163672456291183E-15</v>
      </c>
      <c r="AC136" s="22">
        <f t="shared" si="111"/>
        <v>0.67472559833458035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-1.1527845344971866E-13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368.19566888809879</v>
      </c>
      <c r="AO136" s="59">
        <f t="shared" si="144"/>
        <v>254.25036207346591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0.4857577701502469</v>
      </c>
      <c r="AV136" s="21">
        <f>EXP(-LN(2)/25)*AV135+(1-EXP(-LN(2)/25))/(LN(2)/25)*Calculateur!AQ136*Calculateur!AS136*VLOOKUP('Données projet'!$B$10,Paramètres!$A$1:$I$89,3,0)*0.475*44/12</f>
        <v>0.27040022798333219</v>
      </c>
      <c r="AW136" s="21">
        <f>EXP(-LN(2)/2)*AW135+(1-EXP(-LN(2)/2))/(LN(2)/2)*AQ136*AT136*VLOOKUP('Données projet'!$B$10,Paramètres!$A$1:$I$89,3,0)*0.475*44/12</f>
        <v>2.1476529476878057E-15</v>
      </c>
      <c r="AX136" s="21">
        <f t="shared" si="114"/>
        <v>0.7561579981335812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319.22903094674564</v>
      </c>
      <c r="BJ136" s="59">
        <f t="shared" si="146"/>
        <v>254.58690973142848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1.1803592607903028</v>
      </c>
      <c r="BQ136" s="21">
        <f>EXP(-LN(2)/25)*BQ135+(1-EXP(-LN(2)/25))/(LN(2)/25)*Calculateur!BL136*Calculateur!BN136*VLOOKUP('Données projet'!$B$11,Paramètres!$A$1:$I$89,3,0)*0.475*44/12</f>
        <v>0.64133169697259917</v>
      </c>
      <c r="BR136" s="21">
        <f>EXP(-LN(2)/2)*BR135+(1-EXP(-LN(2)/2))/(LN(2)/2)*BL136*BO136*VLOOKUP('Données projet'!$B$11,Paramètres!$A$1:$I$89,3,0)*0.475*44/12</f>
        <v>3.4677466007177394E-15</v>
      </c>
      <c r="BS136" s="22">
        <f t="shared" si="117"/>
        <v>1.8216909577629057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6.7984728957526396E-14</v>
      </c>
      <c r="CA136" s="13">
        <f t="shared" si="147"/>
        <v>1.0682447123141398E-12</v>
      </c>
      <c r="CB136" s="20">
        <f t="shared" si="118"/>
        <v>1.978932943548152E-12</v>
      </c>
      <c r="CC136" s="59">
        <f t="shared" si="119"/>
        <v>293.3333333333353</v>
      </c>
      <c r="CD136" s="59">
        <f ca="1">AVERAGE(OFFSET($CC$3,0,0,'Données projet'!$E$12+1,1))-AVERAGE(OFFSET($H$3,0,0,'Données projet'!$E$12+1,1))</f>
        <v>382.88347131256569</v>
      </c>
      <c r="CE136" s="59">
        <f t="shared" si="148"/>
        <v>243.30592080224636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0.22284095891682199</v>
      </c>
      <c r="CL136" s="21">
        <f>EXP(-LN(2)/25)*CL135+(1-EXP(-LN(2)/25))/(LN(2)/25)*Calculateur!CG136*Calculateur!CI136*VLOOKUP('Données projet'!$B$12,Paramètres!$A$1:$I$89,3,0)*0.475*44/12</f>
        <v>9.2216101439377002E-2</v>
      </c>
      <c r="CM136" s="21">
        <f>EXP(-LN(2)/2)*CM135+(1-EXP(-LN(2)/2))/(LN(2)/2)*CG136*CJ136*VLOOKUP('Données projet'!$B$12,Paramètres!$A$1:$I$89,3,0)*0.475*44/12</f>
        <v>7.7737009567745958E-16</v>
      </c>
      <c r="CN136" s="22">
        <f t="shared" si="120"/>
        <v>0.31505706035619974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370.12772664814923</v>
      </c>
      <c r="CZ136" s="59">
        <f t="shared" si="150"/>
        <v>292.26503163353146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0.97262304205524897</v>
      </c>
      <c r="DG136" s="21">
        <f>EXP(-LN(2)/25)*DG135+(1-EXP(-LN(2)/25))/(LN(2)/25)*Calculateur!DB136*Calculateur!DD136*VLOOKUP('Données projet'!$B$13,Paramètres!$A$1:$I$89,3,0)*0.475*44/12</f>
        <v>0.38206356162435184</v>
      </c>
      <c r="DH136" s="21">
        <f>EXP(-LN(2)/2)*DH135+(1-EXP(-LN(2)/2))/(LN(2)/2)*DB136*DE136*VLOOKUP('Données projet'!$B$13,Paramètres!$A$1:$I$89,3,0)*0.475*44/12</f>
        <v>2.487916227733806E-15</v>
      </c>
      <c r="DI136" s="22">
        <f t="shared" si="123"/>
        <v>1.3546866036796033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6.1186256061773749E-14</v>
      </c>
      <c r="DQ136" s="13">
        <f t="shared" si="151"/>
        <v>9.7328366192051127E-13</v>
      </c>
      <c r="DR136" s="20">
        <f t="shared" si="124"/>
        <v>1.8017017738191463E-12</v>
      </c>
      <c r="DS136" s="59">
        <f t="shared" si="125"/>
        <v>293.33333333333513</v>
      </c>
      <c r="DT136" s="59">
        <f ca="1">AVERAGE(OFFSET($DS$3,0,0,'Données projet'!$E$14+1,1))-AVERAGE(OFFSET($H$3,0,0,'Données projet'!$E$14+1,1))</f>
        <v>385.04244822139202</v>
      </c>
      <c r="DU136" s="59">
        <f t="shared" si="152"/>
        <v>374.64504594213992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0.8975874502791138</v>
      </c>
      <c r="EB136" s="21">
        <f>EXP(-LN(2)/25)*EB135+(1-EXP(-LN(2)/25))/(LN(2)/25)*Calculateur!DW136*Calculateur!DY136*VLOOKUP('Données projet'!$B$14,Paramètres!$A$1:$I$89,3,0)*0.475*44/12</f>
        <v>0.52092395517299339</v>
      </c>
      <c r="EC136" s="21">
        <f>EXP(-LN(2)/2)*EC135+(1-EXP(-LN(2)/2))/(LN(2)/2)*DW136*DZ136*VLOOKUP('Données projet'!$B$14,Paramètres!$A$1:$I$89,3,0)*0.475*44/12</f>
        <v>5.3457865299427081E-16</v>
      </c>
      <c r="ED136" s="22">
        <f t="shared" si="126"/>
        <v>1.4185114054521075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-1.0286385077051818E-13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332.68760696564266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0.42494579508482955</v>
      </c>
      <c r="AA137" s="21">
        <f>EXP(-LN(2)/25)*AA136+(1-EXP(-LN(2)/25))/(LN(2)/25)*Calculateur!V137*Calculateur!X137*VLOOKUP('Données projet'!$B$9,Paramètres!$A$1:$I$89,3,0)*0.475*44/12</f>
        <v>0.2346823835800784</v>
      </c>
      <c r="AB137" s="21">
        <f>EXP(-LN(2)/2)*AB136+(1-EXP(-LN(2)/2))/(LN(2)/2)*V137*Y137*VLOOKUP('Données projet'!$B$9,Paramètres!$A$1:$I$89,3,0)*0.475*44/12</f>
        <v>1.3550762746281357E-15</v>
      </c>
      <c r="AC137" s="22">
        <f t="shared" si="111"/>
        <v>0.6596281786649093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-1.1527845344971866E-13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368.19566888809879</v>
      </c>
      <c r="AO137" s="59">
        <f t="shared" si="144"/>
        <v>254.25036207346591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0.47623235656058482</v>
      </c>
      <c r="AV137" s="21">
        <f>EXP(-LN(2)/25)*AV136+(1-EXP(-LN(2)/25))/(LN(2)/25)*Calculateur!AQ137*Calculateur!AS137*VLOOKUP('Données projet'!$B$10,Paramètres!$A$1:$I$89,3,0)*0.475*44/12</f>
        <v>0.26300611952939801</v>
      </c>
      <c r="AW137" s="21">
        <f>EXP(-LN(2)/2)*AW136+(1-EXP(-LN(2)/2))/(LN(2)/2)*AQ137*AT137*VLOOKUP('Données projet'!$B$10,Paramètres!$A$1:$I$89,3,0)*0.475*44/12</f>
        <v>1.518619962945325E-15</v>
      </c>
      <c r="AX137" s="21">
        <f t="shared" si="114"/>
        <v>0.73923847608998439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319.22903094674564</v>
      </c>
      <c r="BJ137" s="59">
        <f t="shared" si="146"/>
        <v>254.58690973142848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1.1572131356342652</v>
      </c>
      <c r="BQ137" s="21">
        <f>EXP(-LN(2)/25)*BQ136+(1-EXP(-LN(2)/25))/(LN(2)/25)*Calculateur!BL137*Calculateur!BN137*VLOOKUP('Données projet'!$B$11,Paramètres!$A$1:$I$89,3,0)*0.475*44/12</f>
        <v>0.62379444799271533</v>
      </c>
      <c r="BR137" s="21">
        <f>EXP(-LN(2)/2)*BR136+(1-EXP(-LN(2)/2))/(LN(2)/2)*BL137*BO137*VLOOKUP('Données projet'!$B$11,Paramètres!$A$1:$I$89,3,0)*0.475*44/12</f>
        <v>2.4520671368041128E-15</v>
      </c>
      <c r="BS137" s="22">
        <f t="shared" si="117"/>
        <v>1.781007583626983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6.7984728957526396E-14</v>
      </c>
      <c r="CA137" s="13">
        <f t="shared" si="147"/>
        <v>1.0682447123141398E-12</v>
      </c>
      <c r="CB137" s="20">
        <f t="shared" si="118"/>
        <v>1.978932943548152E-12</v>
      </c>
      <c r="CC137" s="59">
        <f t="shared" si="119"/>
        <v>293.3333333333353</v>
      </c>
      <c r="CD137" s="59">
        <f ca="1">AVERAGE(OFFSET($CC$3,0,0,'Données projet'!$E$12+1,1))-AVERAGE(OFFSET($H$3,0,0,'Données projet'!$E$12+1,1))</f>
        <v>382.88347131256569</v>
      </c>
      <c r="CE137" s="59">
        <f t="shared" si="148"/>
        <v>243.30592080224636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0.21847118363202711</v>
      </c>
      <c r="CL137" s="21">
        <f>EXP(-LN(2)/25)*CL136+(1-EXP(-LN(2)/25))/(LN(2)/25)*Calculateur!CG137*Calculateur!CI137*VLOOKUP('Données projet'!$B$12,Paramètres!$A$1:$I$89,3,0)*0.475*44/12</f>
        <v>8.9694447296083224E-2</v>
      </c>
      <c r="CM137" s="21">
        <f>EXP(-LN(2)/2)*CM136+(1-EXP(-LN(2)/2))/(LN(2)/2)*CG137*CJ137*VLOOKUP('Données projet'!$B$12,Paramètres!$A$1:$I$89,3,0)*0.475*44/12</f>
        <v>5.4968366614516691E-16</v>
      </c>
      <c r="CN137" s="22">
        <f t="shared" si="120"/>
        <v>0.30816563092811089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370.12772664814923</v>
      </c>
      <c r="CZ137" s="59">
        <f t="shared" si="150"/>
        <v>292.26503163353146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0.95355049744202347</v>
      </c>
      <c r="DG137" s="21">
        <f>EXP(-LN(2)/25)*DG136+(1-EXP(-LN(2)/25))/(LN(2)/25)*Calculateur!DB137*Calculateur!DD137*VLOOKUP('Données projet'!$B$13,Paramètres!$A$1:$I$89,3,0)*0.475*44/12</f>
        <v>0.37161601343988443</v>
      </c>
      <c r="DH137" s="21">
        <f>EXP(-LN(2)/2)*DH136+(1-EXP(-LN(2)/2))/(LN(2)/2)*DB137*DE137*VLOOKUP('Données projet'!$B$13,Paramètres!$A$1:$I$89,3,0)*0.475*44/12</f>
        <v>1.7592224356546293E-15</v>
      </c>
      <c r="DI137" s="22">
        <f t="shared" si="123"/>
        <v>1.3251665108819097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6.1186256061773749E-14</v>
      </c>
      <c r="DQ137" s="13">
        <f t="shared" si="151"/>
        <v>9.7328366192051127E-13</v>
      </c>
      <c r="DR137" s="20">
        <f t="shared" si="124"/>
        <v>1.8017017738191463E-12</v>
      </c>
      <c r="DS137" s="59">
        <f t="shared" si="125"/>
        <v>293.33333333333513</v>
      </c>
      <c r="DT137" s="59">
        <f ca="1">AVERAGE(OFFSET($DS$3,0,0,'Données projet'!$E$14+1,1))-AVERAGE(OFFSET($H$3,0,0,'Données projet'!$E$14+1,1))</f>
        <v>385.04244822139202</v>
      </c>
      <c r="DU137" s="59">
        <f t="shared" si="152"/>
        <v>374.64504594213992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0.87998630785342646</v>
      </c>
      <c r="EB137" s="21">
        <f>EXP(-LN(2)/25)*EB136+(1-EXP(-LN(2)/25))/(LN(2)/25)*Calculateur!DW137*Calculateur!DY137*VLOOKUP('Données projet'!$B$14,Paramètres!$A$1:$I$89,3,0)*0.475*44/12</f>
        <v>0.5066792622245877</v>
      </c>
      <c r="EC137" s="21">
        <f>EXP(-LN(2)/2)*EC136+(1-EXP(-LN(2)/2))/(LN(2)/2)*DW137*DZ137*VLOOKUP('Données projet'!$B$14,Paramètres!$A$1:$I$89,3,0)*0.475*44/12</f>
        <v>3.7800419060981917E-16</v>
      </c>
      <c r="ED137" s="22">
        <f t="shared" si="126"/>
        <v>1.3866655700780146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-1.0286385077051818E-13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332.68760696564266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0.41661286723455804</v>
      </c>
      <c r="AA138" s="21">
        <f>EXP(-LN(2)/25)*AA137+(1-EXP(-LN(2)/25))/(LN(2)/25)*Calculateur!V138*Calculateur!X138*VLOOKUP('Données projet'!$B$9,Paramètres!$A$1:$I$89,3,0)*0.475*44/12</f>
        <v>0.22826498145967097</v>
      </c>
      <c r="AB138" s="21">
        <f>EXP(-LN(2)/2)*AB137+(1-EXP(-LN(2)/2))/(LN(2)/2)*V138*Y138*VLOOKUP('Données projet'!$B$9,Paramètres!$A$1:$I$89,3,0)*0.475*44/12</f>
        <v>9.5818362281455913E-16</v>
      </c>
      <c r="AC138" s="22">
        <f t="shared" si="111"/>
        <v>0.64487784869423004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-1.1527845344971866E-13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368.19566888809879</v>
      </c>
      <c r="AO138" s="59">
        <f t="shared" si="144"/>
        <v>254.25036207346591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0.46689373052148742</v>
      </c>
      <c r="AV138" s="21">
        <f>EXP(-LN(2)/25)*AV137+(1-EXP(-LN(2)/25))/(LN(2)/25)*Calculateur!AQ138*Calculateur!AS138*VLOOKUP('Données projet'!$B$10,Paramètres!$A$1:$I$89,3,0)*0.475*44/12</f>
        <v>0.2558142033599759</v>
      </c>
      <c r="AW138" s="21">
        <f>EXP(-LN(2)/2)*AW137+(1-EXP(-LN(2)/2))/(LN(2)/2)*AQ138*AT138*VLOOKUP('Données projet'!$B$10,Paramètres!$A$1:$I$89,3,0)*0.475*44/12</f>
        <v>1.0738264738439028E-15</v>
      </c>
      <c r="AX138" s="21">
        <f t="shared" si="114"/>
        <v>0.72270793388146437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319.22903094674564</v>
      </c>
      <c r="BJ138" s="59">
        <f t="shared" si="146"/>
        <v>254.58690973142848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1.1345208918747951</v>
      </c>
      <c r="BQ138" s="21">
        <f>EXP(-LN(2)/25)*BQ137+(1-EXP(-LN(2)/25))/(LN(2)/25)*Calculateur!BL138*Calculateur!BN138*VLOOKUP('Données projet'!$B$11,Paramètres!$A$1:$I$89,3,0)*0.475*44/12</f>
        <v>0.60673675600843024</v>
      </c>
      <c r="BR138" s="21">
        <f>EXP(-LN(2)/2)*BR137+(1-EXP(-LN(2)/2))/(LN(2)/2)*BL138*BO138*VLOOKUP('Données projet'!$B$11,Paramètres!$A$1:$I$89,3,0)*0.475*44/12</f>
        <v>1.7338733003588701E-15</v>
      </c>
      <c r="BS138" s="22">
        <f t="shared" si="117"/>
        <v>1.7412576478832271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6.7984728957526396E-14</v>
      </c>
      <c r="CA138" s="13">
        <f t="shared" si="147"/>
        <v>1.0682447123141398E-12</v>
      </c>
      <c r="CB138" s="20">
        <f t="shared" si="118"/>
        <v>1.978932943548152E-12</v>
      </c>
      <c r="CC138" s="59">
        <f t="shared" si="119"/>
        <v>293.3333333333353</v>
      </c>
      <c r="CD138" s="59">
        <f ca="1">AVERAGE(OFFSET($CC$3,0,0,'Données projet'!$E$12+1,1))-AVERAGE(OFFSET($H$3,0,0,'Données projet'!$E$12+1,1))</f>
        <v>382.88347131256569</v>
      </c>
      <c r="CE138" s="59">
        <f t="shared" si="148"/>
        <v>243.30592080224636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0.2141870969752673</v>
      </c>
      <c r="CL138" s="21">
        <f>EXP(-LN(2)/25)*CL137+(1-EXP(-LN(2)/25))/(LN(2)/25)*Calculateur!CG138*Calculateur!CI138*VLOOKUP('Données projet'!$B$12,Paramètres!$A$1:$I$89,3,0)*0.475*44/12</f>
        <v>8.7241747917945839E-2</v>
      </c>
      <c r="CM138" s="21">
        <f>EXP(-LN(2)/2)*CM137+(1-EXP(-LN(2)/2))/(LN(2)/2)*CG138*CJ138*VLOOKUP('Données projet'!$B$12,Paramètres!$A$1:$I$89,3,0)*0.475*44/12</f>
        <v>3.8868504783872979E-16</v>
      </c>
      <c r="CN138" s="22">
        <f t="shared" si="120"/>
        <v>0.30142884489321353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370.12772664814923</v>
      </c>
      <c r="CZ138" s="59">
        <f t="shared" si="150"/>
        <v>292.26503163353146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0.93485195379555974</v>
      </c>
      <c r="DG138" s="21">
        <f>EXP(-LN(2)/25)*DG137+(1-EXP(-LN(2)/25))/(LN(2)/25)*Calculateur!DB138*Calculateur!DD138*VLOOKUP('Données projet'!$B$13,Paramètres!$A$1:$I$89,3,0)*0.475*44/12</f>
        <v>0.36145415400993397</v>
      </c>
      <c r="DH138" s="21">
        <f>EXP(-LN(2)/2)*DH137+(1-EXP(-LN(2)/2))/(LN(2)/2)*DB138*DE138*VLOOKUP('Données projet'!$B$13,Paramètres!$A$1:$I$89,3,0)*0.475*44/12</f>
        <v>1.2439581138669032E-15</v>
      </c>
      <c r="DI138" s="22">
        <f t="shared" si="123"/>
        <v>1.2963061078054952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6.1186256061773749E-14</v>
      </c>
      <c r="DQ138" s="13">
        <f t="shared" si="151"/>
        <v>9.7328366192051127E-13</v>
      </c>
      <c r="DR138" s="20">
        <f t="shared" si="124"/>
        <v>1.8017017738191463E-12</v>
      </c>
      <c r="DS138" s="59">
        <f t="shared" si="125"/>
        <v>293.33333333333513</v>
      </c>
      <c r="DT138" s="59">
        <f ca="1">AVERAGE(OFFSET($DS$3,0,0,'Données projet'!$E$14+1,1))-AVERAGE(OFFSET($H$3,0,0,'Données projet'!$E$14+1,1))</f>
        <v>385.04244822139202</v>
      </c>
      <c r="DU138" s="59">
        <f t="shared" si="152"/>
        <v>374.64504594213992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0.86273031309506998</v>
      </c>
      <c r="EB138" s="21">
        <f>EXP(-LN(2)/25)*EB137+(1-EXP(-LN(2)/25))/(LN(2)/25)*Calculateur!DW138*Calculateur!DY138*VLOOKUP('Données projet'!$B$14,Paramètres!$A$1:$I$89,3,0)*0.475*44/12</f>
        <v>0.49282409115395198</v>
      </c>
      <c r="EC138" s="21">
        <f>EXP(-LN(2)/2)*EC137+(1-EXP(-LN(2)/2))/(LN(2)/2)*DW138*DZ138*VLOOKUP('Données projet'!$B$14,Paramètres!$A$1:$I$89,3,0)*0.475*44/12</f>
        <v>2.672893264971354E-16</v>
      </c>
      <c r="ED138" s="22">
        <f t="shared" si="126"/>
        <v>1.3555544042490222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-1.0286385077051818E-13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332.68760696564266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0.40844334301684621</v>
      </c>
      <c r="AA139" s="21">
        <f>EXP(-LN(2)/25)*AA138+(1-EXP(-LN(2)/25))/(LN(2)/25)*Calculateur!V139*Calculateur!X139*VLOOKUP('Données projet'!$B$9,Paramètres!$A$1:$I$89,3,0)*0.475*44/12</f>
        <v>0.22202306353772261</v>
      </c>
      <c r="AB139" s="21">
        <f>EXP(-LN(2)/2)*AB138+(1-EXP(-LN(2)/2))/(LN(2)/2)*V139*Y139*VLOOKUP('Données projet'!$B$9,Paramètres!$A$1:$I$89,3,0)*0.475*44/12</f>
        <v>6.7753813731406785E-16</v>
      </c>
      <c r="AC139" s="22">
        <f t="shared" si="111"/>
        <v>0.63046640655456954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-1.1527845344971866E-13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368.19566888809879</v>
      </c>
      <c r="AO139" s="59">
        <f t="shared" si="144"/>
        <v>254.25036207346591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0.45773822924301727</v>
      </c>
      <c r="AV139" s="21">
        <f>EXP(-LN(2)/25)*AV138+(1-EXP(-LN(2)/25))/(LN(2)/25)*Calculateur!AQ139*Calculateur!AS139*VLOOKUP('Données projet'!$B$10,Paramètres!$A$1:$I$89,3,0)*0.475*44/12</f>
        <v>0.24881895051641306</v>
      </c>
      <c r="AW139" s="21">
        <f>EXP(-LN(2)/2)*AW138+(1-EXP(-LN(2)/2))/(LN(2)/2)*AQ139*AT139*VLOOKUP('Données projet'!$B$10,Paramètres!$A$1:$I$89,3,0)*0.475*44/12</f>
        <v>7.5930998147266251E-16</v>
      </c>
      <c r="AX139" s="21">
        <f t="shared" si="114"/>
        <v>0.70655717975943111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319.22903094674564</v>
      </c>
      <c r="BJ139" s="59">
        <f t="shared" si="146"/>
        <v>254.58690973142848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1.1122736291745461</v>
      </c>
      <c r="BQ139" s="21">
        <f>EXP(-LN(2)/25)*BQ138+(1-EXP(-LN(2)/25))/(LN(2)/25)*Calculateur!BL139*Calculateur!BN139*VLOOKUP('Données projet'!$B$11,Paramètres!$A$1:$I$89,3,0)*0.475*44/12</f>
        <v>0.59014550750848038</v>
      </c>
      <c r="BR139" s="21">
        <f>EXP(-LN(2)/2)*BR138+(1-EXP(-LN(2)/2))/(LN(2)/2)*BL139*BO139*VLOOKUP('Données projet'!$B$11,Paramètres!$A$1:$I$89,3,0)*0.475*44/12</f>
        <v>1.2260335684020566E-15</v>
      </c>
      <c r="BS139" s="22">
        <f t="shared" si="117"/>
        <v>1.7024191366830279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6.7984728957526396E-14</v>
      </c>
      <c r="CA139" s="13">
        <f t="shared" si="147"/>
        <v>1.0682447123141398E-12</v>
      </c>
      <c r="CB139" s="20">
        <f t="shared" si="118"/>
        <v>1.978932943548152E-12</v>
      </c>
      <c r="CC139" s="59">
        <f t="shared" si="119"/>
        <v>293.3333333333353</v>
      </c>
      <c r="CD139" s="59">
        <f ca="1">AVERAGE(OFFSET($CC$3,0,0,'Données projet'!$E$12+1,1))-AVERAGE(OFFSET($H$3,0,0,'Données projet'!$E$12+1,1))</f>
        <v>382.88347131256569</v>
      </c>
      <c r="CE139" s="59">
        <f t="shared" si="148"/>
        <v>243.30592080224636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0.20998701864481173</v>
      </c>
      <c r="CL139" s="21">
        <f>EXP(-LN(2)/25)*CL138+(1-EXP(-LN(2)/25))/(LN(2)/25)*Calculateur!CG139*Calculateur!CI139*VLOOKUP('Données projet'!$B$12,Paramètres!$A$1:$I$89,3,0)*0.475*44/12</f>
        <v>8.4856117733285483E-2</v>
      </c>
      <c r="CM139" s="21">
        <f>EXP(-LN(2)/2)*CM138+(1-EXP(-LN(2)/2))/(LN(2)/2)*CG139*CJ139*VLOOKUP('Données projet'!$B$12,Paramètres!$A$1:$I$89,3,0)*0.475*44/12</f>
        <v>2.7484183307258346E-16</v>
      </c>
      <c r="CN139" s="22">
        <f t="shared" si="120"/>
        <v>0.2948431363780975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370.12772664814923</v>
      </c>
      <c r="CZ139" s="59">
        <f t="shared" si="150"/>
        <v>292.26503163353146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0.91652007718501771</v>
      </c>
      <c r="DG139" s="21">
        <f>EXP(-LN(2)/25)*DG138+(1-EXP(-LN(2)/25))/(LN(2)/25)*Calculateur!DB139*Calculateur!DD139*VLOOKUP('Données projet'!$B$13,Paramètres!$A$1:$I$89,3,0)*0.475*44/12</f>
        <v>0.3515701711604845</v>
      </c>
      <c r="DH139" s="21">
        <f>EXP(-LN(2)/2)*DH138+(1-EXP(-LN(2)/2))/(LN(2)/2)*DB139*DE139*VLOOKUP('Données projet'!$B$13,Paramètres!$A$1:$I$89,3,0)*0.475*44/12</f>
        <v>8.7961121782731475E-16</v>
      </c>
      <c r="DI139" s="22">
        <f t="shared" si="123"/>
        <v>1.2680902483455032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6.1186256061773749E-14</v>
      </c>
      <c r="DQ139" s="13">
        <f t="shared" si="151"/>
        <v>9.7328366192051127E-13</v>
      </c>
      <c r="DR139" s="20">
        <f t="shared" si="124"/>
        <v>1.8017017738191463E-12</v>
      </c>
      <c r="DS139" s="59">
        <f t="shared" si="125"/>
        <v>293.33333333333513</v>
      </c>
      <c r="DT139" s="59">
        <f ca="1">AVERAGE(OFFSET($DS$3,0,0,'Données projet'!$E$14+1,1))-AVERAGE(OFFSET($H$3,0,0,'Données projet'!$E$14+1,1))</f>
        <v>385.04244822139202</v>
      </c>
      <c r="DU139" s="59">
        <f t="shared" si="152"/>
        <v>374.64504594213992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0.84581269786880742</v>
      </c>
      <c r="EB139" s="21">
        <f>EXP(-LN(2)/25)*EB138+(1-EXP(-LN(2)/25))/(LN(2)/25)*Calculateur!DW139*Calculateur!DY139*VLOOKUP('Données projet'!$B$14,Paramètres!$A$1:$I$89,3,0)*0.475*44/12</f>
        <v>0.4793477904648546</v>
      </c>
      <c r="EC139" s="21">
        <f>EXP(-LN(2)/2)*EC138+(1-EXP(-LN(2)/2))/(LN(2)/2)*DW139*DZ139*VLOOKUP('Données projet'!$B$14,Paramètres!$A$1:$I$89,3,0)*0.475*44/12</f>
        <v>1.8900209530490959E-16</v>
      </c>
      <c r="ED139" s="22">
        <f t="shared" si="126"/>
        <v>1.3251604883336623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-1.0286385077051818E-13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332.68760696564266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0.40043401818612595</v>
      </c>
      <c r="AA140" s="21">
        <f>EXP(-LN(2)/25)*AA139+(1-EXP(-LN(2)/25))/(LN(2)/25)*Calculateur!V140*Calculateur!X140*VLOOKUP('Données projet'!$B$9,Paramètres!$A$1:$I$89,3,0)*0.475*44/12</f>
        <v>0.21595183118959813</v>
      </c>
      <c r="AB140" s="21">
        <f>EXP(-LN(2)/2)*AB139+(1-EXP(-LN(2)/2))/(LN(2)/2)*V140*Y140*VLOOKUP('Données projet'!$B$9,Paramètres!$A$1:$I$89,3,0)*0.475*44/12</f>
        <v>4.7909181140727957E-16</v>
      </c>
      <c r="AC140" s="22">
        <f t="shared" si="111"/>
        <v>0.61638584937572449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-1.1527845344971866E-13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368.19566888809879</v>
      </c>
      <c r="AO140" s="59">
        <f t="shared" si="144"/>
        <v>254.25036207346591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0.44876226176031353</v>
      </c>
      <c r="AV140" s="21">
        <f>EXP(-LN(2)/25)*AV139+(1-EXP(-LN(2)/25))/(LN(2)/25)*Calculateur!AQ140*Calculateur!AS140*VLOOKUP('Données projet'!$B$10,Paramètres!$A$1:$I$89,3,0)*0.475*44/12</f>
        <v>0.24201498322972181</v>
      </c>
      <c r="AW140" s="21">
        <f>EXP(-LN(2)/2)*AW139+(1-EXP(-LN(2)/2))/(LN(2)/2)*AQ140*AT140*VLOOKUP('Données projet'!$B$10,Paramètres!$A$1:$I$89,3,0)*0.475*44/12</f>
        <v>5.3691323692195141E-16</v>
      </c>
      <c r="AX140" s="21">
        <f t="shared" si="114"/>
        <v>0.6907772449900359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319.22903094674564</v>
      </c>
      <c r="BJ140" s="59">
        <f t="shared" si="146"/>
        <v>254.58690973142848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1.0904626217263587</v>
      </c>
      <c r="BQ140" s="21">
        <f>EXP(-LN(2)/25)*BQ139+(1-EXP(-LN(2)/25))/(LN(2)/25)*Calculateur!BL140*Calculateur!BN140*VLOOKUP('Données projet'!$B$11,Paramètres!$A$1:$I$89,3,0)*0.475*44/12</f>
        <v>0.5740079475712575</v>
      </c>
      <c r="BR140" s="21">
        <f>EXP(-LN(2)/2)*BR139+(1-EXP(-LN(2)/2))/(LN(2)/2)*BL140*BO140*VLOOKUP('Données projet'!$B$11,Paramètres!$A$1:$I$89,3,0)*0.475*44/12</f>
        <v>8.6693665017943514E-16</v>
      </c>
      <c r="BS140" s="22">
        <f t="shared" si="117"/>
        <v>1.6644705692976172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6.7984728957526396E-14</v>
      </c>
      <c r="CA140" s="13">
        <f t="shared" si="147"/>
        <v>1.0682447123141398E-12</v>
      </c>
      <c r="CB140" s="20">
        <f t="shared" si="118"/>
        <v>1.978932943548152E-12</v>
      </c>
      <c r="CC140" s="59">
        <f t="shared" si="119"/>
        <v>293.3333333333353</v>
      </c>
      <c r="CD140" s="59">
        <f ca="1">AVERAGE(OFFSET($CC$3,0,0,'Données projet'!$E$12+1,1))-AVERAGE(OFFSET($H$3,0,0,'Données projet'!$E$12+1,1))</f>
        <v>382.88347131256569</v>
      </c>
      <c r="CE140" s="59">
        <f t="shared" si="148"/>
        <v>243.30592080224636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0.20586930128862155</v>
      </c>
      <c r="CL140" s="21">
        <f>EXP(-LN(2)/25)*CL139+(1-EXP(-LN(2)/25))/(LN(2)/25)*Calculateur!CG140*Calculateur!CI140*VLOOKUP('Données projet'!$B$12,Paramètres!$A$1:$I$89,3,0)*0.475*44/12</f>
        <v>8.2535722731479508E-2</v>
      </c>
      <c r="CM140" s="21">
        <f>EXP(-LN(2)/2)*CM139+(1-EXP(-LN(2)/2))/(LN(2)/2)*CG140*CJ140*VLOOKUP('Données projet'!$B$12,Paramètres!$A$1:$I$89,3,0)*0.475*44/12</f>
        <v>1.9434252391936489E-16</v>
      </c>
      <c r="CN140" s="22">
        <f t="shared" si="120"/>
        <v>0.28840502402010126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370.12772664814923</v>
      </c>
      <c r="CZ140" s="59">
        <f t="shared" si="150"/>
        <v>292.26503163353146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0.89854767749346776</v>
      </c>
      <c r="DG140" s="21">
        <f>EXP(-LN(2)/25)*DG139+(1-EXP(-LN(2)/25))/(LN(2)/25)*Calculateur!DB140*Calculateur!DD140*VLOOKUP('Données projet'!$B$13,Paramètres!$A$1:$I$89,3,0)*0.475*44/12</f>
        <v>0.3419564663418293</v>
      </c>
      <c r="DH140" s="21">
        <f>EXP(-LN(2)/2)*DH139+(1-EXP(-LN(2)/2))/(LN(2)/2)*DB140*DE140*VLOOKUP('Données projet'!$B$13,Paramètres!$A$1:$I$89,3,0)*0.475*44/12</f>
        <v>6.2197905693345171E-16</v>
      </c>
      <c r="DI140" s="22">
        <f t="shared" si="123"/>
        <v>1.2405041438352977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6.1186256061773749E-14</v>
      </c>
      <c r="DQ140" s="13">
        <f t="shared" si="151"/>
        <v>9.7328366192051127E-13</v>
      </c>
      <c r="DR140" s="20">
        <f t="shared" si="124"/>
        <v>1.8017017738191463E-12</v>
      </c>
      <c r="DS140" s="59">
        <f t="shared" si="125"/>
        <v>293.33333333333513</v>
      </c>
      <c r="DT140" s="59">
        <f ca="1">AVERAGE(OFFSET($DS$3,0,0,'Données projet'!$E$14+1,1))-AVERAGE(OFFSET($H$3,0,0,'Données projet'!$E$14+1,1))</f>
        <v>385.04244822139202</v>
      </c>
      <c r="DU140" s="59">
        <f t="shared" si="152"/>
        <v>374.64504594213992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0.82922682675840542</v>
      </c>
      <c r="EB140" s="21">
        <f>EXP(-LN(2)/25)*EB139+(1-EXP(-LN(2)/25))/(LN(2)/25)*Calculateur!DW140*Calculateur!DY140*VLOOKUP('Données projet'!$B$14,Paramètres!$A$1:$I$89,3,0)*0.475*44/12</f>
        <v>0.46623999992678838</v>
      </c>
      <c r="EC140" s="21">
        <f>EXP(-LN(2)/2)*EC139+(1-EXP(-LN(2)/2))/(LN(2)/2)*DW140*DZ140*VLOOKUP('Données projet'!$B$14,Paramètres!$A$1:$I$89,3,0)*0.475*44/12</f>
        <v>1.336446632485677E-16</v>
      </c>
      <c r="ED140" s="22">
        <f t="shared" si="126"/>
        <v>1.2954668266851941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-1.0286385077051818E-13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332.68760696564266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0.39258175133013035</v>
      </c>
      <c r="AA141" s="21">
        <f>EXP(-LN(2)/25)*AA140+(1-EXP(-LN(2)/25))/(LN(2)/25)*Calculateur!V141*Calculateur!X141*VLOOKUP('Données projet'!$B$9,Paramètres!$A$1:$I$89,3,0)*0.475*44/12</f>
        <v>0.21004661700930533</v>
      </c>
      <c r="AB141" s="21">
        <f>EXP(-LN(2)/2)*AB140+(1-EXP(-LN(2)/2))/(LN(2)/2)*V141*Y141*VLOOKUP('Données projet'!$B$9,Paramètres!$A$1:$I$89,3,0)*0.475*44/12</f>
        <v>3.3876906865703393E-16</v>
      </c>
      <c r="AC141" s="22">
        <f t="shared" si="111"/>
        <v>0.602628368339436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-1.1527845344971866E-13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368.19566888809879</v>
      </c>
      <c r="AO141" s="59">
        <f t="shared" si="144"/>
        <v>254.25036207346591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0.43996230752514603</v>
      </c>
      <c r="AV141" s="21">
        <f>EXP(-LN(2)/25)*AV140+(1-EXP(-LN(2)/25))/(LN(2)/25)*Calculateur!AQ141*Calculateur!AS141*VLOOKUP('Données projet'!$B$10,Paramètres!$A$1:$I$89,3,0)*0.475*44/12</f>
        <v>0.23539707078629024</v>
      </c>
      <c r="AW141" s="21">
        <f>EXP(-LN(2)/2)*AW140+(1-EXP(-LN(2)/2))/(LN(2)/2)*AQ141*AT141*VLOOKUP('Données projet'!$B$10,Paramètres!$A$1:$I$89,3,0)*0.475*44/12</f>
        <v>3.7965499073633125E-16</v>
      </c>
      <c r="AX141" s="21">
        <f t="shared" si="114"/>
        <v>0.67535937831143655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319.22903094674564</v>
      </c>
      <c r="BJ141" s="59">
        <f t="shared" si="146"/>
        <v>254.58690973142848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1.0690793148308293</v>
      </c>
      <c r="BQ141" s="21">
        <f>EXP(-LN(2)/25)*BQ140+(1-EXP(-LN(2)/25))/(LN(2)/25)*Calculateur!BL141*Calculateur!BN141*VLOOKUP('Données projet'!$B$11,Paramètres!$A$1:$I$89,3,0)*0.475*44/12</f>
        <v>0.55831167005915538</v>
      </c>
      <c r="BR141" s="21">
        <f>EXP(-LN(2)/2)*BR140+(1-EXP(-LN(2)/2))/(LN(2)/2)*BL141*BO141*VLOOKUP('Données projet'!$B$11,Paramètres!$A$1:$I$89,3,0)*0.475*44/12</f>
        <v>6.130167842010284E-16</v>
      </c>
      <c r="BS141" s="22">
        <f t="shared" si="117"/>
        <v>1.6273909848899855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6.7984728957526396E-14</v>
      </c>
      <c r="CA141" s="13">
        <f t="shared" si="147"/>
        <v>1.0682447123141398E-12</v>
      </c>
      <c r="CB141" s="20">
        <f t="shared" si="118"/>
        <v>1.978932943548152E-12</v>
      </c>
      <c r="CC141" s="59">
        <f t="shared" si="119"/>
        <v>293.3333333333353</v>
      </c>
      <c r="CD141" s="59">
        <f ca="1">AVERAGE(OFFSET($CC$3,0,0,'Données projet'!$E$12+1,1))-AVERAGE(OFFSET($H$3,0,0,'Données projet'!$E$12+1,1))</f>
        <v>382.88347131256569</v>
      </c>
      <c r="CE141" s="59">
        <f t="shared" si="148"/>
        <v>243.30592080224636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0.20183232985822666</v>
      </c>
      <c r="CL141" s="21">
        <f>EXP(-LN(2)/25)*CL140+(1-EXP(-LN(2)/25))/(LN(2)/25)*Calculateur!CG141*Calculateur!CI141*VLOOKUP('Données projet'!$B$12,Paramètres!$A$1:$I$89,3,0)*0.475*44/12</f>
        <v>8.0278779053022178E-2</v>
      </c>
      <c r="CM141" s="21">
        <f>EXP(-LN(2)/2)*CM140+(1-EXP(-LN(2)/2))/(LN(2)/2)*CG141*CJ141*VLOOKUP('Données projet'!$B$12,Paramètres!$A$1:$I$89,3,0)*0.475*44/12</f>
        <v>1.3742091653629173E-16</v>
      </c>
      <c r="CN141" s="22">
        <f t="shared" si="120"/>
        <v>0.28211110891124896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370.12772664814923</v>
      </c>
      <c r="CZ141" s="59">
        <f t="shared" si="150"/>
        <v>292.26503163353146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0.88092770559778766</v>
      </c>
      <c r="DG141" s="21">
        <f>EXP(-LN(2)/25)*DG140+(1-EXP(-LN(2)/25))/(LN(2)/25)*Calculateur!DB141*Calculateur!DD141*VLOOKUP('Données projet'!$B$13,Paramètres!$A$1:$I$89,3,0)*0.475*44/12</f>
        <v>0.33260564878700294</v>
      </c>
      <c r="DH141" s="21">
        <f>EXP(-LN(2)/2)*DH140+(1-EXP(-LN(2)/2))/(LN(2)/2)*DB141*DE141*VLOOKUP('Données projet'!$B$13,Paramètres!$A$1:$I$89,3,0)*0.475*44/12</f>
        <v>4.3980560891365747E-16</v>
      </c>
      <c r="DI141" s="22">
        <f t="shared" si="123"/>
        <v>1.213533354384791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6.1186256061773749E-14</v>
      </c>
      <c r="DQ141" s="13">
        <f t="shared" si="151"/>
        <v>9.7328366192051127E-13</v>
      </c>
      <c r="DR141" s="20">
        <f t="shared" si="124"/>
        <v>1.8017017738191463E-12</v>
      </c>
      <c r="DS141" s="59">
        <f t="shared" si="125"/>
        <v>293.33333333333513</v>
      </c>
      <c r="DT141" s="59">
        <f ca="1">AVERAGE(OFFSET($DS$3,0,0,'Données projet'!$E$14+1,1))-AVERAGE(OFFSET($H$3,0,0,'Données projet'!$E$14+1,1))</f>
        <v>385.04244822139202</v>
      </c>
      <c r="DU141" s="59">
        <f t="shared" si="152"/>
        <v>374.64504594213992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0.8129661944640959</v>
      </c>
      <c r="EB141" s="21">
        <f>EXP(-LN(2)/25)*EB140+(1-EXP(-LN(2)/25))/(LN(2)/25)*Calculateur!DW141*Calculateur!DY141*VLOOKUP('Données projet'!$B$14,Paramètres!$A$1:$I$89,3,0)*0.475*44/12</f>
        <v>0.45349064261029437</v>
      </c>
      <c r="EC141" s="21">
        <f>EXP(-LN(2)/2)*EC140+(1-EXP(-LN(2)/2))/(LN(2)/2)*DW141*DZ141*VLOOKUP('Données projet'!$B$14,Paramètres!$A$1:$I$89,3,0)*0.475*44/12</f>
        <v>9.4501047652454794E-17</v>
      </c>
      <c r="ED141" s="22">
        <f t="shared" si="126"/>
        <v>1.2664568370743903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-1.0286385077051818E-13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332.68760696564266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0.38488346263777096</v>
      </c>
      <c r="AA142" s="21">
        <f>EXP(-LN(2)/25)*AA141+(1-EXP(-LN(2)/25))/(LN(2)/25)*Calculateur!V142*Calculateur!X142*VLOOKUP('Données projet'!$B$9,Paramètres!$A$1:$I$89,3,0)*0.475*44/12</f>
        <v>0.20430288122131435</v>
      </c>
      <c r="AB142" s="21">
        <f>EXP(-LN(2)/2)*AB141+(1-EXP(-LN(2)/2))/(LN(2)/2)*V142*Y142*VLOOKUP('Données projet'!$B$9,Paramètres!$A$1:$I$89,3,0)*0.475*44/12</f>
        <v>2.3954590570363978E-16</v>
      </c>
      <c r="AC142" s="22">
        <f t="shared" si="111"/>
        <v>0.58918634385908553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-1.1527845344971866E-13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368.19566888809879</v>
      </c>
      <c r="AO142" s="59">
        <f t="shared" si="144"/>
        <v>254.25036207346591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0.43133491502508808</v>
      </c>
      <c r="AV142" s="21">
        <f>EXP(-LN(2)/25)*AV141+(1-EXP(-LN(2)/25))/(LN(2)/25)*Calculateur!AQ142*Calculateur!AS142*VLOOKUP('Données projet'!$B$10,Paramètres!$A$1:$I$89,3,0)*0.475*44/12</f>
        <v>0.22896012550664518</v>
      </c>
      <c r="AW142" s="21">
        <f>EXP(-LN(2)/2)*AW141+(1-EXP(-LN(2)/2))/(LN(2)/2)*AQ142*AT142*VLOOKUP('Données projet'!$B$10,Paramètres!$A$1:$I$89,3,0)*0.475*44/12</f>
        <v>2.6845661846097571E-16</v>
      </c>
      <c r="AX142" s="21">
        <f t="shared" si="114"/>
        <v>0.66029504053173349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319.22903094674564</v>
      </c>
      <c r="BJ142" s="59">
        <f t="shared" si="146"/>
        <v>254.58690973142848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1.0481153215409917</v>
      </c>
      <c r="BQ142" s="21">
        <f>EXP(-LN(2)/25)*BQ141+(1-EXP(-LN(2)/25))/(LN(2)/25)*Calculateur!BL142*Calculateur!BN142*VLOOKUP('Données projet'!$B$11,Paramètres!$A$1:$I$89,3,0)*0.475*44/12</f>
        <v>0.54304460808105304</v>
      </c>
      <c r="BR142" s="21">
        <f>EXP(-LN(2)/2)*BR141+(1-EXP(-LN(2)/2))/(LN(2)/2)*BL142*BO142*VLOOKUP('Données projet'!$B$11,Paramètres!$A$1:$I$89,3,0)*0.475*44/12</f>
        <v>4.3346832508971762E-16</v>
      </c>
      <c r="BS142" s="22">
        <f t="shared" si="117"/>
        <v>1.5911599296220453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6.7984728957526396E-14</v>
      </c>
      <c r="CA142" s="13">
        <f t="shared" si="147"/>
        <v>1.0682447123141398E-12</v>
      </c>
      <c r="CB142" s="20">
        <f t="shared" si="118"/>
        <v>1.978932943548152E-12</v>
      </c>
      <c r="CC142" s="59">
        <f t="shared" si="119"/>
        <v>293.3333333333353</v>
      </c>
      <c r="CD142" s="59">
        <f ca="1">AVERAGE(OFFSET($CC$3,0,0,'Données projet'!$E$12+1,1))-AVERAGE(OFFSET($H$3,0,0,'Données projet'!$E$12+1,1))</f>
        <v>382.88347131256569</v>
      </c>
      <c r="CE142" s="59">
        <f t="shared" si="148"/>
        <v>243.30592080224636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0.19787452097527239</v>
      </c>
      <c r="CL142" s="21">
        <f>EXP(-LN(2)/25)*CL141+(1-EXP(-LN(2)/25))/(LN(2)/25)*Calculateur!CG142*Calculateur!CI142*VLOOKUP('Données projet'!$B$12,Paramètres!$A$1:$I$89,3,0)*0.475*44/12</f>
        <v>7.8083551618139777E-2</v>
      </c>
      <c r="CM142" s="21">
        <f>EXP(-LN(2)/2)*CM141+(1-EXP(-LN(2)/2))/(LN(2)/2)*CG142*CJ142*VLOOKUP('Données projet'!$B$12,Paramètres!$A$1:$I$89,3,0)*0.475*44/12</f>
        <v>9.7171261959682447E-17</v>
      </c>
      <c r="CN142" s="22">
        <f t="shared" si="120"/>
        <v>0.27595807259341226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370.12772664814923</v>
      </c>
      <c r="CZ142" s="59">
        <f t="shared" si="150"/>
        <v>292.26503163353146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0.86365325060386022</v>
      </c>
      <c r="DG142" s="21">
        <f>EXP(-LN(2)/25)*DG141+(1-EXP(-LN(2)/25))/(LN(2)/25)*Calculateur!DB142*Calculateur!DD142*VLOOKUP('Données projet'!$B$13,Paramètres!$A$1:$I$89,3,0)*0.475*44/12</f>
        <v>0.32351052982995143</v>
      </c>
      <c r="DH142" s="21">
        <f>EXP(-LN(2)/2)*DH141+(1-EXP(-LN(2)/2))/(LN(2)/2)*DB142*DE142*VLOOKUP('Données projet'!$B$13,Paramètres!$A$1:$I$89,3,0)*0.475*44/12</f>
        <v>3.109895284667259E-16</v>
      </c>
      <c r="DI142" s="22">
        <f t="shared" si="123"/>
        <v>1.187163780433812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6.1186256061773749E-14</v>
      </c>
      <c r="DQ142" s="13">
        <f t="shared" si="151"/>
        <v>9.7328366192051127E-13</v>
      </c>
      <c r="DR142" s="20">
        <f t="shared" si="124"/>
        <v>1.8017017738191463E-12</v>
      </c>
      <c r="DS142" s="59">
        <f t="shared" si="125"/>
        <v>293.33333333333513</v>
      </c>
      <c r="DT142" s="59">
        <f ca="1">AVERAGE(OFFSET($DS$3,0,0,'Données projet'!$E$14+1,1))-AVERAGE(OFFSET($H$3,0,0,'Données projet'!$E$14+1,1))</f>
        <v>385.04244822139202</v>
      </c>
      <c r="DU142" s="59">
        <f t="shared" si="152"/>
        <v>374.64504594213992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0.79702442325107148</v>
      </c>
      <c r="EB142" s="21">
        <f>EXP(-LN(2)/25)*EB141+(1-EXP(-LN(2)/25))/(LN(2)/25)*Calculateur!DW142*Calculateur!DY142*VLOOKUP('Données projet'!$B$14,Paramètres!$A$1:$I$89,3,0)*0.475*44/12</f>
        <v>0.44108991714007945</v>
      </c>
      <c r="EC142" s="21">
        <f>EXP(-LN(2)/2)*EC141+(1-EXP(-LN(2)/2))/(LN(2)/2)*DW142*DZ142*VLOOKUP('Données projet'!$B$14,Paramètres!$A$1:$I$89,3,0)*0.475*44/12</f>
        <v>6.6822331624283851E-17</v>
      </c>
      <c r="ED142" s="22">
        <f t="shared" si="126"/>
        <v>1.238114340391151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-1.0286385077051818E-13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332.68760696564266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0.37733613269117627</v>
      </c>
      <c r="AA143" s="21">
        <f>EXP(-LN(2)/25)*AA142+(1-EXP(-LN(2)/25))/(LN(2)/25)*Calculateur!V143*Calculateur!X143*VLOOKUP('Données projet'!$B$9,Paramètres!$A$1:$I$89,3,0)*0.475*44/12</f>
        <v>0.19871620819049593</v>
      </c>
      <c r="AB143" s="21">
        <f>EXP(-LN(2)/2)*AB142+(1-EXP(-LN(2)/2))/(LN(2)/2)*V143*Y143*VLOOKUP('Données projet'!$B$9,Paramètres!$A$1:$I$89,3,0)*0.475*44/12</f>
        <v>1.6938453432851696E-16</v>
      </c>
      <c r="AC143" s="22">
        <f t="shared" si="111"/>
        <v>0.57605234088167245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-1.1527845344971866E-13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368.19566888809879</v>
      </c>
      <c r="AO143" s="59">
        <f t="shared" si="144"/>
        <v>254.25036207346591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0.42287670042976644</v>
      </c>
      <c r="AV143" s="21">
        <f>EXP(-LN(2)/25)*AV142+(1-EXP(-LN(2)/25))/(LN(2)/25)*Calculateur!AQ143*Calculateur!AS143*VLOOKUP('Données projet'!$B$10,Paramètres!$A$1:$I$89,3,0)*0.475*44/12</f>
        <v>0.22269919883417627</v>
      </c>
      <c r="AW143" s="21">
        <f>EXP(-LN(2)/2)*AW142+(1-EXP(-LN(2)/2))/(LN(2)/2)*AQ143*AT143*VLOOKUP('Données projet'!$B$10,Paramètres!$A$1:$I$89,3,0)*0.475*44/12</f>
        <v>1.8982749536816563E-16</v>
      </c>
      <c r="AX143" s="21">
        <f t="shared" si="114"/>
        <v>0.64557589926394288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319.22903094674564</v>
      </c>
      <c r="BJ143" s="59">
        <f t="shared" si="146"/>
        <v>254.58690973142848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1.0275624193727946</v>
      </c>
      <c r="BQ143" s="21">
        <f>EXP(-LN(2)/25)*BQ142+(1-EXP(-LN(2)/25))/(LN(2)/25)*Calculateur!BL143*Calculateur!BN143*VLOOKUP('Données projet'!$B$11,Paramètres!$A$1:$I$89,3,0)*0.475*44/12</f>
        <v>0.52819502471560187</v>
      </c>
      <c r="BR143" s="21">
        <f>EXP(-LN(2)/2)*BR142+(1-EXP(-LN(2)/2))/(LN(2)/2)*BL143*BO143*VLOOKUP('Données projet'!$B$11,Paramètres!$A$1:$I$89,3,0)*0.475*44/12</f>
        <v>3.0650839210051425E-16</v>
      </c>
      <c r="BS143" s="22">
        <f t="shared" si="117"/>
        <v>1.5557574440883968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6.7984728957526396E-14</v>
      </c>
      <c r="CA143" s="13">
        <f t="shared" si="147"/>
        <v>1.0682447123141398E-12</v>
      </c>
      <c r="CB143" s="20">
        <f t="shared" si="118"/>
        <v>1.978932943548152E-12</v>
      </c>
      <c r="CC143" s="59">
        <f t="shared" si="119"/>
        <v>293.3333333333353</v>
      </c>
      <c r="CD143" s="59">
        <f ca="1">AVERAGE(OFFSET($CC$3,0,0,'Données projet'!$E$12+1,1))-AVERAGE(OFFSET($H$3,0,0,'Données projet'!$E$12+1,1))</f>
        <v>382.88347131256569</v>
      </c>
      <c r="CE143" s="59">
        <f t="shared" si="148"/>
        <v>243.30592080224636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0.1939943223104878</v>
      </c>
      <c r="CL143" s="21">
        <f>EXP(-LN(2)/25)*CL142+(1-EXP(-LN(2)/25))/(LN(2)/25)*Calculateur!CG143*Calculateur!CI143*VLOOKUP('Données projet'!$B$12,Paramètres!$A$1:$I$89,3,0)*0.475*44/12</f>
        <v>7.5948352792906224E-2</v>
      </c>
      <c r="CM143" s="21">
        <f>EXP(-LN(2)/2)*CM142+(1-EXP(-LN(2)/2))/(LN(2)/2)*CG143*CJ143*VLOOKUP('Données projet'!$B$12,Paramètres!$A$1:$I$89,3,0)*0.475*44/12</f>
        <v>6.8710458268145864E-17</v>
      </c>
      <c r="CN143" s="22">
        <f t="shared" si="120"/>
        <v>0.26994267510339409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370.12772664814923</v>
      </c>
      <c r="CZ143" s="59">
        <f t="shared" si="150"/>
        <v>292.26503163353146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0.84671753713598652</v>
      </c>
      <c r="DG143" s="21">
        <f>EXP(-LN(2)/25)*DG142+(1-EXP(-LN(2)/25))/(LN(2)/25)*Calculateur!DB143*Calculateur!DD143*VLOOKUP('Données projet'!$B$13,Paramètres!$A$1:$I$89,3,0)*0.475*44/12</f>
        <v>0.31466411737907202</v>
      </c>
      <c r="DH143" s="21">
        <f>EXP(-LN(2)/2)*DH142+(1-EXP(-LN(2)/2))/(LN(2)/2)*DB143*DE143*VLOOKUP('Données projet'!$B$13,Paramètres!$A$1:$I$89,3,0)*0.475*44/12</f>
        <v>2.1990280445682876E-16</v>
      </c>
      <c r="DI143" s="22">
        <f t="shared" si="123"/>
        <v>1.1613816545150588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6.1186256061773749E-14</v>
      </c>
      <c r="DQ143" s="13">
        <f t="shared" si="151"/>
        <v>9.7328366192051127E-13</v>
      </c>
      <c r="DR143" s="20">
        <f t="shared" si="124"/>
        <v>1.8017017738191463E-12</v>
      </c>
      <c r="DS143" s="59">
        <f t="shared" si="125"/>
        <v>293.33333333333513</v>
      </c>
      <c r="DT143" s="59">
        <f ca="1">AVERAGE(OFFSET($DS$3,0,0,'Données projet'!$E$14+1,1))-AVERAGE(OFFSET($H$3,0,0,'Données projet'!$E$14+1,1))</f>
        <v>385.04244822139202</v>
      </c>
      <c r="DU143" s="59">
        <f t="shared" si="152"/>
        <v>374.64504594213992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0.78139526044801411</v>
      </c>
      <c r="EB143" s="21">
        <f>EXP(-LN(2)/25)*EB142+(1-EXP(-LN(2)/25))/(LN(2)/25)*Calculateur!DW143*Calculateur!DY143*VLOOKUP('Données projet'!$B$14,Paramètres!$A$1:$I$89,3,0)*0.475*44/12</f>
        <v>0.42902829015997335</v>
      </c>
      <c r="EC143" s="21">
        <f>EXP(-LN(2)/2)*EC142+(1-EXP(-LN(2)/2))/(LN(2)/2)*DW143*DZ143*VLOOKUP('Données projet'!$B$14,Paramètres!$A$1:$I$89,3,0)*0.475*44/12</f>
        <v>4.7250523826227397E-17</v>
      </c>
      <c r="ED143" s="22">
        <f t="shared" si="126"/>
        <v>1.2104235506079875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-1.0286385077051818E-13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332.68760696564266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0.36993680128141759</v>
      </c>
      <c r="AA144" s="21">
        <f>EXP(-LN(2)/25)*AA143+(1-EXP(-LN(2)/25))/(LN(2)/25)*Calculateur!V144*Calculateur!X144*VLOOKUP('Données projet'!$B$9,Paramètres!$A$1:$I$89,3,0)*0.475*44/12</f>
        <v>0.19328230302749561</v>
      </c>
      <c r="AB144" s="21">
        <f>EXP(-LN(2)/2)*AB143+(1-EXP(-LN(2)/2))/(LN(2)/2)*V144*Y144*VLOOKUP('Données projet'!$B$9,Paramètres!$A$1:$I$89,3,0)*0.475*44/12</f>
        <v>1.1977295285181989E-16</v>
      </c>
      <c r="AC144" s="22">
        <f t="shared" si="111"/>
        <v>0.56321910430891331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-1.1527845344971866E-13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368.19566888809879</v>
      </c>
      <c r="AO144" s="59">
        <f t="shared" si="144"/>
        <v>254.25036207346591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0.41458434626365759</v>
      </c>
      <c r="AV144" s="21">
        <f>EXP(-LN(2)/25)*AV143+(1-EXP(-LN(2)/25))/(LN(2)/25)*Calculateur!AQ144*Calculateur!AS144*VLOOKUP('Données projet'!$B$10,Paramètres!$A$1:$I$89,3,0)*0.475*44/12</f>
        <v>0.21660947753081383</v>
      </c>
      <c r="AW144" s="21">
        <f>EXP(-LN(2)/2)*AW143+(1-EXP(-LN(2)/2))/(LN(2)/2)*AQ144*AT144*VLOOKUP('Données projet'!$B$10,Paramètres!$A$1:$I$89,3,0)*0.475*44/12</f>
        <v>1.3422830923048785E-16</v>
      </c>
      <c r="AX144" s="21">
        <f t="shared" si="114"/>
        <v>0.63119382379447153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319.22903094674564</v>
      </c>
      <c r="BJ144" s="59">
        <f t="shared" si="146"/>
        <v>254.58690973142848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1.0074125470800834</v>
      </c>
      <c r="BQ144" s="21">
        <f>EXP(-LN(2)/25)*BQ143+(1-EXP(-LN(2)/25))/(LN(2)/25)*Calculateur!BL144*Calculateur!BN144*VLOOKUP('Données projet'!$B$11,Paramètres!$A$1:$I$89,3,0)*0.475*44/12</f>
        <v>0.51375150398818459</v>
      </c>
      <c r="BR144" s="21">
        <f>EXP(-LN(2)/2)*BR143+(1-EXP(-LN(2)/2))/(LN(2)/2)*BL144*BO144*VLOOKUP('Données projet'!$B$11,Paramètres!$A$1:$I$89,3,0)*0.475*44/12</f>
        <v>2.1673416254485886E-16</v>
      </c>
      <c r="BS144" s="22">
        <f t="shared" si="117"/>
        <v>1.5211640510682682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6.7984728957526396E-14</v>
      </c>
      <c r="CA144" s="13">
        <f t="shared" si="147"/>
        <v>1.0682447123141398E-12</v>
      </c>
      <c r="CB144" s="20">
        <f t="shared" si="118"/>
        <v>1.978932943548152E-12</v>
      </c>
      <c r="CC144" s="59">
        <f t="shared" si="119"/>
        <v>293.3333333333353</v>
      </c>
      <c r="CD144" s="59">
        <f ca="1">AVERAGE(OFFSET($CC$3,0,0,'Données projet'!$E$12+1,1))-AVERAGE(OFFSET($H$3,0,0,'Données projet'!$E$12+1,1))</f>
        <v>382.88347131256569</v>
      </c>
      <c r="CE144" s="59">
        <f t="shared" si="148"/>
        <v>243.30592080224636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0.19019021197483213</v>
      </c>
      <c r="CL144" s="21">
        <f>EXP(-LN(2)/25)*CL143+(1-EXP(-LN(2)/25))/(LN(2)/25)*Calculateur!CG144*Calculateur!CI144*VLOOKUP('Données projet'!$B$12,Paramètres!$A$1:$I$89,3,0)*0.475*44/12</f>
        <v>7.3871541091833914E-2</v>
      </c>
      <c r="CM144" s="21">
        <f>EXP(-LN(2)/2)*CM143+(1-EXP(-LN(2)/2))/(LN(2)/2)*CG144*CJ144*VLOOKUP('Données projet'!$B$12,Paramètres!$A$1:$I$89,3,0)*0.475*44/12</f>
        <v>4.8585630979841224E-17</v>
      </c>
      <c r="CN144" s="22">
        <f t="shared" si="120"/>
        <v>0.26406175306666607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370.12772664814923</v>
      </c>
      <c r="CZ144" s="59">
        <f t="shared" si="150"/>
        <v>292.26503163353146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0.83011392267945261</v>
      </c>
      <c r="DG144" s="21">
        <f>EXP(-LN(2)/25)*DG143+(1-EXP(-LN(2)/25))/(LN(2)/25)*Calculateur!DB144*Calculateur!DD144*VLOOKUP('Données projet'!$B$13,Paramètres!$A$1:$I$89,3,0)*0.475*44/12</f>
        <v>0.30605961054187453</v>
      </c>
      <c r="DH144" s="21">
        <f>EXP(-LN(2)/2)*DH143+(1-EXP(-LN(2)/2))/(LN(2)/2)*DB144*DE144*VLOOKUP('Données projet'!$B$13,Paramètres!$A$1:$I$89,3,0)*0.475*44/12</f>
        <v>1.5549476423336298E-16</v>
      </c>
      <c r="DI144" s="22">
        <f t="shared" si="123"/>
        <v>1.1361735332213274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6.1186256061773749E-14</v>
      </c>
      <c r="DQ144" s="13">
        <f t="shared" si="151"/>
        <v>9.7328366192051127E-13</v>
      </c>
      <c r="DR144" s="20">
        <f t="shared" si="124"/>
        <v>1.8017017738191463E-12</v>
      </c>
      <c r="DS144" s="59">
        <f t="shared" si="125"/>
        <v>293.33333333333513</v>
      </c>
      <c r="DT144" s="59">
        <f ca="1">AVERAGE(OFFSET($DS$3,0,0,'Données projet'!$E$14+1,1))-AVERAGE(OFFSET($H$3,0,0,'Données projet'!$E$14+1,1))</f>
        <v>385.04244822139202</v>
      </c>
      <c r="DU144" s="59">
        <f t="shared" si="152"/>
        <v>374.64504594213992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0.76607257599467671</v>
      </c>
      <c r="EB144" s="21">
        <f>EXP(-LN(2)/25)*EB143+(1-EXP(-LN(2)/25))/(LN(2)/25)*Calculateur!DW144*Calculateur!DY144*VLOOKUP('Données projet'!$B$14,Paramètres!$A$1:$I$89,3,0)*0.475*44/12</f>
        <v>0.41729648900393168</v>
      </c>
      <c r="EC144" s="21">
        <f>EXP(-LN(2)/2)*EC143+(1-EXP(-LN(2)/2))/(LN(2)/2)*DW144*DZ144*VLOOKUP('Données projet'!$B$14,Paramètres!$A$1:$I$89,3,0)*0.475*44/12</f>
        <v>3.3411165812141925E-17</v>
      </c>
      <c r="ED144" s="22">
        <f t="shared" si="126"/>
        <v>1.1833690649986084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-1.0286385077051818E-13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332.68760696564266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0.36268256624745776</v>
      </c>
      <c r="AA145" s="21">
        <f>EXP(-LN(2)/25)*AA144+(1-EXP(-LN(2)/25))/(LN(2)/25)*Calculateur!V145*Calculateur!X145*VLOOKUP('Données projet'!$B$9,Paramètres!$A$1:$I$89,3,0)*0.475*44/12</f>
        <v>0.18799698828693417</v>
      </c>
      <c r="AB145" s="21">
        <f>EXP(-LN(2)/2)*AB144+(1-EXP(-LN(2)/2))/(LN(2)/2)*V145*Y145*VLOOKUP('Données projet'!$B$9,Paramètres!$A$1:$I$89,3,0)*0.475*44/12</f>
        <v>8.4692267164258482E-17</v>
      </c>
      <c r="AC145" s="22">
        <f t="shared" si="111"/>
        <v>0.55067955453439199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-1.1527845344971866E-13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368.19566888809879</v>
      </c>
      <c r="AO145" s="59">
        <f t="shared" si="144"/>
        <v>254.25036207346591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0.40645460010490952</v>
      </c>
      <c r="AV145" s="21">
        <f>EXP(-LN(2)/25)*AV144+(1-EXP(-LN(2)/25))/(LN(2)/25)*Calculateur!AQ145*Calculateur!AS145*VLOOKUP('Données projet'!$B$10,Paramètres!$A$1:$I$89,3,0)*0.475*44/12</f>
        <v>0.21068627997673636</v>
      </c>
      <c r="AW145" s="21">
        <f>EXP(-LN(2)/2)*AW144+(1-EXP(-LN(2)/2))/(LN(2)/2)*AQ145*AT145*VLOOKUP('Données projet'!$B$10,Paramètres!$A$1:$I$89,3,0)*0.475*44/12</f>
        <v>9.4913747684082814E-17</v>
      </c>
      <c r="AX145" s="21">
        <f t="shared" si="114"/>
        <v>0.61714088008164603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319.22903094674564</v>
      </c>
      <c r="BJ145" s="59">
        <f t="shared" si="146"/>
        <v>254.58690973142848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0.98765780149282378</v>
      </c>
      <c r="BQ145" s="21">
        <f>EXP(-LN(2)/25)*BQ144+(1-EXP(-LN(2)/25))/(LN(2)/25)*Calculateur!BL145*Calculateur!BN145*VLOOKUP('Données projet'!$B$11,Paramètres!$A$1:$I$89,3,0)*0.475*44/12</f>
        <v>0.4997029420946103</v>
      </c>
      <c r="BR145" s="21">
        <f>EXP(-LN(2)/2)*BR144+(1-EXP(-LN(2)/2))/(LN(2)/2)*BL145*BO145*VLOOKUP('Données projet'!$B$11,Paramètres!$A$1:$I$89,3,0)*0.475*44/12</f>
        <v>1.5325419605025715E-16</v>
      </c>
      <c r="BS145" s="22">
        <f t="shared" si="117"/>
        <v>1.4873607435874343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6.7984728957526396E-14</v>
      </c>
      <c r="CA145" s="13">
        <f t="shared" si="147"/>
        <v>1.0682447123141398E-12</v>
      </c>
      <c r="CB145" s="20">
        <f t="shared" si="118"/>
        <v>1.978932943548152E-12</v>
      </c>
      <c r="CC145" s="59">
        <f t="shared" si="119"/>
        <v>293.3333333333353</v>
      </c>
      <c r="CD145" s="59">
        <f ca="1">AVERAGE(OFFSET($CC$3,0,0,'Données projet'!$E$12+1,1))-AVERAGE(OFFSET($H$3,0,0,'Données projet'!$E$12+1,1))</f>
        <v>382.88347131256569</v>
      </c>
      <c r="CE145" s="59">
        <f t="shared" si="148"/>
        <v>243.30592080224636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0.18646069792258047</v>
      </c>
      <c r="CL145" s="21">
        <f>EXP(-LN(2)/25)*CL144+(1-EXP(-LN(2)/25))/(LN(2)/25)*Calculateur!CG145*Calculateur!CI145*VLOOKUP('Données projet'!$B$12,Paramètres!$A$1:$I$89,3,0)*0.475*44/12</f>
        <v>7.18515199159422E-2</v>
      </c>
      <c r="CM145" s="21">
        <f>EXP(-LN(2)/2)*CM144+(1-EXP(-LN(2)/2))/(LN(2)/2)*CG145*CJ145*VLOOKUP('Données projet'!$B$12,Paramètres!$A$1:$I$89,3,0)*0.475*44/12</f>
        <v>3.4355229134072932E-17</v>
      </c>
      <c r="CN145" s="22">
        <f t="shared" si="120"/>
        <v>0.25831221783852271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370.12772664814923</v>
      </c>
      <c r="CZ145" s="59">
        <f t="shared" si="150"/>
        <v>292.26503163353146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0.81383589497520648</v>
      </c>
      <c r="DG145" s="21">
        <f>EXP(-LN(2)/25)*DG144+(1-EXP(-LN(2)/25))/(LN(2)/25)*Calculateur!DB145*Calculateur!DD145*VLOOKUP('Données projet'!$B$13,Paramètres!$A$1:$I$89,3,0)*0.475*44/12</f>
        <v>0.29769039439663159</v>
      </c>
      <c r="DH145" s="21">
        <f>EXP(-LN(2)/2)*DH144+(1-EXP(-LN(2)/2))/(LN(2)/2)*DB145*DE145*VLOOKUP('Données projet'!$B$13,Paramètres!$A$1:$I$89,3,0)*0.475*44/12</f>
        <v>1.0995140222841439E-16</v>
      </c>
      <c r="DI145" s="22">
        <f t="shared" si="123"/>
        <v>1.1115262893718381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6.1186256061773749E-14</v>
      </c>
      <c r="DQ145" s="13">
        <f t="shared" si="151"/>
        <v>9.7328366192051127E-13</v>
      </c>
      <c r="DR145" s="20">
        <f t="shared" si="124"/>
        <v>1.8017017738191463E-12</v>
      </c>
      <c r="DS145" s="59">
        <f t="shared" si="125"/>
        <v>293.33333333333513</v>
      </c>
      <c r="DT145" s="59">
        <f ca="1">AVERAGE(OFFSET($DS$3,0,0,'Données projet'!$E$14+1,1))-AVERAGE(OFFSET($H$3,0,0,'Données projet'!$E$14+1,1))</f>
        <v>385.04244822139202</v>
      </c>
      <c r="DU145" s="59">
        <f t="shared" si="152"/>
        <v>374.64504594213992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0.75105036003755454</v>
      </c>
      <c r="EB145" s="21">
        <f>EXP(-LN(2)/25)*EB144+(1-EXP(-LN(2)/25))/(LN(2)/25)*Calculateur!DW145*Calculateur!DY145*VLOOKUP('Données projet'!$B$14,Paramètres!$A$1:$I$89,3,0)*0.475*44/12</f>
        <v>0.40588549456745054</v>
      </c>
      <c r="EC145" s="21">
        <f>EXP(-LN(2)/2)*EC144+(1-EXP(-LN(2)/2))/(LN(2)/2)*DW145*DZ145*VLOOKUP('Données projet'!$B$14,Paramètres!$A$1:$I$89,3,0)*0.475*44/12</f>
        <v>2.3625261913113698E-17</v>
      </c>
      <c r="ED145" s="22">
        <f t="shared" si="126"/>
        <v>1.156935854605005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-1.0286385077051818E-13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332.68760696564266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0.35557058233786742</v>
      </c>
      <c r="AA146" s="21">
        <f>EXP(-LN(2)/25)*AA145+(1-EXP(-LN(2)/25))/(LN(2)/25)*Calculateur!V146*Calculateur!X146*VLOOKUP('Données projet'!$B$9,Paramètres!$A$1:$I$89,3,0)*0.475*44/12</f>
        <v>0.18285620075589601</v>
      </c>
      <c r="AB146" s="21">
        <f>EXP(-LN(2)/2)*AB145+(1-EXP(-LN(2)/2))/(LN(2)/2)*V146*Y146*VLOOKUP('Données projet'!$B$9,Paramètres!$A$1:$I$89,3,0)*0.475*44/12</f>
        <v>5.9886476425909946E-17</v>
      </c>
      <c r="AC146" s="22">
        <f t="shared" si="111"/>
        <v>0.53842678309376357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-1.1527845344971866E-13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368.19566888809879</v>
      </c>
      <c r="AO146" s="59">
        <f t="shared" si="144"/>
        <v>254.25036207346591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0.39848427330967895</v>
      </c>
      <c r="AV146" s="21">
        <f>EXP(-LN(2)/25)*AV145+(1-EXP(-LN(2)/25))/(LN(2)/25)*Calculateur!AQ146*Calculateur!AS146*VLOOKUP('Données projet'!$B$10,Paramètres!$A$1:$I$89,3,0)*0.475*44/12</f>
        <v>0.20492505257126256</v>
      </c>
      <c r="AW146" s="21">
        <f>EXP(-LN(2)/2)*AW145+(1-EXP(-LN(2)/2))/(LN(2)/2)*AQ146*AT146*VLOOKUP('Données projet'!$B$10,Paramètres!$A$1:$I$89,3,0)*0.475*44/12</f>
        <v>6.7114154615243927E-17</v>
      </c>
      <c r="AX146" s="21">
        <f t="shared" si="114"/>
        <v>0.60340932588094165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319.22903094674564</v>
      </c>
      <c r="BJ146" s="59">
        <f t="shared" si="146"/>
        <v>254.58690973142848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0.96829043441732521</v>
      </c>
      <c r="BQ146" s="21">
        <f>EXP(-LN(2)/25)*BQ145+(1-EXP(-LN(2)/25))/(LN(2)/25)*Calculateur!BL146*Calculateur!BN146*VLOOKUP('Données projet'!$B$11,Paramètres!$A$1:$I$89,3,0)*0.475*44/12</f>
        <v>0.48603853886479753</v>
      </c>
      <c r="BR146" s="21">
        <f>EXP(-LN(2)/2)*BR145+(1-EXP(-LN(2)/2))/(LN(2)/2)*BL146*BO146*VLOOKUP('Données projet'!$B$11,Paramètres!$A$1:$I$89,3,0)*0.475*44/12</f>
        <v>1.0836708127242944E-16</v>
      </c>
      <c r="BS146" s="22">
        <f t="shared" si="117"/>
        <v>1.4543289732821227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6.7984728957526396E-14</v>
      </c>
      <c r="CA146" s="13">
        <f t="shared" si="147"/>
        <v>1.0682447123141398E-12</v>
      </c>
      <c r="CB146" s="20">
        <f t="shared" si="118"/>
        <v>1.978932943548152E-12</v>
      </c>
      <c r="CC146" s="59">
        <f t="shared" si="119"/>
        <v>293.3333333333353</v>
      </c>
      <c r="CD146" s="59">
        <f ca="1">AVERAGE(OFFSET($CC$3,0,0,'Données projet'!$E$12+1,1))-AVERAGE(OFFSET($H$3,0,0,'Données projet'!$E$12+1,1))</f>
        <v>382.88347131256569</v>
      </c>
      <c r="CE146" s="59">
        <f t="shared" si="148"/>
        <v>243.30592080224636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0.18280431736611452</v>
      </c>
      <c r="CL146" s="21">
        <f>EXP(-LN(2)/25)*CL145+(1-EXP(-LN(2)/25))/(LN(2)/25)*Calculateur!CG146*Calculateur!CI146*VLOOKUP('Données projet'!$B$12,Paramètres!$A$1:$I$89,3,0)*0.475*44/12</f>
        <v>6.9886736325333543E-2</v>
      </c>
      <c r="CM146" s="21">
        <f>EXP(-LN(2)/2)*CM145+(1-EXP(-LN(2)/2))/(LN(2)/2)*CG146*CJ146*VLOOKUP('Données projet'!$B$12,Paramètres!$A$1:$I$89,3,0)*0.475*44/12</f>
        <v>2.4292815489920612E-17</v>
      </c>
      <c r="CN146" s="22">
        <f t="shared" si="120"/>
        <v>0.25269105369144806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370.12772664814923</v>
      </c>
      <c r="CZ146" s="59">
        <f t="shared" si="150"/>
        <v>292.26503163353146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0.79787706946562409</v>
      </c>
      <c r="DG146" s="21">
        <f>EXP(-LN(2)/25)*DG145+(1-EXP(-LN(2)/25))/(LN(2)/25)*Calculateur!DB146*Calculateur!DD146*VLOOKUP('Données projet'!$B$13,Paramètres!$A$1:$I$89,3,0)*0.475*44/12</f>
        <v>0.28955003490699821</v>
      </c>
      <c r="DH146" s="21">
        <f>EXP(-LN(2)/2)*DH145+(1-EXP(-LN(2)/2))/(LN(2)/2)*DB146*DE146*VLOOKUP('Données projet'!$B$13,Paramètres!$A$1:$I$89,3,0)*0.475*44/12</f>
        <v>7.77473821166815E-17</v>
      </c>
      <c r="DI146" s="22">
        <f t="shared" si="123"/>
        <v>1.0874271043726222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6.1186256061773749E-14</v>
      </c>
      <c r="DQ146" s="13">
        <f t="shared" si="151"/>
        <v>9.7328366192051127E-13</v>
      </c>
      <c r="DR146" s="20">
        <f t="shared" si="124"/>
        <v>1.8017017738191463E-12</v>
      </c>
      <c r="DS146" s="59">
        <f t="shared" si="125"/>
        <v>293.33333333333513</v>
      </c>
      <c r="DT146" s="59">
        <f ca="1">AVERAGE(OFFSET($DS$3,0,0,'Données projet'!$E$14+1,1))-AVERAGE(OFFSET($H$3,0,0,'Données projet'!$E$14+1,1))</f>
        <v>385.04244822139202</v>
      </c>
      <c r="DU146" s="59">
        <f t="shared" si="152"/>
        <v>374.64504594213992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0.73632272057270454</v>
      </c>
      <c r="EB146" s="21">
        <f>EXP(-LN(2)/25)*EB145+(1-EXP(-LN(2)/25))/(LN(2)/25)*Calculateur!DW146*Calculateur!DY146*VLOOKUP('Données projet'!$B$14,Paramètres!$A$1:$I$89,3,0)*0.475*44/12</f>
        <v>0.39478653437391309</v>
      </c>
      <c r="EC146" s="21">
        <f>EXP(-LN(2)/2)*EC145+(1-EXP(-LN(2)/2))/(LN(2)/2)*DW146*DZ146*VLOOKUP('Données projet'!$B$14,Paramètres!$A$1:$I$89,3,0)*0.475*44/12</f>
        <v>1.6705582906070963E-17</v>
      </c>
      <c r="ED146" s="22">
        <f t="shared" si="126"/>
        <v>1.1311092549466175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-1.0286385077051818E-13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332.68760696564266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0.34859806009486227</v>
      </c>
      <c r="AA147" s="21">
        <f>EXP(-LN(2)/25)*AA146+(1-EXP(-LN(2)/25))/(LN(2)/25)*Calculateur!V147*Calculateur!X147*VLOOKUP('Données projet'!$B$9,Paramètres!$A$1:$I$89,3,0)*0.475*44/12</f>
        <v>0.17785598833023636</v>
      </c>
      <c r="AB147" s="21">
        <f>EXP(-LN(2)/2)*AB146+(1-EXP(-LN(2)/2))/(LN(2)/2)*V147*Y147*VLOOKUP('Données projet'!$B$9,Paramètres!$A$1:$I$89,3,0)*0.475*44/12</f>
        <v>4.2346133582129241E-17</v>
      </c>
      <c r="AC147" s="22">
        <f t="shared" si="111"/>
        <v>0.52645404842509858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-1.1527845344971866E-13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368.19566888809879</v>
      </c>
      <c r="AO147" s="59">
        <f t="shared" si="144"/>
        <v>254.25036207346591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0.39067023976148352</v>
      </c>
      <c r="AV147" s="21">
        <f>EXP(-LN(2)/25)*AV146+(1-EXP(-LN(2)/25))/(LN(2)/25)*Calculateur!AQ147*Calculateur!AS147*VLOOKUP('Données projet'!$B$10,Paramètres!$A$1:$I$89,3,0)*0.475*44/12</f>
        <v>0.19932136623216123</v>
      </c>
      <c r="AW147" s="21">
        <f>EXP(-LN(2)/2)*AW146+(1-EXP(-LN(2)/2))/(LN(2)/2)*AQ147*AT147*VLOOKUP('Données projet'!$B$10,Paramètres!$A$1:$I$89,3,0)*0.475*44/12</f>
        <v>4.7456873842041407E-17</v>
      </c>
      <c r="AX147" s="21">
        <f t="shared" si="114"/>
        <v>0.58999160599364475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319.22903094674564</v>
      </c>
      <c r="BJ147" s="59">
        <f t="shared" si="146"/>
        <v>254.58690973142848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0.94930284959724964</v>
      </c>
      <c r="BQ147" s="21">
        <f>EXP(-LN(2)/25)*BQ146+(1-EXP(-LN(2)/25))/(LN(2)/25)*Calculateur!BL147*Calculateur!BN147*VLOOKUP('Données projet'!$B$11,Paramètres!$A$1:$I$89,3,0)*0.475*44/12</f>
        <v>0.47274778945988372</v>
      </c>
      <c r="BR147" s="21">
        <f>EXP(-LN(2)/2)*BR146+(1-EXP(-LN(2)/2))/(LN(2)/2)*BL147*BO147*VLOOKUP('Données projet'!$B$11,Paramètres!$A$1:$I$89,3,0)*0.475*44/12</f>
        <v>7.6627098025128587E-17</v>
      </c>
      <c r="BS147" s="22">
        <f t="shared" si="117"/>
        <v>1.4220506390571335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6.7984728957526396E-14</v>
      </c>
      <c r="CA147" s="13">
        <f t="shared" si="147"/>
        <v>1.0682447123141398E-12</v>
      </c>
      <c r="CB147" s="20">
        <f t="shared" si="118"/>
        <v>1.978932943548152E-12</v>
      </c>
      <c r="CC147" s="59">
        <f t="shared" si="119"/>
        <v>293.3333333333353</v>
      </c>
      <c r="CD147" s="59">
        <f ca="1">AVERAGE(OFFSET($CC$3,0,0,'Données projet'!$E$12+1,1))-AVERAGE(OFFSET($H$3,0,0,'Données projet'!$E$12+1,1))</f>
        <v>382.88347131256569</v>
      </c>
      <c r="CE147" s="59">
        <f t="shared" si="148"/>
        <v>243.30592080224636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0.17921963620218895</v>
      </c>
      <c r="CL147" s="21">
        <f>EXP(-LN(2)/25)*CL146+(1-EXP(-LN(2)/25))/(LN(2)/25)*Calculateur!CG147*Calculateur!CI147*VLOOKUP('Données projet'!$B$12,Paramètres!$A$1:$I$89,3,0)*0.475*44/12</f>
        <v>6.7975679845333564E-2</v>
      </c>
      <c r="CM147" s="21">
        <f>EXP(-LN(2)/2)*CM146+(1-EXP(-LN(2)/2))/(LN(2)/2)*CG147*CJ147*VLOOKUP('Données projet'!$B$12,Paramètres!$A$1:$I$89,3,0)*0.475*44/12</f>
        <v>1.7177614567036466E-17</v>
      </c>
      <c r="CN147" s="22">
        <f t="shared" si="120"/>
        <v>0.24719531604752254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370.12772664814923</v>
      </c>
      <c r="CZ147" s="59">
        <f t="shared" si="150"/>
        <v>292.26503163353146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0.78223118679036219</v>
      </c>
      <c r="DG147" s="21">
        <f>EXP(-LN(2)/25)*DG146+(1-EXP(-LN(2)/25))/(LN(2)/25)*Calculateur!DB147*Calculateur!DD147*VLOOKUP('Données projet'!$B$13,Paramètres!$A$1:$I$89,3,0)*0.475*44/12</f>
        <v>0.28163227397569179</v>
      </c>
      <c r="DH147" s="21">
        <f>EXP(-LN(2)/2)*DH146+(1-EXP(-LN(2)/2))/(LN(2)/2)*DB147*DE147*VLOOKUP('Données projet'!$B$13,Paramètres!$A$1:$I$89,3,0)*0.475*44/12</f>
        <v>5.4975701114207209E-17</v>
      </c>
      <c r="DI147" s="22">
        <f t="shared" si="123"/>
        <v>1.063863460766054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6.1186256061773749E-14</v>
      </c>
      <c r="DQ147" s="13">
        <f t="shared" si="151"/>
        <v>9.7328366192051127E-13</v>
      </c>
      <c r="DR147" s="20">
        <f t="shared" si="124"/>
        <v>1.8017017738191463E-12</v>
      </c>
      <c r="DS147" s="59">
        <f t="shared" si="125"/>
        <v>293.33333333333513</v>
      </c>
      <c r="DT147" s="59">
        <f ca="1">AVERAGE(OFFSET($DS$3,0,0,'Données projet'!$E$14+1,1))-AVERAGE(OFFSET($H$3,0,0,'Données projet'!$E$14+1,1))</f>
        <v>385.04244822139202</v>
      </c>
      <c r="DU147" s="59">
        <f t="shared" si="152"/>
        <v>374.64504594213992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0.72188388113478719</v>
      </c>
      <c r="EB147" s="21">
        <f>EXP(-LN(2)/25)*EB146+(1-EXP(-LN(2)/25))/(LN(2)/25)*Calculateur!DW147*Calculateur!DY147*VLOOKUP('Données projet'!$B$14,Paramètres!$A$1:$I$89,3,0)*0.475*44/12</f>
        <v>0.38399107583053688</v>
      </c>
      <c r="EC147" s="21">
        <f>EXP(-LN(2)/2)*EC146+(1-EXP(-LN(2)/2))/(LN(2)/2)*DW147*DZ147*VLOOKUP('Données projet'!$B$14,Paramètres!$A$1:$I$89,3,0)*0.475*44/12</f>
        <v>1.1812630956556849E-17</v>
      </c>
      <c r="ED147" s="22">
        <f t="shared" si="126"/>
        <v>1.1058749569653241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-1.0286385077051818E-13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332.68760696564266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0.34176226476022381</v>
      </c>
      <c r="AA148" s="21">
        <f>EXP(-LN(2)/25)*AA147+(1-EXP(-LN(2)/25))/(LN(2)/25)*Calculateur!V148*Calculateur!X148*VLOOKUP('Données projet'!$B$9,Paramètres!$A$1:$I$89,3,0)*0.475*44/12</f>
        <v>0.17299250697630611</v>
      </c>
      <c r="AB148" s="21">
        <f>EXP(-LN(2)/2)*AB147+(1-EXP(-LN(2)/2))/(LN(2)/2)*V148*Y148*VLOOKUP('Données projet'!$B$9,Paramètres!$A$1:$I$89,3,0)*0.475*44/12</f>
        <v>2.9943238212954973E-17</v>
      </c>
      <c r="AC148" s="22">
        <f t="shared" si="111"/>
        <v>0.51475477173652995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-1.1527845344971866E-13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368.19566888809879</v>
      </c>
      <c r="AO148" s="59">
        <f t="shared" si="144"/>
        <v>254.25036207346591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0.38300943464507836</v>
      </c>
      <c r="AV148" s="21">
        <f>EXP(-LN(2)/25)*AV147+(1-EXP(-LN(2)/25))/(LN(2)/25)*Calculateur!AQ148*Calculateur!AS148*VLOOKUP('Données projet'!$B$10,Paramètres!$A$1:$I$89,3,0)*0.475*44/12</f>
        <v>0.19387091299068768</v>
      </c>
      <c r="AW148" s="21">
        <f>EXP(-LN(2)/2)*AW147+(1-EXP(-LN(2)/2))/(LN(2)/2)*AQ148*AT148*VLOOKUP('Données projet'!$B$10,Paramètres!$A$1:$I$89,3,0)*0.475*44/12</f>
        <v>3.3557077307621963E-17</v>
      </c>
      <c r="AX148" s="21">
        <f t="shared" si="114"/>
        <v>0.57688034763576601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319.22903094674564</v>
      </c>
      <c r="BJ148" s="59">
        <f t="shared" si="146"/>
        <v>254.58690973142848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0.93068759973421256</v>
      </c>
      <c r="BQ148" s="21">
        <f>EXP(-LN(2)/25)*BQ147+(1-EXP(-LN(2)/25))/(LN(2)/25)*Calculateur!BL148*Calculateur!BN148*VLOOKUP('Données projet'!$B$11,Paramètres!$A$1:$I$89,3,0)*0.475*44/12</f>
        <v>0.4598204762963774</v>
      </c>
      <c r="BR148" s="21">
        <f>EXP(-LN(2)/2)*BR147+(1-EXP(-LN(2)/2))/(LN(2)/2)*BL148*BO148*VLOOKUP('Données projet'!$B$11,Paramètres!$A$1:$I$89,3,0)*0.475*44/12</f>
        <v>5.4183540636214733E-17</v>
      </c>
      <c r="BS148" s="22">
        <f t="shared" si="117"/>
        <v>1.3905080760305899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6.7984728957526396E-14</v>
      </c>
      <c r="CA148" s="13">
        <f t="shared" si="147"/>
        <v>1.0682447123141398E-12</v>
      </c>
      <c r="CB148" s="20">
        <f t="shared" si="118"/>
        <v>1.978932943548152E-12</v>
      </c>
      <c r="CC148" s="59">
        <f t="shared" si="119"/>
        <v>293.3333333333353</v>
      </c>
      <c r="CD148" s="59">
        <f ca="1">AVERAGE(OFFSET($CC$3,0,0,'Données projet'!$E$12+1,1))-AVERAGE(OFFSET($H$3,0,0,'Données projet'!$E$12+1,1))</f>
        <v>382.88347131256569</v>
      </c>
      <c r="CE148" s="59">
        <f t="shared" si="148"/>
        <v>243.30592080224636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0.17570524844944832</v>
      </c>
      <c r="CL148" s="21">
        <f>EXP(-LN(2)/25)*CL147+(1-EXP(-LN(2)/25))/(LN(2)/25)*Calculateur!CG148*Calculateur!CI148*VLOOKUP('Données projet'!$B$12,Paramètres!$A$1:$I$89,3,0)*0.475*44/12</f>
        <v>6.6116881305277278E-2</v>
      </c>
      <c r="CM148" s="21">
        <f>EXP(-LN(2)/2)*CM147+(1-EXP(-LN(2)/2))/(LN(2)/2)*CG148*CJ148*VLOOKUP('Données projet'!$B$12,Paramètres!$A$1:$I$89,3,0)*0.475*44/12</f>
        <v>1.2146407744960306E-17</v>
      </c>
      <c r="CN148" s="22">
        <f t="shared" si="120"/>
        <v>0.24182212975472561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370.12772664814923</v>
      </c>
      <c r="CZ148" s="59">
        <f t="shared" si="150"/>
        <v>292.26503163353146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0.76689211033131599</v>
      </c>
      <c r="DG148" s="21">
        <f>EXP(-LN(2)/25)*DG147+(1-EXP(-LN(2)/25))/(LN(2)/25)*Calculateur!DB148*Calculateur!DD148*VLOOKUP('Données projet'!$B$13,Paramètres!$A$1:$I$89,3,0)*0.475*44/12</f>
        <v>0.27393102463342889</v>
      </c>
      <c r="DH148" s="21">
        <f>EXP(-LN(2)/2)*DH147+(1-EXP(-LN(2)/2))/(LN(2)/2)*DB148*DE148*VLOOKUP('Données projet'!$B$13,Paramètres!$A$1:$I$89,3,0)*0.475*44/12</f>
        <v>3.8873691058340756E-17</v>
      </c>
      <c r="DI148" s="22">
        <f t="shared" si="123"/>
        <v>1.0408231349647448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6.1186256061773749E-14</v>
      </c>
      <c r="DQ148" s="13">
        <f t="shared" si="151"/>
        <v>9.7328366192051127E-13</v>
      </c>
      <c r="DR148" s="20">
        <f t="shared" si="124"/>
        <v>1.8017017738191463E-12</v>
      </c>
      <c r="DS148" s="59">
        <f t="shared" si="125"/>
        <v>293.33333333333513</v>
      </c>
      <c r="DT148" s="59">
        <f ca="1">AVERAGE(OFFSET($DS$3,0,0,'Données projet'!$E$14+1,1))-AVERAGE(OFFSET($H$3,0,0,'Données projet'!$E$14+1,1))</f>
        <v>385.04244822139202</v>
      </c>
      <c r="DU148" s="59">
        <f t="shared" si="152"/>
        <v>374.64504594213992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0.70772817853142489</v>
      </c>
      <c r="EB148" s="21">
        <f>EXP(-LN(2)/25)*EB147+(1-EXP(-LN(2)/25))/(LN(2)/25)*Calculateur!DW148*Calculateur!DY148*VLOOKUP('Données projet'!$B$14,Paramètres!$A$1:$I$89,3,0)*0.475*44/12</f>
        <v>0.37349081966873782</v>
      </c>
      <c r="EC148" s="21">
        <f>EXP(-LN(2)/2)*EC147+(1-EXP(-LN(2)/2))/(LN(2)/2)*DW148*DZ148*VLOOKUP('Données projet'!$B$14,Paramètres!$A$1:$I$89,3,0)*0.475*44/12</f>
        <v>8.3527914530354813E-18</v>
      </c>
      <c r="ED148" s="22">
        <f t="shared" si="126"/>
        <v>1.0812189982001628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-1.0286385077051818E-13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332.68760696564266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0.33506051520267416</v>
      </c>
      <c r="AA149" s="21">
        <f>EXP(-LN(2)/25)*AA148+(1-EXP(-LN(2)/25))/(LN(2)/25)*Calculateur!V149*Calculateur!X149*VLOOKUP('Données projet'!$B$9,Paramètres!$A$1:$I$89,3,0)*0.475*44/12</f>
        <v>0.16826201777575844</v>
      </c>
      <c r="AB149" s="21">
        <f>EXP(-LN(2)/2)*AB148+(1-EXP(-LN(2)/2))/(LN(2)/2)*V149*Y149*VLOOKUP('Données projet'!$B$9,Paramètres!$A$1:$I$89,3,0)*0.475*44/12</f>
        <v>2.117306679106462E-17</v>
      </c>
      <c r="AC149" s="22">
        <f t="shared" si="111"/>
        <v>0.50332253297843255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-1.1527845344971866E-13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368.19566888809879</v>
      </c>
      <c r="AO149" s="59">
        <f t="shared" si="144"/>
        <v>254.25036207346591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0.37549885324437615</v>
      </c>
      <c r="AV149" s="21">
        <f>EXP(-LN(2)/25)*AV148+(1-EXP(-LN(2)/25))/(LN(2)/25)*Calculateur!AQ149*Calculateur!AS149*VLOOKUP('Données projet'!$B$10,Paramètres!$A$1:$I$89,3,0)*0.475*44/12</f>
        <v>0.18856950267972911</v>
      </c>
      <c r="AW149" s="21">
        <f>EXP(-LN(2)/2)*AW148+(1-EXP(-LN(2)/2))/(LN(2)/2)*AQ149*AT149*VLOOKUP('Données projet'!$B$10,Paramètres!$A$1:$I$89,3,0)*0.475*44/12</f>
        <v>2.3728436921020703E-17</v>
      </c>
      <c r="AX149" s="21">
        <f t="shared" si="114"/>
        <v>0.56406835592410531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319.22903094674564</v>
      </c>
      <c r="BJ149" s="59">
        <f t="shared" si="146"/>
        <v>254.58690973142848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0.91243738356680837</v>
      </c>
      <c r="BQ149" s="21">
        <f>EXP(-LN(2)/25)*BQ148+(1-EXP(-LN(2)/25))/(LN(2)/25)*Calculateur!BL149*Calculateur!BN149*VLOOKUP('Données projet'!$B$11,Paramètres!$A$1:$I$89,3,0)*0.475*44/12</f>
        <v>0.44724666119114503</v>
      </c>
      <c r="BR149" s="21">
        <f>EXP(-LN(2)/2)*BR148+(1-EXP(-LN(2)/2))/(LN(2)/2)*BL149*BO149*VLOOKUP('Données projet'!$B$11,Paramètres!$A$1:$I$89,3,0)*0.475*44/12</f>
        <v>3.83135490125643E-17</v>
      </c>
      <c r="BS149" s="22">
        <f t="shared" si="117"/>
        <v>1.3596840447579535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6.7984728957526396E-14</v>
      </c>
      <c r="CA149" s="13">
        <f t="shared" si="147"/>
        <v>1.0682447123141398E-12</v>
      </c>
      <c r="CB149" s="20">
        <f t="shared" si="118"/>
        <v>1.978932943548152E-12</v>
      </c>
      <c r="CC149" s="59">
        <f t="shared" si="119"/>
        <v>293.3333333333353</v>
      </c>
      <c r="CD149" s="59">
        <f ca="1">AVERAGE(OFFSET($CC$3,0,0,'Données projet'!$E$12+1,1))-AVERAGE(OFFSET($H$3,0,0,'Données projet'!$E$12+1,1))</f>
        <v>382.88347131256569</v>
      </c>
      <c r="CE149" s="59">
        <f t="shared" si="148"/>
        <v>243.30592080224636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0.17225977569697407</v>
      </c>
      <c r="CL149" s="21">
        <f>EXP(-LN(2)/25)*CL148+(1-EXP(-LN(2)/25))/(LN(2)/25)*Calculateur!CG149*Calculateur!CI149*VLOOKUP('Données projet'!$B$12,Paramètres!$A$1:$I$89,3,0)*0.475*44/12</f>
        <v>6.4308911709048788E-2</v>
      </c>
      <c r="CM149" s="21">
        <f>EXP(-LN(2)/2)*CM148+(1-EXP(-LN(2)/2))/(LN(2)/2)*CG149*CJ149*VLOOKUP('Données projet'!$B$12,Paramètres!$A$1:$I$89,3,0)*0.475*44/12</f>
        <v>8.588807283518233E-18</v>
      </c>
      <c r="CN149" s="22">
        <f t="shared" si="120"/>
        <v>0.23656868740602285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370.12772664814923</v>
      </c>
      <c r="CZ149" s="59">
        <f t="shared" si="150"/>
        <v>292.26503163353146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0.75185382380571897</v>
      </c>
      <c r="DG149" s="21">
        <f>EXP(-LN(2)/25)*DG148+(1-EXP(-LN(2)/25))/(LN(2)/25)*Calculateur!DB149*Calculateur!DD149*VLOOKUP('Données projet'!$B$13,Paramètres!$A$1:$I$89,3,0)*0.475*44/12</f>
        <v>0.26644036635942125</v>
      </c>
      <c r="DH149" s="21">
        <f>EXP(-LN(2)/2)*DH148+(1-EXP(-LN(2)/2))/(LN(2)/2)*DB149*DE149*VLOOKUP('Données projet'!$B$13,Paramètres!$A$1:$I$89,3,0)*0.475*44/12</f>
        <v>2.7487850557103607E-17</v>
      </c>
      <c r="DI149" s="22">
        <f t="shared" si="123"/>
        <v>1.0182941901651401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6.1186256061773749E-14</v>
      </c>
      <c r="DQ149" s="13">
        <f t="shared" si="151"/>
        <v>9.7328366192051127E-13</v>
      </c>
      <c r="DR149" s="20">
        <f t="shared" si="124"/>
        <v>1.8017017738191463E-12</v>
      </c>
      <c r="DS149" s="59">
        <f t="shared" si="125"/>
        <v>293.33333333333513</v>
      </c>
      <c r="DT149" s="59">
        <f ca="1">AVERAGE(OFFSET($DS$3,0,0,'Données projet'!$E$14+1,1))-AVERAGE(OFFSET($H$3,0,0,'Données projet'!$E$14+1,1))</f>
        <v>385.04244822139202</v>
      </c>
      <c r="DU149" s="59">
        <f t="shared" si="152"/>
        <v>374.64504594213992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0.69385006062198851</v>
      </c>
      <c r="EB149" s="21">
        <f>EXP(-LN(2)/25)*EB148+(1-EXP(-LN(2)/25))/(LN(2)/25)*Calculateur!DW149*Calculateur!DY149*VLOOKUP('Données projet'!$B$14,Paramètres!$A$1:$I$89,3,0)*0.475*44/12</f>
        <v>0.36327769356386758</v>
      </c>
      <c r="EC149" s="21">
        <f>EXP(-LN(2)/2)*EC148+(1-EXP(-LN(2)/2))/(LN(2)/2)*DW149*DZ149*VLOOKUP('Données projet'!$B$14,Paramètres!$A$1:$I$89,3,0)*0.475*44/12</f>
        <v>5.9063154782784246E-18</v>
      </c>
      <c r="ED149" s="22">
        <f t="shared" si="126"/>
        <v>1.0571277541858561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-1.0286385077051818E-13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332.68760696564266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0.32849018286628445</v>
      </c>
      <c r="AA150" s="21">
        <f>EXP(-LN(2)/25)*AA149+(1-EXP(-LN(2)/25))/(LN(2)/25)*Calculateur!V150*Calculateur!X150*VLOOKUP('Données projet'!$B$9,Paramètres!$A$1:$I$89,3,0)*0.475*44/12</f>
        <v>0.16366088405116538</v>
      </c>
      <c r="AB150" s="21">
        <f>EXP(-LN(2)/2)*AB149+(1-EXP(-LN(2)/2))/(LN(2)/2)*V150*Y150*VLOOKUP('Données projet'!$B$9,Paramètres!$A$1:$I$89,3,0)*0.475*44/12</f>
        <v>1.4971619106477486E-17</v>
      </c>
      <c r="AC150" s="22">
        <f t="shared" si="111"/>
        <v>0.49215106691744981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-1.1527845344971866E-13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368.19566888809879</v>
      </c>
      <c r="AO150" s="59">
        <f t="shared" si="144"/>
        <v>254.25036207346591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0.36813554976393942</v>
      </c>
      <c r="AV150" s="21">
        <f>EXP(-LN(2)/25)*AV149+(1-EXP(-LN(2)/25))/(LN(2)/25)*Calculateur!AQ150*Calculateur!AS150*VLOOKUP('Données projet'!$B$10,Paramètres!$A$1:$I$89,3,0)*0.475*44/12</f>
        <v>0.18341305971251276</v>
      </c>
      <c r="AW150" s="21">
        <f>EXP(-LN(2)/2)*AW149+(1-EXP(-LN(2)/2))/(LN(2)/2)*AQ150*AT150*VLOOKUP('Données projet'!$B$10,Paramètres!$A$1:$I$89,3,0)*0.475*44/12</f>
        <v>1.6778538653810982E-17</v>
      </c>
      <c r="AX150" s="21">
        <f t="shared" si="114"/>
        <v>0.55154860947645212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319.22903094674564</v>
      </c>
      <c r="BJ150" s="59">
        <f t="shared" si="146"/>
        <v>254.58690973142848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0.89454504300691429</v>
      </c>
      <c r="BQ150" s="21">
        <f>EXP(-LN(2)/25)*BQ149+(1-EXP(-LN(2)/25))/(LN(2)/25)*Calculateur!BL150*Calculateur!BN150*VLOOKUP('Données projet'!$B$11,Paramètres!$A$1:$I$89,3,0)*0.475*44/12</f>
        <v>0.43501667772119346</v>
      </c>
      <c r="BR150" s="21">
        <f>EXP(-LN(2)/2)*BR149+(1-EXP(-LN(2)/2))/(LN(2)/2)*BL150*BO150*VLOOKUP('Données projet'!$B$11,Paramètres!$A$1:$I$89,3,0)*0.475*44/12</f>
        <v>2.709177031810737E-17</v>
      </c>
      <c r="BS150" s="22">
        <f t="shared" si="117"/>
        <v>1.3295617207281079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6.7984728957526396E-14</v>
      </c>
      <c r="CA150" s="13">
        <f t="shared" si="147"/>
        <v>1.0682447123141398E-12</v>
      </c>
      <c r="CB150" s="20">
        <f t="shared" si="118"/>
        <v>1.978932943548152E-12</v>
      </c>
      <c r="CC150" s="59">
        <f t="shared" si="119"/>
        <v>293.3333333333353</v>
      </c>
      <c r="CD150" s="59">
        <f ca="1">AVERAGE(OFFSET($CC$3,0,0,'Données projet'!$E$12+1,1))-AVERAGE(OFFSET($H$3,0,0,'Données projet'!$E$12+1,1))</f>
        <v>382.88347131256569</v>
      </c>
      <c r="CE150" s="59">
        <f t="shared" si="148"/>
        <v>243.30592080224636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0.16888186656364496</v>
      </c>
      <c r="CL150" s="21">
        <f>EXP(-LN(2)/25)*CL149+(1-EXP(-LN(2)/25))/(LN(2)/25)*Calculateur!CG150*Calculateur!CI150*VLOOKUP('Données projet'!$B$12,Paramètres!$A$1:$I$89,3,0)*0.475*44/12</f>
        <v>6.2550381136506156E-2</v>
      </c>
      <c r="CM150" s="21">
        <f>EXP(-LN(2)/2)*CM149+(1-EXP(-LN(2)/2))/(LN(2)/2)*CG150*CJ150*VLOOKUP('Données projet'!$B$12,Paramètres!$A$1:$I$89,3,0)*0.475*44/12</f>
        <v>6.0732038724801529E-18</v>
      </c>
      <c r="CN150" s="22">
        <f t="shared" si="120"/>
        <v>0.23143224770015111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370.12772664814923</v>
      </c>
      <c r="CZ150" s="59">
        <f t="shared" si="150"/>
        <v>292.26503163353146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0.73711042890643974</v>
      </c>
      <c r="DG150" s="21">
        <f>EXP(-LN(2)/25)*DG149+(1-EXP(-LN(2)/25))/(LN(2)/25)*Calculateur!DB150*Calculateur!DD150*VLOOKUP('Données projet'!$B$13,Paramètres!$A$1:$I$89,3,0)*0.475*44/12</f>
        <v>0.25915454052983294</v>
      </c>
      <c r="DH150" s="21">
        <f>EXP(-LN(2)/2)*DH149+(1-EXP(-LN(2)/2))/(LN(2)/2)*DB150*DE150*VLOOKUP('Données projet'!$B$13,Paramètres!$A$1:$I$89,3,0)*0.475*44/12</f>
        <v>1.9436845529170381E-17</v>
      </c>
      <c r="DI150" s="22">
        <f t="shared" si="123"/>
        <v>0.99626496943627263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6.1186256061773749E-14</v>
      </c>
      <c r="DQ150" s="13">
        <f t="shared" si="151"/>
        <v>9.7328366192051127E-13</v>
      </c>
      <c r="DR150" s="20">
        <f t="shared" si="124"/>
        <v>1.8017017738191463E-12</v>
      </c>
      <c r="DS150" s="59">
        <f t="shared" si="125"/>
        <v>293.33333333333513</v>
      </c>
      <c r="DT150" s="59">
        <f ca="1">AVERAGE(OFFSET($DS$3,0,0,'Données projet'!$E$14+1,1))-AVERAGE(OFFSET($H$3,0,0,'Données projet'!$E$14+1,1))</f>
        <v>385.04244822139202</v>
      </c>
      <c r="DU150" s="59">
        <f t="shared" si="152"/>
        <v>374.64504594213992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0.68024408413994009</v>
      </c>
      <c r="EB150" s="21">
        <f>EXP(-LN(2)/25)*EB149+(1-EXP(-LN(2)/25))/(LN(2)/25)*Calculateur!DW150*Calculateur!DY150*VLOOKUP('Données projet'!$B$14,Paramètres!$A$1:$I$89,3,0)*0.475*44/12</f>
        <v>0.35334384592941998</v>
      </c>
      <c r="EC150" s="21">
        <f>EXP(-LN(2)/2)*EC149+(1-EXP(-LN(2)/2))/(LN(2)/2)*DW150*DZ150*VLOOKUP('Données projet'!$B$14,Paramètres!$A$1:$I$89,3,0)*0.475*44/12</f>
        <v>4.1763957265177407E-18</v>
      </c>
      <c r="ED150" s="22">
        <f t="shared" si="126"/>
        <v>1.03358793006936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-1.0286385077051818E-13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332.68760696564266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0.32204869073950432</v>
      </c>
      <c r="AA151" s="21">
        <f>EXP(-LN(2)/25)*AA150+(1-EXP(-LN(2)/25))/(LN(2)/25)*Calculateur!V151*Calculateur!X151*VLOOKUP('Données projet'!$B$9,Paramètres!$A$1:$I$89,3,0)*0.475*44/12</f>
        <v>0.15918556857023441</v>
      </c>
      <c r="AB151" s="21">
        <f>EXP(-LN(2)/2)*AB150+(1-EXP(-LN(2)/2))/(LN(2)/2)*V151*Y151*VLOOKUP('Données projet'!$B$9,Paramètres!$A$1:$I$89,3,0)*0.475*44/12</f>
        <v>1.058653339553231E-17</v>
      </c>
      <c r="AC151" s="22">
        <f t="shared" si="111"/>
        <v>0.48123425930973873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-1.1527845344971866E-13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368.19566888809879</v>
      </c>
      <c r="AO151" s="59">
        <f t="shared" si="144"/>
        <v>254.25036207346591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0.36091663617358238</v>
      </c>
      <c r="AV151" s="21">
        <f>EXP(-LN(2)/25)*AV150+(1-EXP(-LN(2)/25))/(LN(2)/25)*Calculateur!AQ151*Calculateur!AS151*VLOOKUP('Données projet'!$B$10,Paramètres!$A$1:$I$89,3,0)*0.475*44/12</f>
        <v>0.17839761994940048</v>
      </c>
      <c r="AW151" s="21">
        <f>EXP(-LN(2)/2)*AW150+(1-EXP(-LN(2)/2))/(LN(2)/2)*AQ151*AT151*VLOOKUP('Données projet'!$B$10,Paramètres!$A$1:$I$89,3,0)*0.475*44/12</f>
        <v>1.1864218460510352E-17</v>
      </c>
      <c r="AX151" s="21">
        <f t="shared" si="114"/>
        <v>0.53931425612298289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319.22903094674564</v>
      </c>
      <c r="BJ151" s="59">
        <f t="shared" si="146"/>
        <v>254.58690973142848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0.87700356033214955</v>
      </c>
      <c r="BQ151" s="21">
        <f>EXP(-LN(2)/25)*BQ150+(1-EXP(-LN(2)/25))/(LN(2)/25)*Calculateur!BL151*Calculateur!BN151*VLOOKUP('Données projet'!$B$11,Paramètres!$A$1:$I$89,3,0)*0.475*44/12</f>
        <v>0.4231211237923746</v>
      </c>
      <c r="BR151" s="21">
        <f>EXP(-LN(2)/2)*BR150+(1-EXP(-LN(2)/2))/(LN(2)/2)*BL151*BO151*VLOOKUP('Données projet'!$B$11,Paramètres!$A$1:$I$89,3,0)*0.475*44/12</f>
        <v>1.9156774506282153E-17</v>
      </c>
      <c r="BS151" s="22">
        <f t="shared" si="117"/>
        <v>1.3001246841245242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6.7984728957526396E-14</v>
      </c>
      <c r="CA151" s="13">
        <f t="shared" si="147"/>
        <v>1.0682447123141398E-12</v>
      </c>
      <c r="CB151" s="20">
        <f t="shared" si="118"/>
        <v>1.978932943548152E-12</v>
      </c>
      <c r="CC151" s="59">
        <f t="shared" si="119"/>
        <v>293.3333333333353</v>
      </c>
      <c r="CD151" s="59">
        <f ca="1">AVERAGE(OFFSET($CC$3,0,0,'Données projet'!$E$12+1,1))-AVERAGE(OFFSET($H$3,0,0,'Données projet'!$E$12+1,1))</f>
        <v>382.88347131256569</v>
      </c>
      <c r="CE151" s="59">
        <f t="shared" si="148"/>
        <v>243.30592080224636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0.16557019616809932</v>
      </c>
      <c r="CL151" s="21">
        <f>EXP(-LN(2)/25)*CL150+(1-EXP(-LN(2)/25))/(LN(2)/25)*Calculateur!CG151*Calculateur!CI151*VLOOKUP('Données projet'!$B$12,Paramètres!$A$1:$I$89,3,0)*0.475*44/12</f>
        <v>6.083993767494681E-2</v>
      </c>
      <c r="CM151" s="21">
        <f>EXP(-LN(2)/2)*CM150+(1-EXP(-LN(2)/2))/(LN(2)/2)*CG151*CJ151*VLOOKUP('Données projet'!$B$12,Paramètres!$A$1:$I$89,3,0)*0.475*44/12</f>
        <v>4.2944036417591165E-18</v>
      </c>
      <c r="CN151" s="22">
        <f t="shared" si="120"/>
        <v>0.22641013384304612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370.12772664814923</v>
      </c>
      <c r="CZ151" s="59">
        <f t="shared" si="150"/>
        <v>292.26503163353146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0.72265614298855252</v>
      </c>
      <c r="DG151" s="21">
        <f>EXP(-LN(2)/25)*DG150+(1-EXP(-LN(2)/25))/(LN(2)/25)*Calculateur!DB151*Calculateur!DD151*VLOOKUP('Données projet'!$B$13,Paramètres!$A$1:$I$89,3,0)*0.475*44/12</f>
        <v>0.2520679459906997</v>
      </c>
      <c r="DH151" s="21">
        <f>EXP(-LN(2)/2)*DH150+(1-EXP(-LN(2)/2))/(LN(2)/2)*DB151*DE151*VLOOKUP('Données projet'!$B$13,Paramètres!$A$1:$I$89,3,0)*0.475*44/12</f>
        <v>1.3743925278551807E-17</v>
      </c>
      <c r="DI151" s="22">
        <f t="shared" si="123"/>
        <v>0.97472408897925222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6.1186256061773749E-14</v>
      </c>
      <c r="DQ151" s="13">
        <f t="shared" si="151"/>
        <v>9.7328366192051127E-13</v>
      </c>
      <c r="DR151" s="20">
        <f t="shared" si="124"/>
        <v>1.8017017738191463E-12</v>
      </c>
      <c r="DS151" s="59">
        <f t="shared" si="125"/>
        <v>293.33333333333513</v>
      </c>
      <c r="DT151" s="59">
        <f ca="1">AVERAGE(OFFSET($DS$3,0,0,'Données projet'!$E$14+1,1))-AVERAGE(OFFSET($H$3,0,0,'Données projet'!$E$14+1,1))</f>
        <v>385.04244822139202</v>
      </c>
      <c r="DU151" s="59">
        <f t="shared" si="152"/>
        <v>374.64504594213992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0.66690491255787843</v>
      </c>
      <c r="EB151" s="21">
        <f>EXP(-LN(2)/25)*EB150+(1-EXP(-LN(2)/25))/(LN(2)/25)*Calculateur!DW151*Calculateur!DY151*VLOOKUP('Données projet'!$B$14,Paramètres!$A$1:$I$89,3,0)*0.475*44/12</f>
        <v>0.3436816398809347</v>
      </c>
      <c r="EC151" s="21">
        <f>EXP(-LN(2)/2)*EC150+(1-EXP(-LN(2)/2))/(LN(2)/2)*DW151*DZ151*VLOOKUP('Données projet'!$B$14,Paramètres!$A$1:$I$89,3,0)*0.475*44/12</f>
        <v>2.9531577391392123E-18</v>
      </c>
      <c r="ED151" s="22">
        <f t="shared" si="126"/>
        <v>1.0105865524388131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-1.0286385077051818E-13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332.68760696564266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0.31573351234440811</v>
      </c>
      <c r="AA152" s="21">
        <f>EXP(-LN(2)/25)*AA151+(1-EXP(-LN(2)/25))/(LN(2)/25)*Calculateur!V152*Calculateur!X152*VLOOKUP('Données projet'!$B$9,Paramètres!$A$1:$I$89,3,0)*0.475*44/12</f>
        <v>0.15483263082647614</v>
      </c>
      <c r="AB152" s="21">
        <f>EXP(-LN(2)/2)*AB151+(1-EXP(-LN(2)/2))/(LN(2)/2)*V152*Y152*VLOOKUP('Données projet'!$B$9,Paramètres!$A$1:$I$89,3,0)*0.475*44/12</f>
        <v>7.4858095532387432E-18</v>
      </c>
      <c r="AC152" s="22">
        <f t="shared" si="111"/>
        <v>0.47056614317088424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-1.1527845344971866E-13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368.19566888809879</v>
      </c>
      <c r="AO152" s="59">
        <f t="shared" si="144"/>
        <v>254.25036207346591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0.35383928107562973</v>
      </c>
      <c r="AV152" s="21">
        <f>EXP(-LN(2)/25)*AV151+(1-EXP(-LN(2)/25))/(LN(2)/25)*Calculateur!AQ152*Calculateur!AS152*VLOOKUP('Données projet'!$B$10,Paramètres!$A$1:$I$89,3,0)*0.475*44/12</f>
        <v>0.17351932765036102</v>
      </c>
      <c r="AW152" s="21">
        <f>EXP(-LN(2)/2)*AW151+(1-EXP(-LN(2)/2))/(LN(2)/2)*AQ152*AT152*VLOOKUP('Données projet'!$B$10,Paramètres!$A$1:$I$89,3,0)*0.475*44/12</f>
        <v>8.3892693269054908E-18</v>
      </c>
      <c r="AX152" s="21">
        <f t="shared" si="114"/>
        <v>0.52735860872599072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319.22903094674564</v>
      </c>
      <c r="BJ152" s="59">
        <f t="shared" si="146"/>
        <v>254.58690973142848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0.85980605543338895</v>
      </c>
      <c r="BQ152" s="21">
        <f>EXP(-LN(2)/25)*BQ151+(1-EXP(-LN(2)/25))/(LN(2)/25)*Calculateur!BL152*Calculateur!BN152*VLOOKUP('Données projet'!$B$11,Paramètres!$A$1:$I$89,3,0)*0.475*44/12</f>
        <v>0.41155085441129929</v>
      </c>
      <c r="BR152" s="21">
        <f>EXP(-LN(2)/2)*BR151+(1-EXP(-LN(2)/2))/(LN(2)/2)*BL152*BO152*VLOOKUP('Données projet'!$B$11,Paramètres!$A$1:$I$89,3,0)*0.475*44/12</f>
        <v>1.3545885159053686E-17</v>
      </c>
      <c r="BS152" s="22">
        <f t="shared" si="117"/>
        <v>1.2713569098446882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6.7984728957526396E-14</v>
      </c>
      <c r="CA152" s="13">
        <f t="shared" si="147"/>
        <v>1.0682447123141398E-12</v>
      </c>
      <c r="CB152" s="20">
        <f t="shared" si="118"/>
        <v>1.978932943548152E-12</v>
      </c>
      <c r="CC152" s="59">
        <f t="shared" si="119"/>
        <v>293.3333333333353</v>
      </c>
      <c r="CD152" s="59">
        <f ca="1">AVERAGE(OFFSET($CC$3,0,0,'Données projet'!$E$12+1,1))-AVERAGE(OFFSET($H$3,0,0,'Données projet'!$E$12+1,1))</f>
        <v>382.88347131256569</v>
      </c>
      <c r="CE152" s="59">
        <f t="shared" si="148"/>
        <v>243.30592080224636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0.16232346560909083</v>
      </c>
      <c r="CL152" s="21">
        <f>EXP(-LN(2)/25)*CL151+(1-EXP(-LN(2)/25))/(LN(2)/25)*Calculateur!CG152*Calculateur!CI152*VLOOKUP('Données projet'!$B$12,Paramètres!$A$1:$I$89,3,0)*0.475*44/12</f>
        <v>5.917626637979212E-2</v>
      </c>
      <c r="CM152" s="21">
        <f>EXP(-LN(2)/2)*CM151+(1-EXP(-LN(2)/2))/(LN(2)/2)*CG152*CJ152*VLOOKUP('Données projet'!$B$12,Paramètres!$A$1:$I$89,3,0)*0.475*44/12</f>
        <v>3.0366019362400765E-18</v>
      </c>
      <c r="CN152" s="22">
        <f t="shared" si="120"/>
        <v>0.22149973198888295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370.12772664814923</v>
      </c>
      <c r="CZ152" s="59">
        <f t="shared" si="150"/>
        <v>292.26503163353146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0.70848529680127115</v>
      </c>
      <c r="DG152" s="21">
        <f>EXP(-LN(2)/25)*DG151+(1-EXP(-LN(2)/25))/(LN(2)/25)*Calculateur!DB152*Calculateur!DD152*VLOOKUP('Données projet'!$B$13,Paramètres!$A$1:$I$89,3,0)*0.475*44/12</f>
        <v>0.24517513475190686</v>
      </c>
      <c r="DH152" s="21">
        <f>EXP(-LN(2)/2)*DH151+(1-EXP(-LN(2)/2))/(LN(2)/2)*DB152*DE152*VLOOKUP('Données projet'!$B$13,Paramètres!$A$1:$I$89,3,0)*0.475*44/12</f>
        <v>9.7184227645851922E-18</v>
      </c>
      <c r="DI152" s="22">
        <f t="shared" si="123"/>
        <v>0.95366043155317803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6.1186256061773749E-14</v>
      </c>
      <c r="DQ152" s="13">
        <f t="shared" si="151"/>
        <v>9.7328366192051127E-13</v>
      </c>
      <c r="DR152" s="20">
        <f t="shared" si="124"/>
        <v>1.8017017738191463E-12</v>
      </c>
      <c r="DS152" s="59">
        <f t="shared" si="125"/>
        <v>293.33333333333513</v>
      </c>
      <c r="DT152" s="59">
        <f ca="1">AVERAGE(OFFSET($DS$3,0,0,'Données projet'!$E$14+1,1))-AVERAGE(OFFSET($H$3,0,0,'Données projet'!$E$14+1,1))</f>
        <v>385.04244822139202</v>
      </c>
      <c r="DU152" s="59">
        <f t="shared" si="152"/>
        <v>374.64504594213992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0.65382731399444971</v>
      </c>
      <c r="EB152" s="21">
        <f>EXP(-LN(2)/25)*EB151+(1-EXP(-LN(2)/25))/(LN(2)/25)*Calculateur!DW152*Calculateur!DY152*VLOOKUP('Données projet'!$B$14,Paramètres!$A$1:$I$89,3,0)*0.475*44/12</f>
        <v>0.33428364736495858</v>
      </c>
      <c r="EC152" s="21">
        <f>EXP(-LN(2)/2)*EC151+(1-EXP(-LN(2)/2))/(LN(2)/2)*DW152*DZ152*VLOOKUP('Données projet'!$B$14,Paramètres!$A$1:$I$89,3,0)*0.475*44/12</f>
        <v>2.0881978632588703E-18</v>
      </c>
      <c r="ED152" s="22">
        <f t="shared" si="126"/>
        <v>0.98811096135940835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-1.0286385077051818E-13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332.68760696564266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0.30954217074576124</v>
      </c>
      <c r="AA153" s="21">
        <f>EXP(-LN(2)/25)*AA152+(1-EXP(-LN(2)/25))/(LN(2)/25)*Calculateur!V153*Calculateur!X153*VLOOKUP('Données projet'!$B$9,Paramètres!$A$1:$I$89,3,0)*0.475*44/12</f>
        <v>0.15059872439423197</v>
      </c>
      <c r="AB153" s="21">
        <f>EXP(-LN(2)/2)*AB152+(1-EXP(-LN(2)/2))/(LN(2)/2)*V153*Y153*VLOOKUP('Données projet'!$B$9,Paramètres!$A$1:$I$89,3,0)*0.475*44/12</f>
        <v>5.2932666977661551E-18</v>
      </c>
      <c r="AC153" s="22">
        <f t="shared" si="111"/>
        <v>0.46014089513999323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-1.1527845344971866E-13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368.19566888809879</v>
      </c>
      <c r="AO153" s="59">
        <f t="shared" si="144"/>
        <v>254.25036207346591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0.34690070859438754</v>
      </c>
      <c r="AV153" s="21">
        <f>EXP(-LN(2)/25)*AV152+(1-EXP(-LN(2)/25))/(LN(2)/25)*Calculateur!AQ153*Calculateur!AS153*VLOOKUP('Données projet'!$B$10,Paramètres!$A$1:$I$89,3,0)*0.475*44/12</f>
        <v>0.16877443251077703</v>
      </c>
      <c r="AW153" s="21">
        <f>EXP(-LN(2)/2)*AW152+(1-EXP(-LN(2)/2))/(LN(2)/2)*AQ153*AT153*VLOOKUP('Données projet'!$B$10,Paramètres!$A$1:$I$89,3,0)*0.475*44/12</f>
        <v>5.9321092302551758E-18</v>
      </c>
      <c r="AX153" s="21">
        <f t="shared" si="114"/>
        <v>0.51567514110516455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319.22903094674564</v>
      </c>
      <c r="BJ153" s="59">
        <f t="shared" si="146"/>
        <v>254.58690973142848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0.8429457831162509</v>
      </c>
      <c r="BQ153" s="21">
        <f>EXP(-LN(2)/25)*BQ152+(1-EXP(-LN(2)/25))/(LN(2)/25)*Calculateur!BL153*Calculateur!BN153*VLOOKUP('Données projet'!$B$11,Paramètres!$A$1:$I$89,3,0)*0.475*44/12</f>
        <v>0.40029697465490349</v>
      </c>
      <c r="BR153" s="21">
        <f>EXP(-LN(2)/2)*BR152+(1-EXP(-LN(2)/2))/(LN(2)/2)*BL153*BO153*VLOOKUP('Données projet'!$B$11,Paramètres!$A$1:$I$89,3,0)*0.475*44/12</f>
        <v>9.578387253141078E-18</v>
      </c>
      <c r="BS153" s="22">
        <f t="shared" si="117"/>
        <v>1.2432427577711544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6.7984728957526396E-14</v>
      </c>
      <c r="CA153" s="13">
        <f t="shared" si="147"/>
        <v>1.0682447123141398E-12</v>
      </c>
      <c r="CB153" s="20">
        <f t="shared" si="118"/>
        <v>1.978932943548152E-12</v>
      </c>
      <c r="CC153" s="59">
        <f t="shared" si="119"/>
        <v>293.3333333333353</v>
      </c>
      <c r="CD153" s="59">
        <f ca="1">AVERAGE(OFFSET($CC$3,0,0,'Données projet'!$E$12+1,1))-AVERAGE(OFFSET($H$3,0,0,'Données projet'!$E$12+1,1))</f>
        <v>382.88347131256569</v>
      </c>
      <c r="CE153" s="59">
        <f t="shared" si="148"/>
        <v>243.30592080224636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0.15914040145603439</v>
      </c>
      <c r="CL153" s="21">
        <f>EXP(-LN(2)/25)*CL152+(1-EXP(-LN(2)/25))/(LN(2)/25)*Calculateur!CG153*Calculateur!CI153*VLOOKUP('Données projet'!$B$12,Paramètres!$A$1:$I$89,3,0)*0.475*44/12</f>
        <v>5.7558088263692103E-2</v>
      </c>
      <c r="CM153" s="21">
        <f>EXP(-LN(2)/2)*CM152+(1-EXP(-LN(2)/2))/(LN(2)/2)*CG153*CJ153*VLOOKUP('Données projet'!$B$12,Paramètres!$A$1:$I$89,3,0)*0.475*44/12</f>
        <v>2.1472018208795583E-18</v>
      </c>
      <c r="CN153" s="22">
        <f t="shared" si="120"/>
        <v>0.21669848971972649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370.12772664814923</v>
      </c>
      <c r="CZ153" s="59">
        <f t="shared" si="150"/>
        <v>292.26503163353146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0.69459233226435968</v>
      </c>
      <c r="DG153" s="21">
        <f>EXP(-LN(2)/25)*DG152+(1-EXP(-LN(2)/25))/(LN(2)/25)*Calculateur!DB153*Calculateur!DD153*VLOOKUP('Données projet'!$B$13,Paramètres!$A$1:$I$89,3,0)*0.475*44/12</f>
        <v>0.238470807798916</v>
      </c>
      <c r="DH153" s="21">
        <f>EXP(-LN(2)/2)*DH152+(1-EXP(-LN(2)/2))/(LN(2)/2)*DB153*DE153*VLOOKUP('Données projet'!$B$13,Paramètres!$A$1:$I$89,3,0)*0.475*44/12</f>
        <v>6.8719626392759042E-18</v>
      </c>
      <c r="DI153" s="22">
        <f t="shared" si="123"/>
        <v>0.93306314006327562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6.1186256061773749E-14</v>
      </c>
      <c r="DQ153" s="13">
        <f t="shared" si="151"/>
        <v>9.7328366192051127E-13</v>
      </c>
      <c r="DR153" s="20">
        <f t="shared" si="124"/>
        <v>1.8017017738191463E-12</v>
      </c>
      <c r="DS153" s="59">
        <f t="shared" si="125"/>
        <v>293.33333333333513</v>
      </c>
      <c r="DT153" s="59">
        <f ca="1">AVERAGE(OFFSET($DS$3,0,0,'Données projet'!$E$14+1,1))-AVERAGE(OFFSET($H$3,0,0,'Données projet'!$E$14+1,1))</f>
        <v>385.04244822139202</v>
      </c>
      <c r="DU153" s="59">
        <f t="shared" si="152"/>
        <v>374.64504594213992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0.6410061591623023</v>
      </c>
      <c r="EB153" s="21">
        <f>EXP(-LN(2)/25)*EB152+(1-EXP(-LN(2)/25))/(LN(2)/25)*Calculateur!DW153*Calculateur!DY153*VLOOKUP('Données projet'!$B$14,Paramètres!$A$1:$I$89,3,0)*0.475*44/12</f>
        <v>0.32514264344855076</v>
      </c>
      <c r="EC153" s="21">
        <f>EXP(-LN(2)/2)*EC152+(1-EXP(-LN(2)/2))/(LN(2)/2)*DW153*DZ153*VLOOKUP('Données projet'!$B$14,Paramètres!$A$1:$I$89,3,0)*0.475*44/12</f>
        <v>1.4765788695696061E-18</v>
      </c>
      <c r="ED153" s="22">
        <f t="shared" si="126"/>
        <v>0.96614880261085312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-1.0286385077051818E-13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332.68760696564266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0.30347223757951836</v>
      </c>
      <c r="AA154" s="21">
        <f>EXP(-LN(2)/25)*AA153+(1-EXP(-LN(2)/25))/(LN(2)/25)*Calculateur!V154*Calculateur!X154*VLOOKUP('Données projet'!$B$9,Paramètres!$A$1:$I$89,3,0)*0.475*44/12</f>
        <v>0.14648059435602898</v>
      </c>
      <c r="AB154" s="21">
        <f>EXP(-LN(2)/2)*AB153+(1-EXP(-LN(2)/2))/(LN(2)/2)*V154*Y154*VLOOKUP('Données projet'!$B$9,Paramètres!$A$1:$I$89,3,0)*0.475*44/12</f>
        <v>3.7429047766193716E-18</v>
      </c>
      <c r="AC154" s="22">
        <f t="shared" ref="AC154:AC203" si="163">SUM(Z154:AB154)</f>
        <v>0.44995283193554736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-1.1527845344971866E-13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368.19566888809879</v>
      </c>
      <c r="AO154" s="59">
        <f t="shared" si="144"/>
        <v>254.25036207346591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0.34009819728739121</v>
      </c>
      <c r="AV154" s="21">
        <f>EXP(-LN(2)/25)*AV153+(1-EXP(-LN(2)/25))/(LN(2)/25)*Calculateur!AQ154*Calculateur!AS154*VLOOKUP('Données projet'!$B$10,Paramètres!$A$1:$I$89,3,0)*0.475*44/12</f>
        <v>0.16415928677830816</v>
      </c>
      <c r="AW154" s="21">
        <f>EXP(-LN(2)/2)*AW153+(1-EXP(-LN(2)/2))/(LN(2)/2)*AQ154*AT154*VLOOKUP('Données projet'!$B$10,Paramètres!$A$1:$I$89,3,0)*0.475*44/12</f>
        <v>4.1946346634527454E-18</v>
      </c>
      <c r="AX154" s="21">
        <f t="shared" ref="AX154:AX203" si="166">SUM(AU154:AW154)</f>
        <v>0.50425748406569937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319.22903094674564</v>
      </c>
      <c r="BJ154" s="59">
        <f t="shared" si="146"/>
        <v>254.58690973142848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0.82641613045550122</v>
      </c>
      <c r="BQ154" s="21">
        <f>EXP(-LN(2)/25)*BQ153+(1-EXP(-LN(2)/25))/(LN(2)/25)*Calculateur!BL154*Calculateur!BN154*VLOOKUP('Données projet'!$B$11,Paramètres!$A$1:$I$89,3,0)*0.475*44/12</f>
        <v>0.38935083283226213</v>
      </c>
      <c r="BR154" s="21">
        <f>EXP(-LN(2)/2)*BR153+(1-EXP(-LN(2)/2))/(LN(2)/2)*BL154*BO154*VLOOKUP('Données projet'!$B$11,Paramètres!$A$1:$I$89,3,0)*0.475*44/12</f>
        <v>6.7729425795268448E-18</v>
      </c>
      <c r="BS154" s="22">
        <f t="shared" ref="BS154:BS203" si="169">SUM(BP154:BR154)</f>
        <v>1.2157669632877632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6.7984728957526396E-14</v>
      </c>
      <c r="CA154" s="13">
        <f t="shared" ref="CA154:CA203" si="170">EXP(-1.0587+0.8836*LN(BZ154)+0.284)</f>
        <v>1.0682447123141398E-12</v>
      </c>
      <c r="CB154" s="20">
        <f t="shared" ref="CB154:CB203" si="171">(BZ154+CA154)*0.475*44/12</f>
        <v>1.978932943548152E-12</v>
      </c>
      <c r="CC154" s="59">
        <f t="shared" si="119"/>
        <v>293.3333333333353</v>
      </c>
      <c r="CD154" s="59">
        <f ca="1">AVERAGE(OFFSET($CC$3,0,0,'Données projet'!$E$12+1,1))-AVERAGE(OFFSET($H$3,0,0,'Données projet'!$E$12+1,1))</f>
        <v>382.88347131256569</v>
      </c>
      <c r="CE154" s="59">
        <f t="shared" si="148"/>
        <v>243.30592080224636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0.15601975524954198</v>
      </c>
      <c r="CL154" s="21">
        <f>EXP(-LN(2)/25)*CL153+(1-EXP(-LN(2)/25))/(LN(2)/25)*Calculateur!CG154*Calculateur!CI154*VLOOKUP('Données projet'!$B$12,Paramètres!$A$1:$I$89,3,0)*0.475*44/12</f>
        <v>5.5984159313273128E-2</v>
      </c>
      <c r="CM154" s="21">
        <f>EXP(-LN(2)/2)*CM153+(1-EXP(-LN(2)/2))/(LN(2)/2)*CG154*CJ154*VLOOKUP('Données projet'!$B$12,Paramètres!$A$1:$I$89,3,0)*0.475*44/12</f>
        <v>1.5183009681200382E-18</v>
      </c>
      <c r="CN154" s="22">
        <f t="shared" ref="CN154:CN203" si="172">SUM(CK154:CM154)</f>
        <v>0.21200391456281512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370.12772664814923</v>
      </c>
      <c r="CZ154" s="59">
        <f t="shared" si="150"/>
        <v>292.26503163353146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0.68097180028814541</v>
      </c>
      <c r="DG154" s="21">
        <f>EXP(-LN(2)/25)*DG153+(1-EXP(-LN(2)/25))/(LN(2)/25)*Calculateur!DB154*Calculateur!DD154*VLOOKUP('Données projet'!$B$13,Paramètres!$A$1:$I$89,3,0)*0.475*44/12</f>
        <v>0.23194981101901987</v>
      </c>
      <c r="DH154" s="21">
        <f>EXP(-LN(2)/2)*DH153+(1-EXP(-LN(2)/2))/(LN(2)/2)*DB154*DE154*VLOOKUP('Données projet'!$B$13,Paramètres!$A$1:$I$89,3,0)*0.475*44/12</f>
        <v>4.8592113822925969E-18</v>
      </c>
      <c r="DI154" s="22">
        <f t="shared" ref="DI154:DI203" si="175">SUM(DF154:DH154)</f>
        <v>0.91292161130716531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6.1186256061773749E-14</v>
      </c>
      <c r="DQ154" s="13">
        <f t="shared" ref="DQ154:DQ203" si="176">EXP(-1.0587+0.8836*LN(DP154)+0.284)</f>
        <v>9.7328366192051127E-13</v>
      </c>
      <c r="DR154" s="20">
        <f t="shared" ref="DR154:DR203" si="177">(DP154+DQ154)*0.475*44/12</f>
        <v>1.8017017738191463E-12</v>
      </c>
      <c r="DS154" s="59">
        <f t="shared" si="125"/>
        <v>293.33333333333513</v>
      </c>
      <c r="DT154" s="59">
        <f ca="1">AVERAGE(OFFSET($DS$3,0,0,'Données projet'!$E$14+1,1))-AVERAGE(OFFSET($H$3,0,0,'Données projet'!$E$14+1,1))</f>
        <v>385.04244822139202</v>
      </c>
      <c r="DU154" s="59">
        <f t="shared" si="152"/>
        <v>374.64504594213992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0.62843641935628103</v>
      </c>
      <c r="EB154" s="21">
        <f>EXP(-LN(2)/25)*EB153+(1-EXP(-LN(2)/25))/(LN(2)/25)*Calculateur!DW154*Calculateur!DY154*VLOOKUP('Données projet'!$B$14,Paramètres!$A$1:$I$89,3,0)*0.475*44/12</f>
        <v>0.31625160076494163</v>
      </c>
      <c r="EC154" s="21">
        <f>EXP(-LN(2)/2)*EC153+(1-EXP(-LN(2)/2))/(LN(2)/2)*DW154*DZ154*VLOOKUP('Données projet'!$B$14,Paramètres!$A$1:$I$89,3,0)*0.475*44/12</f>
        <v>1.0440989316294352E-18</v>
      </c>
      <c r="ED154" s="22">
        <f t="shared" ref="ED154:ED203" si="178">SUM(EA154:EC154)</f>
        <v>0.94468802012122266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-1.0286385077051818E-13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332.68760696564266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0.29752133210037185</v>
      </c>
      <c r="AA155" s="21">
        <f>EXP(-LN(2)/25)*AA154+(1-EXP(-LN(2)/25))/(LN(2)/25)*Calculateur!V155*Calculateur!X155*VLOOKUP('Données projet'!$B$9,Paramètres!$A$1:$I$89,3,0)*0.475*44/12</f>
        <v>0.14247507480028368</v>
      </c>
      <c r="AB155" s="21">
        <f>EXP(-LN(2)/2)*AB154+(1-EXP(-LN(2)/2))/(LN(2)/2)*V155*Y155*VLOOKUP('Données projet'!$B$9,Paramètres!$A$1:$I$89,3,0)*0.475*44/12</f>
        <v>2.6466333488830775E-18</v>
      </c>
      <c r="AC155" s="22">
        <f t="shared" si="163"/>
        <v>0.43999640690065556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-1.1527845344971866E-13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368.19566888809879</v>
      </c>
      <c r="AO155" s="59">
        <f t="shared" si="144"/>
        <v>254.25036207346591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0.3334290790780029</v>
      </c>
      <c r="AV155" s="21">
        <f>EXP(-LN(2)/25)*AV154+(1-EXP(-LN(2)/25))/(LN(2)/25)*Calculateur!AQ155*Calculateur!AS155*VLOOKUP('Données projet'!$B$10,Paramètres!$A$1:$I$89,3,0)*0.475*44/12</f>
        <v>0.15967034244859363</v>
      </c>
      <c r="AW155" s="21">
        <f>EXP(-LN(2)/2)*AW154+(1-EXP(-LN(2)/2))/(LN(2)/2)*AQ155*AT155*VLOOKUP('Données projet'!$B$10,Paramètres!$A$1:$I$89,3,0)*0.475*44/12</f>
        <v>2.9660546151275879E-18</v>
      </c>
      <c r="AX155" s="21">
        <f t="shared" si="166"/>
        <v>0.49309942152659653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319.22903094674564</v>
      </c>
      <c r="BJ155" s="59">
        <f t="shared" si="146"/>
        <v>254.58690973142848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0.81021061420133622</v>
      </c>
      <c r="BQ155" s="21">
        <f>EXP(-LN(2)/25)*BQ154+(1-EXP(-LN(2)/25))/(LN(2)/25)*Calculateur!BL155*Calculateur!BN155*VLOOKUP('Données projet'!$B$11,Paramètres!$A$1:$I$89,3,0)*0.475*44/12</f>
        <v>0.37870401383339347</v>
      </c>
      <c r="BR155" s="21">
        <f>EXP(-LN(2)/2)*BR154+(1-EXP(-LN(2)/2))/(LN(2)/2)*BL155*BO155*VLOOKUP('Données projet'!$B$11,Paramètres!$A$1:$I$89,3,0)*0.475*44/12</f>
        <v>4.7891936265705398E-18</v>
      </c>
      <c r="BS155" s="22">
        <f t="shared" si="169"/>
        <v>1.1889146280347296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6.7984728957526396E-14</v>
      </c>
      <c r="CA155" s="13">
        <f t="shared" si="170"/>
        <v>1.0682447123141398E-12</v>
      </c>
      <c r="CB155" s="20">
        <f t="shared" si="171"/>
        <v>1.978932943548152E-12</v>
      </c>
      <c r="CC155" s="59">
        <f t="shared" si="119"/>
        <v>293.3333333333353</v>
      </c>
      <c r="CD155" s="59">
        <f ca="1">AVERAGE(OFFSET($CC$3,0,0,'Données projet'!$E$12+1,1))-AVERAGE(OFFSET($H$3,0,0,'Données projet'!$E$12+1,1))</f>
        <v>382.88347131256569</v>
      </c>
      <c r="CE155" s="59">
        <f t="shared" si="148"/>
        <v>243.30592080224636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0.15296030301175265</v>
      </c>
      <c r="CL155" s="21">
        <f>EXP(-LN(2)/25)*CL154+(1-EXP(-LN(2)/25))/(LN(2)/25)*Calculateur!CG155*Calculateur!CI155*VLOOKUP('Données projet'!$B$12,Paramètres!$A$1:$I$89,3,0)*0.475*44/12</f>
        <v>5.4453269532772693E-2</v>
      </c>
      <c r="CM155" s="21">
        <f>EXP(-LN(2)/2)*CM154+(1-EXP(-LN(2)/2))/(LN(2)/2)*CG155*CJ155*VLOOKUP('Données projet'!$B$12,Paramètres!$A$1:$I$89,3,0)*0.475*44/12</f>
        <v>1.0736009104397791E-18</v>
      </c>
      <c r="CN155" s="22">
        <f t="shared" si="172"/>
        <v>0.20741357254452533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370.12772664814923</v>
      </c>
      <c r="CZ155" s="59">
        <f t="shared" si="150"/>
        <v>292.26503163353146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0.6676183586362805</v>
      </c>
      <c r="DG155" s="21">
        <f>EXP(-LN(2)/25)*DG154+(1-EXP(-LN(2)/25))/(LN(2)/25)*Calculateur!DB155*Calculateur!DD155*VLOOKUP('Données projet'!$B$13,Paramètres!$A$1:$I$89,3,0)*0.475*44/12</f>
        <v>0.22560713123899434</v>
      </c>
      <c r="DH155" s="21">
        <f>EXP(-LN(2)/2)*DH154+(1-EXP(-LN(2)/2))/(LN(2)/2)*DB155*DE155*VLOOKUP('Données projet'!$B$13,Paramètres!$A$1:$I$89,3,0)*0.475*44/12</f>
        <v>3.4359813196379525E-18</v>
      </c>
      <c r="DI155" s="22">
        <f t="shared" si="175"/>
        <v>0.89322548987527484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6.1186256061773749E-14</v>
      </c>
      <c r="DQ155" s="13">
        <f t="shared" si="176"/>
        <v>9.7328366192051127E-13</v>
      </c>
      <c r="DR155" s="20">
        <f t="shared" si="177"/>
        <v>1.8017017738191463E-12</v>
      </c>
      <c r="DS155" s="59">
        <f t="shared" si="125"/>
        <v>293.33333333333513</v>
      </c>
      <c r="DT155" s="59">
        <f ca="1">AVERAGE(OFFSET($DS$3,0,0,'Données projet'!$E$14+1,1))-AVERAGE(OFFSET($H$3,0,0,'Données projet'!$E$14+1,1))</f>
        <v>385.04244822139202</v>
      </c>
      <c r="DU155" s="59">
        <f t="shared" si="152"/>
        <v>374.64504594213992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0.61611316448107156</v>
      </c>
      <c r="EB155" s="21">
        <f>EXP(-LN(2)/25)*EB154+(1-EXP(-LN(2)/25))/(LN(2)/25)*Calculateur!DW155*Calculateur!DY155*VLOOKUP('Données projet'!$B$14,Paramètres!$A$1:$I$89,3,0)*0.475*44/12</f>
        <v>0.30760368411107541</v>
      </c>
      <c r="EC155" s="21">
        <f>EXP(-LN(2)/2)*EC154+(1-EXP(-LN(2)/2))/(LN(2)/2)*DW155*DZ155*VLOOKUP('Données projet'!$B$14,Paramètres!$A$1:$I$89,3,0)*0.475*44/12</f>
        <v>7.3828943478480307E-19</v>
      </c>
      <c r="ED155" s="22">
        <f t="shared" si="178"/>
        <v>0.92371684859214698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-1.0286385077051818E-13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332.68760696564266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0.29168712024797744</v>
      </c>
      <c r="AA156" s="21">
        <f>EXP(-LN(2)/25)*AA155+(1-EXP(-LN(2)/25))/(LN(2)/25)*Calculateur!V156*Calculateur!X156*VLOOKUP('Données projet'!$B$9,Paramètres!$A$1:$I$89,3,0)*0.475*44/12</f>
        <v>0.13857908638743138</v>
      </c>
      <c r="AB156" s="21">
        <f>EXP(-LN(2)/2)*AB155+(1-EXP(-LN(2)/2))/(LN(2)/2)*V156*Y156*VLOOKUP('Données projet'!$B$9,Paramètres!$A$1:$I$89,3,0)*0.475*44/12</f>
        <v>1.8714523883096858E-18</v>
      </c>
      <c r="AC156" s="22">
        <f t="shared" si="163"/>
        <v>0.43026620663540882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-1.1527845344971866E-13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368.19566888809879</v>
      </c>
      <c r="AO156" s="59">
        <f t="shared" si="144"/>
        <v>254.25036207346591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0.32689073820894021</v>
      </c>
      <c r="AV156" s="21">
        <f>EXP(-LN(2)/25)*AV155+(1-EXP(-LN(2)/25))/(LN(2)/25)*Calculateur!AQ156*Calculateur!AS156*VLOOKUP('Données projet'!$B$10,Paramètres!$A$1:$I$89,3,0)*0.475*44/12</f>
        <v>0.15530414853763846</v>
      </c>
      <c r="AW156" s="21">
        <f>EXP(-LN(2)/2)*AW155+(1-EXP(-LN(2)/2))/(LN(2)/2)*AQ156*AT156*VLOOKUP('Données projet'!$B$10,Paramètres!$A$1:$I$89,3,0)*0.475*44/12</f>
        <v>2.0973173317263727E-18</v>
      </c>
      <c r="AX156" s="21">
        <f t="shared" si="166"/>
        <v>0.48219488674657868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319.22903094674564</v>
      </c>
      <c r="BJ156" s="59">
        <f t="shared" si="146"/>
        <v>254.58690973142848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0.79432287823652648</v>
      </c>
      <c r="BQ156" s="21">
        <f>EXP(-LN(2)/25)*BQ155+(1-EXP(-LN(2)/25))/(LN(2)/25)*Calculateur!BL156*Calculateur!BN156*VLOOKUP('Données projet'!$B$11,Paramètres!$A$1:$I$89,3,0)*0.475*44/12</f>
        <v>0.36834833265994077</v>
      </c>
      <c r="BR156" s="21">
        <f>EXP(-LN(2)/2)*BR155+(1-EXP(-LN(2)/2))/(LN(2)/2)*BL156*BO156*VLOOKUP('Données projet'!$B$11,Paramètres!$A$1:$I$89,3,0)*0.475*44/12</f>
        <v>3.3864712897634228E-18</v>
      </c>
      <c r="BS156" s="22">
        <f t="shared" si="169"/>
        <v>1.1626712108964672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6.7984728957526396E-14</v>
      </c>
      <c r="CA156" s="13">
        <f t="shared" si="170"/>
        <v>1.0682447123141398E-12</v>
      </c>
      <c r="CB156" s="20">
        <f t="shared" si="171"/>
        <v>1.978932943548152E-12</v>
      </c>
      <c r="CC156" s="59">
        <f t="shared" si="119"/>
        <v>293.3333333333353</v>
      </c>
      <c r="CD156" s="59">
        <f ca="1">AVERAGE(OFFSET($CC$3,0,0,'Données projet'!$E$12+1,1))-AVERAGE(OFFSET($H$3,0,0,'Données projet'!$E$12+1,1))</f>
        <v>382.88347131256569</v>
      </c>
      <c r="CE156" s="59">
        <f t="shared" si="148"/>
        <v>243.30592080224636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0.14996084476626476</v>
      </c>
      <c r="CL156" s="21">
        <f>EXP(-LN(2)/25)*CL155+(1-EXP(-LN(2)/25))/(LN(2)/25)*Calculateur!CG156*Calculateur!CI156*VLOOKUP('Données projet'!$B$12,Paramètres!$A$1:$I$89,3,0)*0.475*44/12</f>
        <v>5.2964242013826032E-2</v>
      </c>
      <c r="CM156" s="21">
        <f>EXP(-LN(2)/2)*CM155+(1-EXP(-LN(2)/2))/(LN(2)/2)*CG156*CJ156*VLOOKUP('Données projet'!$B$12,Paramètres!$A$1:$I$89,3,0)*0.475*44/12</f>
        <v>7.5915048406001912E-19</v>
      </c>
      <c r="CN156" s="22">
        <f t="shared" si="172"/>
        <v>0.2029250867800908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370.12772664814923</v>
      </c>
      <c r="CZ156" s="59">
        <f t="shared" si="150"/>
        <v>292.26503163353146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0.65452676983041347</v>
      </c>
      <c r="DG156" s="21">
        <f>EXP(-LN(2)/25)*DG155+(1-EXP(-LN(2)/25))/(LN(2)/25)*Calculateur!DB156*Calculateur!DD156*VLOOKUP('Données projet'!$B$13,Paramètres!$A$1:$I$89,3,0)*0.475*44/12</f>
        <v>0.21943789237110065</v>
      </c>
      <c r="DH156" s="21">
        <f>EXP(-LN(2)/2)*DH155+(1-EXP(-LN(2)/2))/(LN(2)/2)*DB156*DE156*VLOOKUP('Données projet'!$B$13,Paramètres!$A$1:$I$89,3,0)*0.475*44/12</f>
        <v>2.4296056911462988E-18</v>
      </c>
      <c r="DI156" s="22">
        <f t="shared" si="175"/>
        <v>0.87396466220151414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6.1186256061773749E-14</v>
      </c>
      <c r="DQ156" s="13">
        <f t="shared" si="176"/>
        <v>9.7328366192051127E-13</v>
      </c>
      <c r="DR156" s="20">
        <f t="shared" si="177"/>
        <v>1.8017017738191463E-12</v>
      </c>
      <c r="DS156" s="59">
        <f t="shared" si="125"/>
        <v>293.33333333333513</v>
      </c>
      <c r="DT156" s="59">
        <f ca="1">AVERAGE(OFFSET($DS$3,0,0,'Données projet'!$E$14+1,1))-AVERAGE(OFFSET($H$3,0,0,'Données projet'!$E$14+1,1))</f>
        <v>385.04244822139202</v>
      </c>
      <c r="DU156" s="59">
        <f t="shared" si="152"/>
        <v>374.64504594213992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0.60403156111752176</v>
      </c>
      <c r="EB156" s="21">
        <f>EXP(-LN(2)/25)*EB155+(1-EXP(-LN(2)/25))/(LN(2)/25)*Calculateur!DW156*Calculateur!DY156*VLOOKUP('Données projet'!$B$14,Paramètres!$A$1:$I$89,3,0)*0.475*44/12</f>
        <v>0.29919224519288334</v>
      </c>
      <c r="EC156" s="21">
        <f>EXP(-LN(2)/2)*EC155+(1-EXP(-LN(2)/2))/(LN(2)/2)*DW156*DZ156*VLOOKUP('Données projet'!$B$14,Paramètres!$A$1:$I$89,3,0)*0.475*44/12</f>
        <v>5.2204946581471758E-19</v>
      </c>
      <c r="ED156" s="22">
        <f t="shared" si="178"/>
        <v>0.90322380631040511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-1.0286385077051818E-13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332.68760696564266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0.28596731373149065</v>
      </c>
      <c r="AA157" s="21">
        <f>EXP(-LN(2)/25)*AA156+(1-EXP(-LN(2)/25))/(LN(2)/25)*Calculateur!V157*Calculateur!X157*VLOOKUP('Données projet'!$B$9,Paramètres!$A$1:$I$89,3,0)*0.475*44/12</f>
        <v>0.13478963398260965</v>
      </c>
      <c r="AB157" s="21">
        <f>EXP(-LN(2)/2)*AB156+(1-EXP(-LN(2)/2))/(LN(2)/2)*V157*Y157*VLOOKUP('Données projet'!$B$9,Paramètres!$A$1:$I$89,3,0)*0.475*44/12</f>
        <v>1.3233166744415388E-18</v>
      </c>
      <c r="AC157" s="22">
        <f t="shared" si="163"/>
        <v>0.42075694771410033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-1.1527845344971866E-13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368.19566888809879</v>
      </c>
      <c r="AO157" s="59">
        <f t="shared" si="144"/>
        <v>254.25036207346591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0.32048061021632568</v>
      </c>
      <c r="AV157" s="21">
        <f>EXP(-LN(2)/25)*AV156+(1-EXP(-LN(2)/25))/(LN(2)/25)*Calculateur!AQ157*Calculateur!AS157*VLOOKUP('Données projet'!$B$10,Paramètres!$A$1:$I$89,3,0)*0.475*44/12</f>
        <v>0.15105734842878651</v>
      </c>
      <c r="AW157" s="21">
        <f>EXP(-LN(2)/2)*AW156+(1-EXP(-LN(2)/2))/(LN(2)/2)*AQ157*AT157*VLOOKUP('Données projet'!$B$10,Paramètres!$A$1:$I$89,3,0)*0.475*44/12</f>
        <v>1.483027307563794E-18</v>
      </c>
      <c r="AX157" s="21">
        <f t="shared" si="166"/>
        <v>0.47153795864511217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319.22903094674564</v>
      </c>
      <c r="BJ157" s="59">
        <f t="shared" si="146"/>
        <v>254.58690973142848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0.77874669108342454</v>
      </c>
      <c r="BQ157" s="21">
        <f>EXP(-LN(2)/25)*BQ156+(1-EXP(-LN(2)/25))/(LN(2)/25)*Calculateur!BL157*Calculateur!BN157*VLOOKUP('Données projet'!$B$11,Paramètres!$A$1:$I$89,3,0)*0.475*44/12</f>
        <v>0.35827582813275777</v>
      </c>
      <c r="BR157" s="21">
        <f>EXP(-LN(2)/2)*BR156+(1-EXP(-LN(2)/2))/(LN(2)/2)*BL157*BO157*VLOOKUP('Données projet'!$B$11,Paramètres!$A$1:$I$89,3,0)*0.475*44/12</f>
        <v>2.3945968132852703E-18</v>
      </c>
      <c r="BS157" s="22">
        <f t="shared" si="169"/>
        <v>1.1370225192161822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6.7984728957526396E-14</v>
      </c>
      <c r="CA157" s="13">
        <f t="shared" si="170"/>
        <v>1.0682447123141398E-12</v>
      </c>
      <c r="CB157" s="20">
        <f t="shared" si="171"/>
        <v>1.978932943548152E-12</v>
      </c>
      <c r="CC157" s="59">
        <f t="shared" si="119"/>
        <v>293.3333333333353</v>
      </c>
      <c r="CD157" s="59">
        <f ca="1">AVERAGE(OFFSET($CC$3,0,0,'Données projet'!$E$12+1,1))-AVERAGE(OFFSET($H$3,0,0,'Données projet'!$E$12+1,1))</f>
        <v>382.88347131256569</v>
      </c>
      <c r="CE157" s="59">
        <f t="shared" si="148"/>
        <v>243.30592080224636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0.14702020406748198</v>
      </c>
      <c r="CL157" s="21">
        <f>EXP(-LN(2)/25)*CL156+(1-EXP(-LN(2)/25))/(LN(2)/25)*Calculateur!CG157*Calculateur!CI157*VLOOKUP('Données projet'!$B$12,Paramètres!$A$1:$I$89,3,0)*0.475*44/12</f>
        <v>5.1515932030689521E-2</v>
      </c>
      <c r="CM157" s="21">
        <f>EXP(-LN(2)/2)*CM156+(1-EXP(-LN(2)/2))/(LN(2)/2)*CG157*CJ157*VLOOKUP('Données projet'!$B$12,Paramètres!$A$1:$I$89,3,0)*0.475*44/12</f>
        <v>5.3680045521988956E-19</v>
      </c>
      <c r="CN157" s="22">
        <f t="shared" si="172"/>
        <v>0.1985361360981715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370.12772664814923</v>
      </c>
      <c r="CZ157" s="59">
        <f t="shared" si="150"/>
        <v>292.26503163353146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0.64169189909594881</v>
      </c>
      <c r="DG157" s="21">
        <f>EXP(-LN(2)/25)*DG156+(1-EXP(-LN(2)/25))/(LN(2)/25)*Calculateur!DB157*Calculateur!DD157*VLOOKUP('Données projet'!$B$13,Paramètres!$A$1:$I$89,3,0)*0.475*44/12</f>
        <v>0.21343735166447567</v>
      </c>
      <c r="DH157" s="21">
        <f>EXP(-LN(2)/2)*DH156+(1-EXP(-LN(2)/2))/(LN(2)/2)*DB157*DE157*VLOOKUP('Données projet'!$B$13,Paramètres!$A$1:$I$89,3,0)*0.475*44/12</f>
        <v>1.7179906598189766E-18</v>
      </c>
      <c r="DI157" s="22">
        <f t="shared" si="175"/>
        <v>0.85512925076042445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6.1186256061773749E-14</v>
      </c>
      <c r="DQ157" s="13">
        <f t="shared" si="176"/>
        <v>9.7328366192051127E-13</v>
      </c>
      <c r="DR157" s="20">
        <f t="shared" si="177"/>
        <v>1.8017017738191463E-12</v>
      </c>
      <c r="DS157" s="59">
        <f t="shared" si="125"/>
        <v>293.33333333333513</v>
      </c>
      <c r="DT157" s="59">
        <f ca="1">AVERAGE(OFFSET($DS$3,0,0,'Données projet'!$E$14+1,1))-AVERAGE(OFFSET($H$3,0,0,'Données projet'!$E$14+1,1))</f>
        <v>385.04244822139202</v>
      </c>
      <c r="DU157" s="59">
        <f t="shared" si="152"/>
        <v>374.64504594213992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0.59218687062688069</v>
      </c>
      <c r="EB157" s="21">
        <f>EXP(-LN(2)/25)*EB156+(1-EXP(-LN(2)/25))/(LN(2)/25)*Calculateur!DW157*Calculateur!DY157*VLOOKUP('Données projet'!$B$14,Paramètres!$A$1:$I$89,3,0)*0.475*44/12</f>
        <v>0.29101081751424757</v>
      </c>
      <c r="EC157" s="21">
        <f>EXP(-LN(2)/2)*EC156+(1-EXP(-LN(2)/2))/(LN(2)/2)*DW157*DZ157*VLOOKUP('Données projet'!$B$14,Paramètres!$A$1:$I$89,3,0)*0.475*44/12</f>
        <v>3.6914471739240154E-19</v>
      </c>
      <c r="ED157" s="22">
        <f t="shared" si="178"/>
        <v>0.88319768814112831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-1.0286385077051818E-13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332.68760696564266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0.28035966913205468</v>
      </c>
      <c r="AA158" s="21">
        <f>EXP(-LN(2)/25)*AA157+(1-EXP(-LN(2)/25))/(LN(2)/25)*Calculateur!V158*Calculateur!X158*VLOOKUP('Données projet'!$B$9,Paramètres!$A$1:$I$89,3,0)*0.475*44/12</f>
        <v>0.13110380435307642</v>
      </c>
      <c r="AB158" s="21">
        <f>EXP(-LN(2)/2)*AB157+(1-EXP(-LN(2)/2))/(LN(2)/2)*V158*Y158*VLOOKUP('Données projet'!$B$9,Paramètres!$A$1:$I$89,3,0)*0.475*44/12</f>
        <v>9.357261941548429E-19</v>
      </c>
      <c r="AC158" s="22">
        <f t="shared" si="163"/>
        <v>0.41146347348513113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-1.1527845344971866E-13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368.19566888809879</v>
      </c>
      <c r="AO158" s="59">
        <f t="shared" si="144"/>
        <v>254.25036207346591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0.31419618092385432</v>
      </c>
      <c r="AV158" s="21">
        <f>EXP(-LN(2)/25)*AV157+(1-EXP(-LN(2)/25))/(LN(2)/25)*Calculateur!AQ158*Calculateur!AS158*VLOOKUP('Données projet'!$B$10,Paramètres!$A$1:$I$89,3,0)*0.475*44/12</f>
        <v>0.14692667729224063</v>
      </c>
      <c r="AW158" s="21">
        <f>EXP(-LN(2)/2)*AW157+(1-EXP(-LN(2)/2))/(LN(2)/2)*AQ158*AT158*VLOOKUP('Données projet'!$B$10,Paramètres!$A$1:$I$89,3,0)*0.475*44/12</f>
        <v>1.0486586658631864E-18</v>
      </c>
      <c r="AX158" s="21">
        <f t="shared" si="166"/>
        <v>0.46112285821609494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319.22903094674564</v>
      </c>
      <c r="BJ158" s="59">
        <f t="shared" si="146"/>
        <v>254.58690973142848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0.76347594345985892</v>
      </c>
      <c r="BQ158" s="21">
        <f>EXP(-LN(2)/25)*BQ157+(1-EXP(-LN(2)/25))/(LN(2)/25)*Calculateur!BL158*Calculateur!BN158*VLOOKUP('Données projet'!$B$11,Paramètres!$A$1:$I$89,3,0)*0.475*44/12</f>
        <v>0.34847875677156054</v>
      </c>
      <c r="BR158" s="21">
        <f>EXP(-LN(2)/2)*BR157+(1-EXP(-LN(2)/2))/(LN(2)/2)*BL158*BO158*VLOOKUP('Données projet'!$B$11,Paramètres!$A$1:$I$89,3,0)*0.475*44/12</f>
        <v>1.6932356448817118E-18</v>
      </c>
      <c r="BS158" s="22">
        <f t="shared" si="169"/>
        <v>1.1119547002314194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6.7984728957526396E-14</v>
      </c>
      <c r="CA158" s="13">
        <f t="shared" si="170"/>
        <v>1.0682447123141398E-12</v>
      </c>
      <c r="CB158" s="20">
        <f t="shared" si="171"/>
        <v>1.978932943548152E-12</v>
      </c>
      <c r="CC158" s="59">
        <f t="shared" si="119"/>
        <v>293.3333333333353</v>
      </c>
      <c r="CD158" s="59">
        <f ca="1">AVERAGE(OFFSET($CC$3,0,0,'Données projet'!$E$12+1,1))-AVERAGE(OFFSET($H$3,0,0,'Données projet'!$E$12+1,1))</f>
        <v>382.88347131256569</v>
      </c>
      <c r="CE158" s="59">
        <f t="shared" si="148"/>
        <v>243.30592080224636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0.14413722753918862</v>
      </c>
      <c r="CL158" s="21">
        <f>EXP(-LN(2)/25)*CL157+(1-EXP(-LN(2)/25))/(LN(2)/25)*Calculateur!CG158*Calculateur!CI158*VLOOKUP('Données projet'!$B$12,Paramètres!$A$1:$I$89,3,0)*0.475*44/12</f>
        <v>5.0107226160205194E-2</v>
      </c>
      <c r="CM158" s="21">
        <f>EXP(-LN(2)/2)*CM157+(1-EXP(-LN(2)/2))/(LN(2)/2)*CG158*CJ158*VLOOKUP('Données projet'!$B$12,Paramètres!$A$1:$I$89,3,0)*0.475*44/12</f>
        <v>3.7957524203000956E-19</v>
      </c>
      <c r="CN158" s="22">
        <f t="shared" si="172"/>
        <v>0.1942444536993938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370.12772664814923</v>
      </c>
      <c r="CZ158" s="59">
        <f t="shared" si="150"/>
        <v>292.26503163353146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0.62910871234808885</v>
      </c>
      <c r="DG158" s="21">
        <f>EXP(-LN(2)/25)*DG157+(1-EXP(-LN(2)/25))/(LN(2)/25)*Calculateur!DB158*Calculateur!DD158*VLOOKUP('Données projet'!$B$13,Paramètres!$A$1:$I$89,3,0)*0.475*44/12</f>
        <v>0.20760089605902807</v>
      </c>
      <c r="DH158" s="21">
        <f>EXP(-LN(2)/2)*DH157+(1-EXP(-LN(2)/2))/(LN(2)/2)*DB158*DE158*VLOOKUP('Données projet'!$B$13,Paramètres!$A$1:$I$89,3,0)*0.475*44/12</f>
        <v>1.2148028455731496E-18</v>
      </c>
      <c r="DI158" s="22">
        <f t="shared" si="175"/>
        <v>0.83670960840711694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6.1186256061773749E-14</v>
      </c>
      <c r="DQ158" s="13">
        <f t="shared" si="176"/>
        <v>9.7328366192051127E-13</v>
      </c>
      <c r="DR158" s="20">
        <f t="shared" si="177"/>
        <v>1.8017017738191463E-12</v>
      </c>
      <c r="DS158" s="59">
        <f t="shared" si="125"/>
        <v>293.33333333333513</v>
      </c>
      <c r="DT158" s="59">
        <f ca="1">AVERAGE(OFFSET($DS$3,0,0,'Données projet'!$E$14+1,1))-AVERAGE(OFFSET($H$3,0,0,'Données projet'!$E$14+1,1))</f>
        <v>385.04244822139202</v>
      </c>
      <c r="DU158" s="59">
        <f t="shared" si="152"/>
        <v>374.64504594213992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0.5805744472922133</v>
      </c>
      <c r="EB158" s="21">
        <f>EXP(-LN(2)/25)*EB157+(1-EXP(-LN(2)/25))/(LN(2)/25)*Calculateur!DW158*Calculateur!DY158*VLOOKUP('Données projet'!$B$14,Paramètres!$A$1:$I$89,3,0)*0.475*44/12</f>
        <v>0.2830531114057267</v>
      </c>
      <c r="EC158" s="21">
        <f>EXP(-LN(2)/2)*EC157+(1-EXP(-LN(2)/2))/(LN(2)/2)*DW158*DZ158*VLOOKUP('Données projet'!$B$14,Paramètres!$A$1:$I$89,3,0)*0.475*44/12</f>
        <v>2.6102473290735879E-19</v>
      </c>
      <c r="ED158" s="22">
        <f t="shared" si="178"/>
        <v>0.86362755869794006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-1.0286385077051818E-13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332.68760696564266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0.27486198702288817</v>
      </c>
      <c r="AA159" s="21">
        <f>EXP(-LN(2)/25)*AA158+(1-EXP(-LN(2)/25))/(LN(2)/25)*Calculateur!V159*Calculateur!X159*VLOOKUP('Données projet'!$B$9,Paramètres!$A$1:$I$89,3,0)*0.475*44/12</f>
        <v>0.12751876392859213</v>
      </c>
      <c r="AB159" s="21">
        <f>EXP(-LN(2)/2)*AB158+(1-EXP(-LN(2)/2))/(LN(2)/2)*V159*Y159*VLOOKUP('Données projet'!$B$9,Paramètres!$A$1:$I$89,3,0)*0.475*44/12</f>
        <v>6.6165833722076939E-19</v>
      </c>
      <c r="AC159" s="22">
        <f t="shared" si="163"/>
        <v>0.40238075095148029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-1.1527845344971866E-13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368.19566888809879</v>
      </c>
      <c r="AO159" s="59">
        <f t="shared" si="144"/>
        <v>254.25036207346591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0.30803498545668495</v>
      </c>
      <c r="AV159" s="21">
        <f>EXP(-LN(2)/25)*AV158+(1-EXP(-LN(2)/25))/(LN(2)/25)*Calculateur!AQ159*Calculateur!AS159*VLOOKUP('Données projet'!$B$10,Paramètres!$A$1:$I$89,3,0)*0.475*44/12</f>
        <v>0.14290895957514615</v>
      </c>
      <c r="AW159" s="21">
        <f>EXP(-LN(2)/2)*AW158+(1-EXP(-LN(2)/2))/(LN(2)/2)*AQ159*AT159*VLOOKUP('Données projet'!$B$10,Paramètres!$A$1:$I$89,3,0)*0.475*44/12</f>
        <v>7.4151365378189698E-19</v>
      </c>
      <c r="AX159" s="21">
        <f t="shared" si="166"/>
        <v>0.45094394503183111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319.22903094674564</v>
      </c>
      <c r="BJ159" s="59">
        <f t="shared" si="146"/>
        <v>254.58690973142848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0.74850464588295507</v>
      </c>
      <c r="BQ159" s="21">
        <f>EXP(-LN(2)/25)*BQ158+(1-EXP(-LN(2)/25))/(LN(2)/25)*Calculateur!BL159*Calculateur!BN159*VLOOKUP('Données projet'!$B$11,Paramètres!$A$1:$I$89,3,0)*0.475*44/12</f>
        <v>0.33894958684194088</v>
      </c>
      <c r="BR159" s="21">
        <f>EXP(-LN(2)/2)*BR158+(1-EXP(-LN(2)/2))/(LN(2)/2)*BL159*BO159*VLOOKUP('Données projet'!$B$11,Paramètres!$A$1:$I$89,3,0)*0.475*44/12</f>
        <v>1.1972984066426353E-18</v>
      </c>
      <c r="BS159" s="22">
        <f t="shared" si="169"/>
        <v>1.0874542327248959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6.7984728957526396E-14</v>
      </c>
      <c r="CA159" s="13">
        <f t="shared" si="170"/>
        <v>1.0682447123141398E-12</v>
      </c>
      <c r="CB159" s="20">
        <f t="shared" si="171"/>
        <v>1.978932943548152E-12</v>
      </c>
      <c r="CC159" s="59">
        <f t="shared" si="119"/>
        <v>293.3333333333353</v>
      </c>
      <c r="CD159" s="59">
        <f ca="1">AVERAGE(OFFSET($CC$3,0,0,'Données projet'!$E$12+1,1))-AVERAGE(OFFSET($H$3,0,0,'Données projet'!$E$12+1,1))</f>
        <v>382.88347131256569</v>
      </c>
      <c r="CE159" s="59">
        <f t="shared" si="148"/>
        <v>243.30592080224636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0.14131078442217304</v>
      </c>
      <c r="CL159" s="21">
        <f>EXP(-LN(2)/25)*CL158+(1-EXP(-LN(2)/25))/(LN(2)/25)*Calculateur!CG159*Calculateur!CI159*VLOOKUP('Données projet'!$B$12,Paramètres!$A$1:$I$89,3,0)*0.475*44/12</f>
        <v>4.873704142582988E-2</v>
      </c>
      <c r="CM159" s="21">
        <f>EXP(-LN(2)/2)*CM158+(1-EXP(-LN(2)/2))/(LN(2)/2)*CG159*CJ159*VLOOKUP('Données projet'!$B$12,Paramètres!$A$1:$I$89,3,0)*0.475*44/12</f>
        <v>2.6840022760994478E-19</v>
      </c>
      <c r="CN159" s="22">
        <f t="shared" si="172"/>
        <v>0.19004782584800292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370.12772664814923</v>
      </c>
      <c r="CZ159" s="59">
        <f t="shared" si="150"/>
        <v>292.26503163353146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0.61677227421736835</v>
      </c>
      <c r="DG159" s="21">
        <f>EXP(-LN(2)/25)*DG158+(1-EXP(-LN(2)/25))/(LN(2)/25)*Calculateur!DB159*Calculateur!DD159*VLOOKUP('Données projet'!$B$13,Paramètres!$A$1:$I$89,3,0)*0.475*44/12</f>
        <v>0.2019240386390373</v>
      </c>
      <c r="DH159" s="21">
        <f>EXP(-LN(2)/2)*DH158+(1-EXP(-LN(2)/2))/(LN(2)/2)*DB159*DE159*VLOOKUP('Données projet'!$B$13,Paramètres!$A$1:$I$89,3,0)*0.475*44/12</f>
        <v>8.589953299094884E-19</v>
      </c>
      <c r="DI159" s="22">
        <f t="shared" si="175"/>
        <v>0.81869631285640565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6.1186256061773749E-14</v>
      </c>
      <c r="DQ159" s="13">
        <f t="shared" si="176"/>
        <v>9.7328366192051127E-13</v>
      </c>
      <c r="DR159" s="20">
        <f t="shared" si="177"/>
        <v>1.8017017738191463E-12</v>
      </c>
      <c r="DS159" s="59">
        <f t="shared" si="125"/>
        <v>293.33333333333513</v>
      </c>
      <c r="DT159" s="59">
        <f ca="1">AVERAGE(OFFSET($DS$3,0,0,'Données projet'!$E$14+1,1))-AVERAGE(OFFSET($H$3,0,0,'Données projet'!$E$14+1,1))</f>
        <v>385.04244822139202</v>
      </c>
      <c r="DU159" s="59">
        <f t="shared" si="152"/>
        <v>374.64504594213992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0.56918973649625981</v>
      </c>
      <c r="EB159" s="21">
        <f>EXP(-LN(2)/25)*EB158+(1-EXP(-LN(2)/25))/(LN(2)/25)*Calculateur!DW159*Calculateur!DY159*VLOOKUP('Données projet'!$B$14,Paramètres!$A$1:$I$89,3,0)*0.475*44/12</f>
        <v>0.27531300918922091</v>
      </c>
      <c r="EC159" s="21">
        <f>EXP(-LN(2)/2)*EC158+(1-EXP(-LN(2)/2))/(LN(2)/2)*DW159*DZ159*VLOOKUP('Données projet'!$B$14,Paramètres!$A$1:$I$89,3,0)*0.475*44/12</f>
        <v>1.8457235869620077E-19</v>
      </c>
      <c r="ED159" s="22">
        <f t="shared" si="178"/>
        <v>0.84450274568548078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-1.0286385077051818E-13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332.68760696564266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0.26947211110662744</v>
      </c>
      <c r="AA160" s="21">
        <f>EXP(-LN(2)/25)*AA159+(1-EXP(-LN(2)/25))/(LN(2)/25)*Calculateur!V160*Calculateur!X160*VLOOKUP('Données projet'!$B$9,Paramètres!$A$1:$I$89,3,0)*0.475*44/12</f>
        <v>0.12403175662304443</v>
      </c>
      <c r="AB160" s="21">
        <f>EXP(-LN(2)/2)*AB159+(1-EXP(-LN(2)/2))/(LN(2)/2)*V160*Y160*VLOOKUP('Données projet'!$B$9,Paramètres!$A$1:$I$89,3,0)*0.475*44/12</f>
        <v>4.6786309707742145E-19</v>
      </c>
      <c r="AC160" s="22">
        <f t="shared" si="163"/>
        <v>0.39350386772967189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-1.1527845344971866E-13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368.19566888809879</v>
      </c>
      <c r="AO160" s="59">
        <f t="shared" si="144"/>
        <v>254.25036207346591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0.30199460727466859</v>
      </c>
      <c r="AV160" s="21">
        <f>EXP(-LN(2)/25)*AV159+(1-EXP(-LN(2)/25))/(LN(2)/25)*Calculateur!AQ160*Calculateur!AS160*VLOOKUP('Données projet'!$B$10,Paramètres!$A$1:$I$89,3,0)*0.475*44/12</f>
        <v>0.13900110656030823</v>
      </c>
      <c r="AW160" s="21">
        <f>EXP(-LN(2)/2)*AW159+(1-EXP(-LN(2)/2))/(LN(2)/2)*AQ160*AT160*VLOOKUP('Données projet'!$B$10,Paramètres!$A$1:$I$89,3,0)*0.475*44/12</f>
        <v>5.2432933293159318E-19</v>
      </c>
      <c r="AX160" s="21">
        <f t="shared" si="166"/>
        <v>0.44099571383497682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319.22903094674564</v>
      </c>
      <c r="BJ160" s="59">
        <f t="shared" si="146"/>
        <v>254.58690973142848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0.73382692631994451</v>
      </c>
      <c r="BQ160" s="21">
        <f>EXP(-LN(2)/25)*BQ159+(1-EXP(-LN(2)/25))/(LN(2)/25)*Calculateur!BL160*Calculateur!BN160*VLOOKUP('Données projet'!$B$11,Paramètres!$A$1:$I$89,3,0)*0.475*44/12</f>
        <v>0.32968099256516392</v>
      </c>
      <c r="BR160" s="21">
        <f>EXP(-LN(2)/2)*BR159+(1-EXP(-LN(2)/2))/(LN(2)/2)*BL160*BO160*VLOOKUP('Données projet'!$B$11,Paramètres!$A$1:$I$89,3,0)*0.475*44/12</f>
        <v>8.4661782244085598E-19</v>
      </c>
      <c r="BS160" s="22">
        <f t="shared" si="169"/>
        <v>1.0635079188851084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6.7984728957526396E-14</v>
      </c>
      <c r="CA160" s="13">
        <f t="shared" si="170"/>
        <v>1.0682447123141398E-12</v>
      </c>
      <c r="CB160" s="20">
        <f t="shared" si="171"/>
        <v>1.978932943548152E-12</v>
      </c>
      <c r="CC160" s="59">
        <f t="shared" si="119"/>
        <v>293.3333333333353</v>
      </c>
      <c r="CD160" s="59">
        <f ca="1">AVERAGE(OFFSET($CC$3,0,0,'Données projet'!$E$12+1,1))-AVERAGE(OFFSET($H$3,0,0,'Données projet'!$E$12+1,1))</f>
        <v>382.88347131256569</v>
      </c>
      <c r="CE160" s="59">
        <f t="shared" si="148"/>
        <v>243.30592080224636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0.13853976613072205</v>
      </c>
      <c r="CL160" s="21">
        <f>EXP(-LN(2)/25)*CL159+(1-EXP(-LN(2)/25))/(LN(2)/25)*Calculateur!CG160*Calculateur!CI160*VLOOKUP('Données projet'!$B$12,Paramètres!$A$1:$I$89,3,0)*0.475*44/12</f>
        <v>4.7404324465070945E-2</v>
      </c>
      <c r="CM160" s="21">
        <f>EXP(-LN(2)/2)*CM159+(1-EXP(-LN(2)/2))/(LN(2)/2)*CG160*CJ160*VLOOKUP('Données projet'!$B$12,Paramètres!$A$1:$I$89,3,0)*0.475*44/12</f>
        <v>1.8978762101500478E-19</v>
      </c>
      <c r="CN160" s="22">
        <f t="shared" si="172"/>
        <v>0.185944090595793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370.12772664814923</v>
      </c>
      <c r="CZ160" s="59">
        <f t="shared" si="150"/>
        <v>292.26503163353146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0.60467774611390701</v>
      </c>
      <c r="DG160" s="21">
        <f>EXP(-LN(2)/25)*DG159+(1-EXP(-LN(2)/25))/(LN(2)/25)*Calculateur!DB160*Calculateur!DD160*VLOOKUP('Données projet'!$B$13,Paramètres!$A$1:$I$89,3,0)*0.475*44/12</f>
        <v>0.19640241518372914</v>
      </c>
      <c r="DH160" s="21">
        <f>EXP(-LN(2)/2)*DH159+(1-EXP(-LN(2)/2))/(LN(2)/2)*DB160*DE160*VLOOKUP('Données projet'!$B$13,Paramètres!$A$1:$I$89,3,0)*0.475*44/12</f>
        <v>6.074014227865749E-19</v>
      </c>
      <c r="DI160" s="22">
        <f t="shared" si="175"/>
        <v>0.80108016129763615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6.1186256061773749E-14</v>
      </c>
      <c r="DQ160" s="13">
        <f t="shared" si="176"/>
        <v>9.7328366192051127E-13</v>
      </c>
      <c r="DR160" s="20">
        <f t="shared" si="177"/>
        <v>1.8017017738191463E-12</v>
      </c>
      <c r="DS160" s="59">
        <f t="shared" si="125"/>
        <v>293.33333333333513</v>
      </c>
      <c r="DT160" s="59">
        <f ca="1">AVERAGE(OFFSET($DS$3,0,0,'Données projet'!$E$14+1,1))-AVERAGE(OFFSET($H$3,0,0,'Données projet'!$E$14+1,1))</f>
        <v>385.04244822139202</v>
      </c>
      <c r="DU160" s="59">
        <f t="shared" si="152"/>
        <v>374.64504594213992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0.5580282729350271</v>
      </c>
      <c r="EB160" s="21">
        <f>EXP(-LN(2)/25)*EB159+(1-EXP(-LN(2)/25))/(LN(2)/25)*Calculateur!DW160*Calculateur!DY160*VLOOKUP('Données projet'!$B$14,Paramètres!$A$1:$I$89,3,0)*0.475*44/12</f>
        <v>0.26778456047485977</v>
      </c>
      <c r="EC160" s="21">
        <f>EXP(-LN(2)/2)*EC159+(1-EXP(-LN(2)/2))/(LN(2)/2)*DW160*DZ160*VLOOKUP('Données projet'!$B$14,Paramètres!$A$1:$I$89,3,0)*0.475*44/12</f>
        <v>1.305123664536794E-19</v>
      </c>
      <c r="ED160" s="22">
        <f t="shared" si="178"/>
        <v>0.82581283340988687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-1.0286385077051818E-13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332.68760696564266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0.26418792736958485</v>
      </c>
      <c r="AA161" s="21">
        <f>EXP(-LN(2)/25)*AA160+(1-EXP(-LN(2)/25))/(LN(2)/25)*Calculateur!V161*Calculateur!X161*VLOOKUP('Données projet'!$B$9,Paramètres!$A$1:$I$89,3,0)*0.475*44/12</f>
        <v>0.12064010171564067</v>
      </c>
      <c r="AB161" s="21">
        <f>EXP(-LN(2)/2)*AB160+(1-EXP(-LN(2)/2))/(LN(2)/2)*V161*Y161*VLOOKUP('Données projet'!$B$9,Paramètres!$A$1:$I$89,3,0)*0.475*44/12</f>
        <v>3.3082916861038469E-19</v>
      </c>
      <c r="AC161" s="22">
        <f t="shared" si="163"/>
        <v>0.38482802908522551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-1.1527845344971866E-13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368.19566888809879</v>
      </c>
      <c r="AO161" s="59">
        <f t="shared" si="144"/>
        <v>254.25036207346591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0.29607267722453467</v>
      </c>
      <c r="AV161" s="21">
        <f>EXP(-LN(2)/25)*AV160+(1-EXP(-LN(2)/25))/(LN(2)/25)*Calculateur!AQ161*Calculateur!AS161*VLOOKUP('Données projet'!$B$10,Paramètres!$A$1:$I$89,3,0)*0.475*44/12</f>
        <v>0.13520011399166609</v>
      </c>
      <c r="AW161" s="21">
        <f>EXP(-LN(2)/2)*AW160+(1-EXP(-LN(2)/2))/(LN(2)/2)*AQ161*AT161*VLOOKUP('Données projet'!$B$10,Paramètres!$A$1:$I$89,3,0)*0.475*44/12</f>
        <v>3.7075682689094849E-19</v>
      </c>
      <c r="AX161" s="21">
        <f t="shared" si="166"/>
        <v>0.43127279121620077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319.22903094674564</v>
      </c>
      <c r="BJ161" s="59">
        <f t="shared" si="146"/>
        <v>254.58690973142848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0.7194370278850396</v>
      </c>
      <c r="BQ161" s="21">
        <f>EXP(-LN(2)/25)*BQ160+(1-EXP(-LN(2)/25))/(LN(2)/25)*Calculateur!BL161*Calculateur!BN161*VLOOKUP('Données projet'!$B$11,Paramètres!$A$1:$I$89,3,0)*0.475*44/12</f>
        <v>0.32066584848629959</v>
      </c>
      <c r="BR161" s="21">
        <f>EXP(-LN(2)/2)*BR160+(1-EXP(-LN(2)/2))/(LN(2)/2)*BL161*BO161*VLOOKUP('Données projet'!$B$11,Paramètres!$A$1:$I$89,3,0)*0.475*44/12</f>
        <v>5.9864920332131776E-19</v>
      </c>
      <c r="BS161" s="22">
        <f t="shared" si="169"/>
        <v>1.0401028763713391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6.7984728957526396E-14</v>
      </c>
      <c r="CA161" s="13">
        <f t="shared" si="170"/>
        <v>1.0682447123141398E-12</v>
      </c>
      <c r="CB161" s="20">
        <f t="shared" si="171"/>
        <v>1.978932943548152E-12</v>
      </c>
      <c r="CC161" s="59">
        <f t="shared" si="119"/>
        <v>293.3333333333353</v>
      </c>
      <c r="CD161" s="59">
        <f ca="1">AVERAGE(OFFSET($CC$3,0,0,'Données projet'!$E$12+1,1))-AVERAGE(OFFSET($H$3,0,0,'Données projet'!$E$12+1,1))</f>
        <v>382.88347131256569</v>
      </c>
      <c r="CE161" s="59">
        <f t="shared" si="148"/>
        <v>243.30592080224636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0.13582308581781216</v>
      </c>
      <c r="CL161" s="21">
        <f>EXP(-LN(2)/25)*CL160+(1-EXP(-LN(2)/25))/(LN(2)/25)*Calculateur!CG161*Calculateur!CI161*VLOOKUP('Données projet'!$B$12,Paramètres!$A$1:$I$89,3,0)*0.475*44/12</f>
        <v>4.6108050719688501E-2</v>
      </c>
      <c r="CM161" s="21">
        <f>EXP(-LN(2)/2)*CM160+(1-EXP(-LN(2)/2))/(LN(2)/2)*CG161*CJ161*VLOOKUP('Données projet'!$B$12,Paramètres!$A$1:$I$89,3,0)*0.475*44/12</f>
        <v>1.3420011380497239E-19</v>
      </c>
      <c r="CN161" s="22">
        <f t="shared" si="172"/>
        <v>0.18193113653750065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370.12772664814923</v>
      </c>
      <c r="CZ161" s="59">
        <f t="shared" si="150"/>
        <v>292.26503163353146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0.59282038432962081</v>
      </c>
      <c r="DG161" s="21">
        <f>EXP(-LN(2)/25)*DG160+(1-EXP(-LN(2)/25))/(LN(2)/25)*Calculateur!DB161*Calculateur!DD161*VLOOKUP('Données projet'!$B$13,Paramètres!$A$1:$I$89,3,0)*0.475*44/12</f>
        <v>0.19103178081217592</v>
      </c>
      <c r="DH161" s="21">
        <f>EXP(-LN(2)/2)*DH160+(1-EXP(-LN(2)/2))/(LN(2)/2)*DB161*DE161*VLOOKUP('Données projet'!$B$13,Paramètres!$A$1:$I$89,3,0)*0.475*44/12</f>
        <v>4.294976649547443E-19</v>
      </c>
      <c r="DI161" s="22">
        <f t="shared" si="175"/>
        <v>0.78385216514179668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6.1186256061773749E-14</v>
      </c>
      <c r="DQ161" s="13">
        <f t="shared" si="176"/>
        <v>9.7328366192051127E-13</v>
      </c>
      <c r="DR161" s="20">
        <f t="shared" si="177"/>
        <v>1.8017017738191463E-12</v>
      </c>
      <c r="DS161" s="59">
        <f t="shared" si="125"/>
        <v>293.33333333333513</v>
      </c>
      <c r="DT161" s="59">
        <f ca="1">AVERAGE(OFFSET($DS$3,0,0,'Données projet'!$E$14+1,1))-AVERAGE(OFFSET($H$3,0,0,'Données projet'!$E$14+1,1))</f>
        <v>385.04244822139202</v>
      </c>
      <c r="DU161" s="59">
        <f t="shared" si="152"/>
        <v>374.64504594213992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0.54708567886640957</v>
      </c>
      <c r="EB161" s="21">
        <f>EXP(-LN(2)/25)*EB160+(1-EXP(-LN(2)/25))/(LN(2)/25)*Calculateur!DW161*Calculateur!DY161*VLOOKUP('Données projet'!$B$14,Paramètres!$A$1:$I$89,3,0)*0.475*44/12</f>
        <v>0.2604619775864967</v>
      </c>
      <c r="EC161" s="21">
        <f>EXP(-LN(2)/2)*EC160+(1-EXP(-LN(2)/2))/(LN(2)/2)*DW161*DZ161*VLOOKUP('Données projet'!$B$14,Paramètres!$A$1:$I$89,3,0)*0.475*44/12</f>
        <v>9.2286179348100384E-20</v>
      </c>
      <c r="ED161" s="22">
        <f t="shared" si="178"/>
        <v>0.80754765645290627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-1.0286385077051818E-13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332.68760696564266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0.25900736325259188</v>
      </c>
      <c r="AA162" s="21">
        <f>EXP(-LN(2)/25)*AA161+(1-EXP(-LN(2)/25))/(LN(2)/25)*Calculateur!V162*Calculateur!X162*VLOOKUP('Données projet'!$B$9,Paramètres!$A$1:$I$89,3,0)*0.475*44/12</f>
        <v>0.11734119179003925</v>
      </c>
      <c r="AB162" s="21">
        <f>EXP(-LN(2)/2)*AB161+(1-EXP(-LN(2)/2))/(LN(2)/2)*V162*Y162*VLOOKUP('Données projet'!$B$9,Paramètres!$A$1:$I$89,3,0)*0.475*44/12</f>
        <v>2.3393154853871073E-19</v>
      </c>
      <c r="AC162" s="22">
        <f t="shared" si="163"/>
        <v>0.37634855504263115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-1.1527845344971866E-13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368.19566888809879</v>
      </c>
      <c r="AO162" s="59">
        <f t="shared" si="144"/>
        <v>254.25036207346591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0.2902668726106632</v>
      </c>
      <c r="AV162" s="21">
        <f>EXP(-LN(2)/25)*AV161+(1-EXP(-LN(2)/25))/(LN(2)/25)*Calculateur!AQ162*Calculateur!AS162*VLOOKUP('Données projet'!$B$10,Paramètres!$A$1:$I$89,3,0)*0.475*44/12</f>
        <v>0.131503059764699</v>
      </c>
      <c r="AW162" s="21">
        <f>EXP(-LN(2)/2)*AW161+(1-EXP(-LN(2)/2))/(LN(2)/2)*AQ162*AT162*VLOOKUP('Données projet'!$B$10,Paramètres!$A$1:$I$89,3,0)*0.475*44/12</f>
        <v>2.6216466646579659E-19</v>
      </c>
      <c r="AX162" s="21">
        <f t="shared" si="166"/>
        <v>0.4217699323753622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319.22903094674564</v>
      </c>
      <c r="BJ162" s="59">
        <f t="shared" si="146"/>
        <v>254.58690973142848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0.70532930658147175</v>
      </c>
      <c r="BQ162" s="21">
        <f>EXP(-LN(2)/25)*BQ161+(1-EXP(-LN(2)/25))/(LN(2)/25)*Calculateur!BL162*Calculateur!BN162*VLOOKUP('Données projet'!$B$11,Paramètres!$A$1:$I$89,3,0)*0.475*44/12</f>
        <v>0.31189722399635766</v>
      </c>
      <c r="BR162" s="21">
        <f>EXP(-LN(2)/2)*BR161+(1-EXP(-LN(2)/2))/(LN(2)/2)*BL162*BO162*VLOOKUP('Données projet'!$B$11,Paramètres!$A$1:$I$89,3,0)*0.475*44/12</f>
        <v>4.2330891122042809E-19</v>
      </c>
      <c r="BS162" s="22">
        <f t="shared" si="169"/>
        <v>1.0172265305778294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6.7984728957526396E-14</v>
      </c>
      <c r="CA162" s="13">
        <f t="shared" si="170"/>
        <v>1.0682447123141398E-12</v>
      </c>
      <c r="CB162" s="20">
        <f t="shared" si="171"/>
        <v>1.978932943548152E-12</v>
      </c>
      <c r="CC162" s="59">
        <f t="shared" si="119"/>
        <v>293.3333333333353</v>
      </c>
      <c r="CD162" s="59">
        <f ca="1">AVERAGE(OFFSET($CC$3,0,0,'Données projet'!$E$12+1,1))-AVERAGE(OFFSET($H$3,0,0,'Données projet'!$E$12+1,1))</f>
        <v>382.88347131256569</v>
      </c>
      <c r="CE162" s="59">
        <f t="shared" si="148"/>
        <v>243.30592080224636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0.13315967794882705</v>
      </c>
      <c r="CL162" s="21">
        <f>EXP(-LN(2)/25)*CL161+(1-EXP(-LN(2)/25))/(LN(2)/25)*Calculateur!CG162*Calculateur!CI162*VLOOKUP('Données projet'!$B$12,Paramètres!$A$1:$I$89,3,0)*0.475*44/12</f>
        <v>4.4847223648041612E-2</v>
      </c>
      <c r="CM162" s="21">
        <f>EXP(-LN(2)/2)*CM161+(1-EXP(-LN(2)/2))/(LN(2)/2)*CG162*CJ162*VLOOKUP('Données projet'!$B$12,Paramètres!$A$1:$I$89,3,0)*0.475*44/12</f>
        <v>9.489381050750239E-20</v>
      </c>
      <c r="CN162" s="22">
        <f t="shared" si="172"/>
        <v>0.17800690159686866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370.12772664814923</v>
      </c>
      <c r="CZ162" s="59">
        <f t="shared" si="150"/>
        <v>292.26503163353146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0.58119553817764791</v>
      </c>
      <c r="DG162" s="21">
        <f>EXP(-LN(2)/25)*DG161+(1-EXP(-LN(2)/25))/(LN(2)/25)*Calculateur!DB162*Calculateur!DD162*VLOOKUP('Données projet'!$B$13,Paramètres!$A$1:$I$89,3,0)*0.475*44/12</f>
        <v>0.18580800671994221</v>
      </c>
      <c r="DH162" s="21">
        <f>EXP(-LN(2)/2)*DH161+(1-EXP(-LN(2)/2))/(LN(2)/2)*DB162*DE162*VLOOKUP('Données projet'!$B$13,Paramètres!$A$1:$I$89,3,0)*0.475*44/12</f>
        <v>3.037007113932875E-19</v>
      </c>
      <c r="DI162" s="22">
        <f t="shared" si="175"/>
        <v>0.76700354489759015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6.1186256061773749E-14</v>
      </c>
      <c r="DQ162" s="13">
        <f t="shared" si="176"/>
        <v>9.7328366192051127E-13</v>
      </c>
      <c r="DR162" s="20">
        <f t="shared" si="177"/>
        <v>1.8017017738191463E-12</v>
      </c>
      <c r="DS162" s="59">
        <f t="shared" si="125"/>
        <v>293.33333333333513</v>
      </c>
      <c r="DT162" s="59">
        <f ca="1">AVERAGE(OFFSET($DS$3,0,0,'Données projet'!$E$14+1,1))-AVERAGE(OFFSET($H$3,0,0,'Données projet'!$E$14+1,1))</f>
        <v>385.04244822139202</v>
      </c>
      <c r="DU162" s="59">
        <f t="shared" si="152"/>
        <v>374.64504594213992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0.5363576623931543</v>
      </c>
      <c r="EB162" s="21">
        <f>EXP(-LN(2)/25)*EB161+(1-EXP(-LN(2)/25))/(LN(2)/25)*Calculateur!DW162*Calculateur!DY162*VLOOKUP('Données projet'!$B$14,Paramètres!$A$1:$I$89,3,0)*0.475*44/12</f>
        <v>0.25333963111229385</v>
      </c>
      <c r="EC162" s="21">
        <f>EXP(-LN(2)/2)*EC161+(1-EXP(-LN(2)/2))/(LN(2)/2)*DW162*DZ162*VLOOKUP('Données projet'!$B$14,Paramètres!$A$1:$I$89,3,0)*0.475*44/12</f>
        <v>6.5256183226839698E-20</v>
      </c>
      <c r="ED162" s="22">
        <f t="shared" si="178"/>
        <v>0.78969729350544815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-1.0286385077051818E-13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332.68760696564266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0.25392838683810104</v>
      </c>
      <c r="AA163" s="21">
        <f>EXP(-LN(2)/25)*AA162+(1-EXP(-LN(2)/25))/(LN(2)/25)*Calculateur!V163*Calculateur!X163*VLOOKUP('Données projet'!$B$9,Paramètres!$A$1:$I$89,3,0)*0.475*44/12</f>
        <v>0.11413249072983554</v>
      </c>
      <c r="AB163" s="21">
        <f>EXP(-LN(2)/2)*AB162+(1-EXP(-LN(2)/2))/(LN(2)/2)*V163*Y163*VLOOKUP('Données projet'!$B$9,Paramètres!$A$1:$I$89,3,0)*0.475*44/12</f>
        <v>1.6541458430519235E-19</v>
      </c>
      <c r="AC163" s="22">
        <f t="shared" si="163"/>
        <v>0.3680608775679366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-1.1527845344971866E-13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368.19566888809879</v>
      </c>
      <c r="AO163" s="59">
        <f t="shared" si="144"/>
        <v>254.25036207346591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0.28457491628407861</v>
      </c>
      <c r="AV163" s="21">
        <f>EXP(-LN(2)/25)*AV162+(1-EXP(-LN(2)/25))/(LN(2)/25)*Calculateur!AQ163*Calculateur!AS163*VLOOKUP('Données projet'!$B$10,Paramètres!$A$1:$I$89,3,0)*0.475*44/12</f>
        <v>0.12790710167998795</v>
      </c>
      <c r="AW163" s="21">
        <f>EXP(-LN(2)/2)*AW162+(1-EXP(-LN(2)/2))/(LN(2)/2)*AQ163*AT163*VLOOKUP('Données projet'!$B$10,Paramètres!$A$1:$I$89,3,0)*0.475*44/12</f>
        <v>1.8537841344547425E-19</v>
      </c>
      <c r="AX163" s="21">
        <f t="shared" si="166"/>
        <v>0.41248201796406658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319.22903094674564</v>
      </c>
      <c r="BJ163" s="59">
        <f t="shared" si="146"/>
        <v>254.58690973142848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0.69149822908780656</v>
      </c>
      <c r="BQ163" s="21">
        <f>EXP(-LN(2)/25)*BQ162+(1-EXP(-LN(2)/25))/(LN(2)/25)*Calculateur!BL163*Calculateur!BN163*VLOOKUP('Données projet'!$B$11,Paramètres!$A$1:$I$89,3,0)*0.475*44/12</f>
        <v>0.30336837800421512</v>
      </c>
      <c r="BR163" s="21">
        <f>EXP(-LN(2)/2)*BR162+(1-EXP(-LN(2)/2))/(LN(2)/2)*BL163*BO163*VLOOKUP('Données projet'!$B$11,Paramètres!$A$1:$I$89,3,0)*0.475*44/12</f>
        <v>2.9932460166065893E-19</v>
      </c>
      <c r="BS163" s="22">
        <f t="shared" si="169"/>
        <v>0.99486660709202168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6.7984728957526396E-14</v>
      </c>
      <c r="CA163" s="13">
        <f t="shared" si="170"/>
        <v>1.0682447123141398E-12</v>
      </c>
      <c r="CB163" s="20">
        <f t="shared" si="171"/>
        <v>1.978932943548152E-12</v>
      </c>
      <c r="CC163" s="59">
        <f t="shared" si="119"/>
        <v>293.3333333333353</v>
      </c>
      <c r="CD163" s="59">
        <f ca="1">AVERAGE(OFFSET($CC$3,0,0,'Données projet'!$E$12+1,1))-AVERAGE(OFFSET($H$3,0,0,'Données projet'!$E$12+1,1))</f>
        <v>382.88347131256569</v>
      </c>
      <c r="CE163" s="59">
        <f t="shared" si="148"/>
        <v>243.30592080224636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0.13054849788363435</v>
      </c>
      <c r="CL163" s="21">
        <f>EXP(-LN(2)/25)*CL162+(1-EXP(-LN(2)/25))/(LN(2)/25)*Calculateur!CG163*Calculateur!CI163*VLOOKUP('Données projet'!$B$12,Paramètres!$A$1:$I$89,3,0)*0.475*44/12</f>
        <v>4.3620873958972919E-2</v>
      </c>
      <c r="CM163" s="21">
        <f>EXP(-LN(2)/2)*CM162+(1-EXP(-LN(2)/2))/(LN(2)/2)*CG163*CJ163*VLOOKUP('Données projet'!$B$12,Paramètres!$A$1:$I$89,3,0)*0.475*44/12</f>
        <v>6.7100056902486196E-20</v>
      </c>
      <c r="CN163" s="22">
        <f t="shared" si="172"/>
        <v>0.17416937184260728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370.12772664814923</v>
      </c>
      <c r="CZ163" s="59">
        <f t="shared" si="150"/>
        <v>292.26503163353146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0.56979864816825909</v>
      </c>
      <c r="DG163" s="21">
        <f>EXP(-LN(2)/25)*DG162+(1-EXP(-LN(2)/25))/(LN(2)/25)*Calculateur!DB163*Calculateur!DD163*VLOOKUP('Données projet'!$B$13,Paramètres!$A$1:$I$89,3,0)*0.475*44/12</f>
        <v>0.18072707700496699</v>
      </c>
      <c r="DH163" s="21">
        <f>EXP(-LN(2)/2)*DH162+(1-EXP(-LN(2)/2))/(LN(2)/2)*DB163*DE163*VLOOKUP('Données projet'!$B$13,Paramètres!$A$1:$I$89,3,0)*0.475*44/12</f>
        <v>2.1474883247737217E-19</v>
      </c>
      <c r="DI163" s="22">
        <f t="shared" si="175"/>
        <v>0.75052572517322602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6.1186256061773749E-14</v>
      </c>
      <c r="DQ163" s="13">
        <f t="shared" si="176"/>
        <v>9.7328366192051127E-13</v>
      </c>
      <c r="DR163" s="20">
        <f t="shared" si="177"/>
        <v>1.8017017738191463E-12</v>
      </c>
      <c r="DS163" s="59">
        <f t="shared" si="125"/>
        <v>293.33333333333513</v>
      </c>
      <c r="DT163" s="59">
        <f ca="1">AVERAGE(OFFSET($DS$3,0,0,'Données projet'!$E$14+1,1))-AVERAGE(OFFSET($H$3,0,0,'Données projet'!$E$14+1,1))</f>
        <v>385.04244822139202</v>
      </c>
      <c r="DU163" s="59">
        <f t="shared" si="152"/>
        <v>374.64504594213992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0.52584001577949568</v>
      </c>
      <c r="EB163" s="21">
        <f>EXP(-LN(2)/25)*EB162+(1-EXP(-LN(2)/25))/(LN(2)/25)*Calculateur!DW163*Calculateur!DY163*VLOOKUP('Données projet'!$B$14,Paramètres!$A$1:$I$89,3,0)*0.475*44/12</f>
        <v>0.24641204557697599</v>
      </c>
      <c r="EC163" s="21">
        <f>EXP(-LN(2)/2)*EC162+(1-EXP(-LN(2)/2))/(LN(2)/2)*DW163*DZ163*VLOOKUP('Données projet'!$B$14,Paramètres!$A$1:$I$89,3,0)*0.475*44/12</f>
        <v>4.6143089674050192E-20</v>
      </c>
      <c r="ED163" s="22">
        <f t="shared" si="178"/>
        <v>0.77225206135647162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-1.0286385077051818E-13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332.68760696564266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0.24894900605322862</v>
      </c>
      <c r="AA164" s="21">
        <f>EXP(-LN(2)/25)*AA163+(1-EXP(-LN(2)/25))/(LN(2)/25)*Calculateur!V164*Calculateur!X164*VLOOKUP('Données projet'!$B$9,Paramètres!$A$1:$I$89,3,0)*0.475*44/12</f>
        <v>0.11101153176886136</v>
      </c>
      <c r="AB164" s="21">
        <f>EXP(-LN(2)/2)*AB163+(1-EXP(-LN(2)/2))/(LN(2)/2)*V164*Y164*VLOOKUP('Données projet'!$B$9,Paramètres!$A$1:$I$89,3,0)*0.475*44/12</f>
        <v>1.1696577426935536E-19</v>
      </c>
      <c r="AC164" s="22">
        <f t="shared" si="163"/>
        <v>0.35996053782208998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-1.1527845344971866E-13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368.19566888809879</v>
      </c>
      <c r="AO164" s="59">
        <f t="shared" si="144"/>
        <v>254.25036207346591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0.2789945757493078</v>
      </c>
      <c r="AV164" s="21">
        <f>EXP(-LN(2)/25)*AV163+(1-EXP(-LN(2)/25))/(LN(2)/25)*Calculateur!AQ164*Calculateur!AS164*VLOOKUP('Données projet'!$B$10,Paramètres!$A$1:$I$89,3,0)*0.475*44/12</f>
        <v>0.12440947525820653</v>
      </c>
      <c r="AW164" s="21">
        <f>EXP(-LN(2)/2)*AW163+(1-EXP(-LN(2)/2))/(LN(2)/2)*AQ164*AT164*VLOOKUP('Données projet'!$B$10,Paramètres!$A$1:$I$89,3,0)*0.475*44/12</f>
        <v>1.3108233323289829E-19</v>
      </c>
      <c r="AX164" s="21">
        <f t="shared" si="166"/>
        <v>0.40340405100751431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319.22903094674564</v>
      </c>
      <c r="BJ164" s="59">
        <f t="shared" si="146"/>
        <v>254.58690973142848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0.67793837058766782</v>
      </c>
      <c r="BQ164" s="21">
        <f>EXP(-LN(2)/25)*BQ163+(1-EXP(-LN(2)/25))/(LN(2)/25)*Calculateur!BL164*Calculateur!BN164*VLOOKUP('Données projet'!$B$11,Paramètres!$A$1:$I$89,3,0)*0.475*44/12</f>
        <v>0.29507275375424019</v>
      </c>
      <c r="BR164" s="21">
        <f>EXP(-LN(2)/2)*BR163+(1-EXP(-LN(2)/2))/(LN(2)/2)*BL164*BO164*VLOOKUP('Données projet'!$B$11,Paramètres!$A$1:$I$89,3,0)*0.475*44/12</f>
        <v>2.1165445561021407E-19</v>
      </c>
      <c r="BS164" s="22">
        <f t="shared" si="169"/>
        <v>0.97301112434190795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6.7984728957526396E-14</v>
      </c>
      <c r="CA164" s="13">
        <f t="shared" si="170"/>
        <v>1.0682447123141398E-12</v>
      </c>
      <c r="CB164" s="20">
        <f t="shared" si="171"/>
        <v>1.978932943548152E-12</v>
      </c>
      <c r="CC164" s="59">
        <f t="shared" si="119"/>
        <v>293.3333333333353</v>
      </c>
      <c r="CD164" s="59">
        <f ca="1">AVERAGE(OFFSET($CC$3,0,0,'Données projet'!$E$12+1,1))-AVERAGE(OFFSET($H$3,0,0,'Données projet'!$E$12+1,1))</f>
        <v>382.88347131256569</v>
      </c>
      <c r="CE164" s="59">
        <f t="shared" si="148"/>
        <v>243.30592080224636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0.12798852146685749</v>
      </c>
      <c r="CL164" s="21">
        <f>EXP(-LN(2)/25)*CL163+(1-EXP(-LN(2)/25))/(LN(2)/25)*Calculateur!CG164*Calculateur!CI164*VLOOKUP('Données projet'!$B$12,Paramètres!$A$1:$I$89,3,0)*0.475*44/12</f>
        <v>4.2428058866642741E-2</v>
      </c>
      <c r="CM164" s="21">
        <f>EXP(-LN(2)/2)*CM163+(1-EXP(-LN(2)/2))/(LN(2)/2)*CG164*CJ164*VLOOKUP('Données projet'!$B$12,Paramètres!$A$1:$I$89,3,0)*0.475*44/12</f>
        <v>4.7446905253751195E-20</v>
      </c>
      <c r="CN164" s="22">
        <f t="shared" si="172"/>
        <v>0.17041658033350024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370.12772664814923</v>
      </c>
      <c r="CZ164" s="59">
        <f t="shared" si="150"/>
        <v>292.26503163353146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0.55862524422053794</v>
      </c>
      <c r="DG164" s="21">
        <f>EXP(-LN(2)/25)*DG163+(1-EXP(-LN(2)/25))/(LN(2)/25)*Calculateur!DB164*Calculateur!DD164*VLOOKUP('Données projet'!$B$13,Paramètres!$A$1:$I$89,3,0)*0.475*44/12</f>
        <v>0.17578508558024225</v>
      </c>
      <c r="DH164" s="21">
        <f>EXP(-LN(2)/2)*DH163+(1-EXP(-LN(2)/2))/(LN(2)/2)*DB164*DE164*VLOOKUP('Données projet'!$B$13,Paramètres!$A$1:$I$89,3,0)*0.475*44/12</f>
        <v>1.5185035569664377E-19</v>
      </c>
      <c r="DI164" s="22">
        <f t="shared" si="175"/>
        <v>0.73441032980078025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6.1186256061773749E-14</v>
      </c>
      <c r="DQ164" s="13">
        <f t="shared" si="176"/>
        <v>9.7328366192051127E-13</v>
      </c>
      <c r="DR164" s="20">
        <f t="shared" si="177"/>
        <v>1.8017017738191463E-12</v>
      </c>
      <c r="DS164" s="59">
        <f t="shared" si="125"/>
        <v>293.33333333333513</v>
      </c>
      <c r="DT164" s="59">
        <f ca="1">AVERAGE(OFFSET($DS$3,0,0,'Données projet'!$E$14+1,1))-AVERAGE(OFFSET($H$3,0,0,'Données projet'!$E$14+1,1))</f>
        <v>385.04244822139202</v>
      </c>
      <c r="DU164" s="59">
        <f t="shared" si="152"/>
        <v>374.64504594213992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0.51552861380079984</v>
      </c>
      <c r="EB164" s="21">
        <f>EXP(-LN(2)/25)*EB163+(1-EXP(-LN(2)/25))/(LN(2)/25)*Calculateur!DW164*Calculateur!DY164*VLOOKUP('Données projet'!$B$14,Paramètres!$A$1:$I$89,3,0)*0.475*44/12</f>
        <v>0.2396738952324273</v>
      </c>
      <c r="EC164" s="21">
        <f>EXP(-LN(2)/2)*EC163+(1-EXP(-LN(2)/2))/(LN(2)/2)*DW164*DZ164*VLOOKUP('Données projet'!$B$14,Paramètres!$A$1:$I$89,3,0)*0.475*44/12</f>
        <v>3.2628091613419849E-20</v>
      </c>
      <c r="ED164" s="22">
        <f t="shared" si="178"/>
        <v>0.75520250903322717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-1.0286385077051818E-13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332.68760696564266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0.24406726788842514</v>
      </c>
      <c r="AA165" s="21">
        <f>EXP(-LN(2)/25)*AA164+(1-EXP(-LN(2)/25))/(LN(2)/25)*Calculateur!V165*Calculateur!X165*VLOOKUP('Données projet'!$B$9,Paramètres!$A$1:$I$89,3,0)*0.475*44/12</f>
        <v>0.1079759155947991</v>
      </c>
      <c r="AB165" s="21">
        <f>EXP(-LN(2)/2)*AB164+(1-EXP(-LN(2)/2))/(LN(2)/2)*V165*Y165*VLOOKUP('Données projet'!$B$9,Paramètres!$A$1:$I$89,3,0)*0.475*44/12</f>
        <v>8.2707292152596173E-20</v>
      </c>
      <c r="AC165" s="22">
        <f t="shared" si="163"/>
        <v>0.35204318348322428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-1.1527845344971866E-13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368.19566888809879</v>
      </c>
      <c r="AO165" s="59">
        <f t="shared" si="144"/>
        <v>254.25036207346591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0.27352366228875219</v>
      </c>
      <c r="AV165" s="21">
        <f>EXP(-LN(2)/25)*AV164+(1-EXP(-LN(2)/25))/(LN(2)/25)*Calculateur!AQ165*Calculateur!AS165*VLOOKUP('Données projet'!$B$10,Paramètres!$A$1:$I$89,3,0)*0.475*44/12</f>
        <v>0.12100749161486091</v>
      </c>
      <c r="AW165" s="21">
        <f>EXP(-LN(2)/2)*AW164+(1-EXP(-LN(2)/2))/(LN(2)/2)*AQ165*AT165*VLOOKUP('Données projet'!$B$10,Paramètres!$A$1:$I$89,3,0)*0.475*44/12</f>
        <v>9.2689206722737123E-20</v>
      </c>
      <c r="AX165" s="21">
        <f t="shared" si="166"/>
        <v>0.3945311539036131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319.22903094674564</v>
      </c>
      <c r="BJ165" s="59">
        <f t="shared" si="146"/>
        <v>254.58690973142848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0.66464441264201979</v>
      </c>
      <c r="BQ165" s="21">
        <f>EXP(-LN(2)/25)*BQ164+(1-EXP(-LN(2)/25))/(LN(2)/25)*Calculateur!BL165*Calculateur!BN165*VLOOKUP('Données projet'!$B$11,Paramètres!$A$1:$I$89,3,0)*0.475*44/12</f>
        <v>0.28700397378562875</v>
      </c>
      <c r="BR165" s="21">
        <f>EXP(-LN(2)/2)*BR164+(1-EXP(-LN(2)/2))/(LN(2)/2)*BL165*BO165*VLOOKUP('Données projet'!$B$11,Paramètres!$A$1:$I$89,3,0)*0.475*44/12</f>
        <v>1.4966230083032949E-19</v>
      </c>
      <c r="BS165" s="22">
        <f t="shared" si="169"/>
        <v>0.9516483864276486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6.7984728957526396E-14</v>
      </c>
      <c r="CA165" s="13">
        <f t="shared" si="170"/>
        <v>1.0682447123141398E-12</v>
      </c>
      <c r="CB165" s="20">
        <f t="shared" si="171"/>
        <v>1.978932943548152E-12</v>
      </c>
      <c r="CC165" s="59">
        <f t="shared" si="119"/>
        <v>293.3333333333353</v>
      </c>
      <c r="CD165" s="59">
        <f ca="1">AVERAGE(OFFSET($CC$3,0,0,'Données projet'!$E$12+1,1))-AVERAGE(OFFSET($H$3,0,0,'Données projet'!$E$12+1,1))</f>
        <v>382.88347131256569</v>
      </c>
      <c r="CE165" s="59">
        <f t="shared" si="148"/>
        <v>243.30592080224636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0.12547874462618219</v>
      </c>
      <c r="CL165" s="21">
        <f>EXP(-LN(2)/25)*CL164+(1-EXP(-LN(2)/25))/(LN(2)/25)*Calculateur!CG165*Calculateur!CI165*VLOOKUP('Données projet'!$B$12,Paramètres!$A$1:$I$89,3,0)*0.475*44/12</f>
        <v>4.1267861365739754E-2</v>
      </c>
      <c r="CM165" s="21">
        <f>EXP(-LN(2)/2)*CM164+(1-EXP(-LN(2)/2))/(LN(2)/2)*CG165*CJ165*VLOOKUP('Données projet'!$B$12,Paramètres!$A$1:$I$89,3,0)*0.475*44/12</f>
        <v>3.3550028451243098E-20</v>
      </c>
      <c r="CN165" s="22">
        <f t="shared" si="172"/>
        <v>0.16674660599192195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370.12772664814923</v>
      </c>
      <c r="CZ165" s="59">
        <f t="shared" si="150"/>
        <v>292.26503163353146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0.54767094390912807</v>
      </c>
      <c r="DG165" s="21">
        <f>EXP(-LN(2)/25)*DG164+(1-EXP(-LN(2)/25))/(LN(2)/25)*Calculateur!DB165*Calculateur!DD165*VLOOKUP('Données projet'!$B$13,Paramètres!$A$1:$I$89,3,0)*0.475*44/12</f>
        <v>0.17097823317091465</v>
      </c>
      <c r="DH165" s="21">
        <f>EXP(-LN(2)/2)*DH164+(1-EXP(-LN(2)/2))/(LN(2)/2)*DB165*DE165*VLOOKUP('Données projet'!$B$13,Paramètres!$A$1:$I$89,3,0)*0.475*44/12</f>
        <v>1.0737441623868611E-19</v>
      </c>
      <c r="DI165" s="22">
        <f t="shared" si="175"/>
        <v>0.71864917708004272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6.1186256061773749E-14</v>
      </c>
      <c r="DQ165" s="13">
        <f t="shared" si="176"/>
        <v>9.7328366192051127E-13</v>
      </c>
      <c r="DR165" s="20">
        <f t="shared" si="177"/>
        <v>1.8017017738191463E-12</v>
      </c>
      <c r="DS165" s="59">
        <f t="shared" si="125"/>
        <v>293.33333333333513</v>
      </c>
      <c r="DT165" s="59">
        <f ca="1">AVERAGE(OFFSET($DS$3,0,0,'Données projet'!$E$14+1,1))-AVERAGE(OFFSET($H$3,0,0,'Données projet'!$E$14+1,1))</f>
        <v>385.04244822139202</v>
      </c>
      <c r="DU165" s="59">
        <f t="shared" si="152"/>
        <v>374.64504594213992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0.50541941212557207</v>
      </c>
      <c r="EB165" s="21">
        <f>EXP(-LN(2)/25)*EB164+(1-EXP(-LN(2)/25))/(LN(2)/25)*Calculateur!DW165*Calculateur!DY165*VLOOKUP('Données projet'!$B$14,Paramètres!$A$1:$I$89,3,0)*0.475*44/12</f>
        <v>0.23311999996339419</v>
      </c>
      <c r="EC165" s="21">
        <f>EXP(-LN(2)/2)*EC164+(1-EXP(-LN(2)/2))/(LN(2)/2)*DW165*DZ165*VLOOKUP('Données projet'!$B$14,Paramètres!$A$1:$I$89,3,0)*0.475*44/12</f>
        <v>2.3071544837025096E-20</v>
      </c>
      <c r="ED165" s="22">
        <f t="shared" si="178"/>
        <v>0.73853941208896623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-1.0286385077051818E-13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332.68760696564266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0.23928125763146721</v>
      </c>
      <c r="AA166" s="21">
        <f>EXP(-LN(2)/25)*AA165+(1-EXP(-LN(2)/25))/(LN(2)/25)*Calculateur!V166*Calculateur!X166*VLOOKUP('Données projet'!$B$9,Paramètres!$A$1:$I$89,3,0)*0.475*44/12</f>
        <v>0.1050233085046527</v>
      </c>
      <c r="AB166" s="21">
        <f>EXP(-LN(2)/2)*AB165+(1-EXP(-LN(2)/2))/(LN(2)/2)*V166*Y166*VLOOKUP('Données projet'!$B$9,Paramètres!$A$1:$I$89,3,0)*0.475*44/12</f>
        <v>5.8482887134677682E-20</v>
      </c>
      <c r="AC166" s="22">
        <f t="shared" si="163"/>
        <v>0.34430456613611993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-1.1527845344971866E-13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368.19566888809879</v>
      </c>
      <c r="AO166" s="59">
        <f t="shared" si="144"/>
        <v>254.25036207346591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0.2681600301042304</v>
      </c>
      <c r="AV166" s="21">
        <f>EXP(-LN(2)/25)*AV165+(1-EXP(-LN(2)/25))/(LN(2)/25)*Calculateur!AQ166*Calculateur!AS166*VLOOKUP('Données projet'!$B$10,Paramètres!$A$1:$I$89,3,0)*0.475*44/12</f>
        <v>0.11769853539314512</v>
      </c>
      <c r="AW166" s="21">
        <f>EXP(-LN(2)/2)*AW165+(1-EXP(-LN(2)/2))/(LN(2)/2)*AQ166*AT166*VLOOKUP('Données projet'!$B$10,Paramètres!$A$1:$I$89,3,0)*0.475*44/12</f>
        <v>6.5541166616449147E-20</v>
      </c>
      <c r="AX166" s="21">
        <f t="shared" si="166"/>
        <v>0.38585856549737552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319.22903094674564</v>
      </c>
      <c r="BJ166" s="59">
        <f t="shared" si="146"/>
        <v>254.58690973142848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0.6516111411031722</v>
      </c>
      <c r="BQ166" s="21">
        <f>EXP(-LN(2)/25)*BQ165+(1-EXP(-LN(2)/25))/(LN(2)/25)*Calculateur!BL166*Calculateur!BN166*VLOOKUP('Données projet'!$B$11,Paramètres!$A$1:$I$89,3,0)*0.475*44/12</f>
        <v>0.27915583502957769</v>
      </c>
      <c r="BR166" s="21">
        <f>EXP(-LN(2)/2)*BR165+(1-EXP(-LN(2)/2))/(LN(2)/2)*BL166*BO166*VLOOKUP('Données projet'!$B$11,Paramètres!$A$1:$I$89,3,0)*0.475*44/12</f>
        <v>1.0582722780510705E-19</v>
      </c>
      <c r="BS166" s="22">
        <f t="shared" si="169"/>
        <v>0.93076697613274995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6.7984728957526396E-14</v>
      </c>
      <c r="CA166" s="13">
        <f t="shared" si="170"/>
        <v>1.0682447123141398E-12</v>
      </c>
      <c r="CB166" s="20">
        <f t="shared" si="171"/>
        <v>1.978932943548152E-12</v>
      </c>
      <c r="CC166" s="59">
        <f t="shared" si="119"/>
        <v>293.3333333333353</v>
      </c>
      <c r="CD166" s="59">
        <f ca="1">AVERAGE(OFFSET($CC$3,0,0,'Données projet'!$E$12+1,1))-AVERAGE(OFFSET($H$3,0,0,'Données projet'!$E$12+1,1))</f>
        <v>382.88347131256569</v>
      </c>
      <c r="CE166" s="59">
        <f t="shared" si="148"/>
        <v>243.30592080224636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0.12301818297853984</v>
      </c>
      <c r="CL166" s="21">
        <f>EXP(-LN(2)/25)*CL165+(1-EXP(-LN(2)/25))/(LN(2)/25)*Calculateur!CG166*Calculateur!CI166*VLOOKUP('Données projet'!$B$12,Paramètres!$A$1:$I$89,3,0)*0.475*44/12</f>
        <v>4.0139389526511089E-2</v>
      </c>
      <c r="CM166" s="21">
        <f>EXP(-LN(2)/2)*CM165+(1-EXP(-LN(2)/2))/(LN(2)/2)*CG166*CJ166*VLOOKUP('Données projet'!$B$12,Paramètres!$A$1:$I$89,3,0)*0.475*44/12</f>
        <v>2.3723452626875597E-20</v>
      </c>
      <c r="CN166" s="22">
        <f t="shared" si="172"/>
        <v>0.16315757250505092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370.12772664814923</v>
      </c>
      <c r="CZ166" s="59">
        <f t="shared" si="150"/>
        <v>292.26503163353146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0.53693145074536153</v>
      </c>
      <c r="DG166" s="21">
        <f>EXP(-LN(2)/25)*DG165+(1-EXP(-LN(2)/25))/(LN(2)/25)*Calculateur!DB166*Calculateur!DD166*VLOOKUP('Données projet'!$B$13,Paramètres!$A$1:$I$89,3,0)*0.475*44/12</f>
        <v>0.16630282439350147</v>
      </c>
      <c r="DH166" s="21">
        <f>EXP(-LN(2)/2)*DH165+(1-EXP(-LN(2)/2))/(LN(2)/2)*DB166*DE166*VLOOKUP('Données projet'!$B$13,Paramètres!$A$1:$I$89,3,0)*0.475*44/12</f>
        <v>7.5925177848321898E-20</v>
      </c>
      <c r="DI166" s="22">
        <f t="shared" si="175"/>
        <v>0.70323427513886294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6.1186256061773749E-14</v>
      </c>
      <c r="DQ166" s="13">
        <f t="shared" si="176"/>
        <v>9.7328366192051127E-13</v>
      </c>
      <c r="DR166" s="20">
        <f t="shared" si="177"/>
        <v>1.8017017738191463E-12</v>
      </c>
      <c r="DS166" s="59">
        <f t="shared" si="125"/>
        <v>293.33333333333513</v>
      </c>
      <c r="DT166" s="59">
        <f ca="1">AVERAGE(OFFSET($DS$3,0,0,'Données projet'!$E$14+1,1))-AVERAGE(OFFSET($H$3,0,0,'Données projet'!$E$14+1,1))</f>
        <v>385.04244822139202</v>
      </c>
      <c r="DU166" s="59">
        <f t="shared" si="152"/>
        <v>374.64504594213992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0.49550844572919134</v>
      </c>
      <c r="EB166" s="21">
        <f>EXP(-LN(2)/25)*EB165+(1-EXP(-LN(2)/25))/(LN(2)/25)*Calculateur!DW166*Calculateur!DY166*VLOOKUP('Données projet'!$B$14,Paramètres!$A$1:$I$89,3,0)*0.475*44/12</f>
        <v>0.22674532130514718</v>
      </c>
      <c r="EC166" s="21">
        <f>EXP(-LN(2)/2)*EC165+(1-EXP(-LN(2)/2))/(LN(2)/2)*DW166*DZ166*VLOOKUP('Données projet'!$B$14,Paramètres!$A$1:$I$89,3,0)*0.475*44/12</f>
        <v>1.6314045806709925E-20</v>
      </c>
      <c r="ED166" s="22">
        <f t="shared" si="178"/>
        <v>0.72225376703433852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-1.0286385077051818E-13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332.68760696564266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0.23458909811647022</v>
      </c>
      <c r="AA167" s="21">
        <f>EXP(-LN(2)/25)*AA166+(1-EXP(-LN(2)/25))/(LN(2)/25)*Calculateur!V167*Calculateur!X167*VLOOKUP('Données projet'!$B$9,Paramètres!$A$1:$I$89,3,0)*0.475*44/12</f>
        <v>0.10215144061065722</v>
      </c>
      <c r="AB167" s="21">
        <f>EXP(-LN(2)/2)*AB166+(1-EXP(-LN(2)/2))/(LN(2)/2)*V167*Y167*VLOOKUP('Données projet'!$B$9,Paramètres!$A$1:$I$89,3,0)*0.475*44/12</f>
        <v>4.1353646076298087E-20</v>
      </c>
      <c r="AC167" s="22">
        <f t="shared" si="163"/>
        <v>0.33674053872712745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-1.1527845344971866E-13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368.19566888809879</v>
      </c>
      <c r="AO167" s="59">
        <f t="shared" si="144"/>
        <v>254.25036207346591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0.26290157547535442</v>
      </c>
      <c r="AV167" s="21">
        <f>EXP(-LN(2)/25)*AV166+(1-EXP(-LN(2)/25))/(LN(2)/25)*Calculateur!AQ167*Calculateur!AS167*VLOOKUP('Données projet'!$B$10,Paramètres!$A$1:$I$89,3,0)*0.475*44/12</f>
        <v>0.11448006275332259</v>
      </c>
      <c r="AW167" s="21">
        <f>EXP(-LN(2)/2)*AW166+(1-EXP(-LN(2)/2))/(LN(2)/2)*AQ167*AT167*VLOOKUP('Données projet'!$B$10,Paramètres!$A$1:$I$89,3,0)*0.475*44/12</f>
        <v>4.6344603361368561E-20</v>
      </c>
      <c r="AX167" s="21">
        <f t="shared" si="166"/>
        <v>0.37738163822867699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319.22903094674564</v>
      </c>
      <c r="BJ167" s="59">
        <f t="shared" si="146"/>
        <v>254.58690973142848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0.63883344406969078</v>
      </c>
      <c r="BQ167" s="21">
        <f>EXP(-LN(2)/25)*BQ166+(1-EXP(-LN(2)/25))/(LN(2)/25)*Calculateur!BL167*Calculateur!BN167*VLOOKUP('Données projet'!$B$11,Paramètres!$A$1:$I$89,3,0)*0.475*44/12</f>
        <v>0.27152230404052652</v>
      </c>
      <c r="BR167" s="21">
        <f>EXP(-LN(2)/2)*BR166+(1-EXP(-LN(2)/2))/(LN(2)/2)*BL167*BO167*VLOOKUP('Données projet'!$B$11,Paramètres!$A$1:$I$89,3,0)*0.475*44/12</f>
        <v>7.4831150415164756E-20</v>
      </c>
      <c r="BS167" s="22">
        <f t="shared" si="169"/>
        <v>0.91035574811021736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6.7984728957526396E-14</v>
      </c>
      <c r="CA167" s="13">
        <f t="shared" si="170"/>
        <v>1.0682447123141398E-12</v>
      </c>
      <c r="CB167" s="20">
        <f t="shared" si="171"/>
        <v>1.978932943548152E-12</v>
      </c>
      <c r="CC167" s="59">
        <f t="shared" si="119"/>
        <v>293.3333333333353</v>
      </c>
      <c r="CD167" s="59">
        <f ca="1">AVERAGE(OFFSET($CC$3,0,0,'Données projet'!$E$12+1,1))-AVERAGE(OFFSET($H$3,0,0,'Données projet'!$E$12+1,1))</f>
        <v>382.88347131256569</v>
      </c>
      <c r="CE167" s="59">
        <f t="shared" si="148"/>
        <v>243.30592080224636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0.12060587144401333</v>
      </c>
      <c r="CL167" s="21">
        <f>EXP(-LN(2)/25)*CL166+(1-EXP(-LN(2)/25))/(LN(2)/25)*Calculateur!CG167*Calculateur!CI167*VLOOKUP('Données projet'!$B$12,Paramètres!$A$1:$I$89,3,0)*0.475*44/12</f>
        <v>3.9041775809069888E-2</v>
      </c>
      <c r="CM167" s="21">
        <f>EXP(-LN(2)/2)*CM166+(1-EXP(-LN(2)/2))/(LN(2)/2)*CG167*CJ167*VLOOKUP('Données projet'!$B$12,Paramètres!$A$1:$I$89,3,0)*0.475*44/12</f>
        <v>1.6775014225621549E-20</v>
      </c>
      <c r="CN167" s="22">
        <f t="shared" si="172"/>
        <v>0.15964764725308322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370.12772664814923</v>
      </c>
      <c r="CZ167" s="59">
        <f t="shared" si="150"/>
        <v>292.26503163353146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0.52640255249209245</v>
      </c>
      <c r="DG167" s="21">
        <f>EXP(-LN(2)/25)*DG166+(1-EXP(-LN(2)/25))/(LN(2)/25)*Calculateur!DB167*Calculateur!DD167*VLOOKUP('Données projet'!$B$13,Paramètres!$A$1:$I$89,3,0)*0.475*44/12</f>
        <v>0.16175526491497572</v>
      </c>
      <c r="DH167" s="21">
        <f>EXP(-LN(2)/2)*DH166+(1-EXP(-LN(2)/2))/(LN(2)/2)*DB167*DE167*VLOOKUP('Données projet'!$B$13,Paramètres!$A$1:$I$89,3,0)*0.475*44/12</f>
        <v>5.3687208119343061E-20</v>
      </c>
      <c r="DI167" s="22">
        <f t="shared" si="175"/>
        <v>0.68815781740706816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6.1186256061773749E-14</v>
      </c>
      <c r="DQ167" s="13">
        <f t="shared" si="176"/>
        <v>9.7328366192051127E-13</v>
      </c>
      <c r="DR167" s="20">
        <f t="shared" si="177"/>
        <v>1.8017017738191463E-12</v>
      </c>
      <c r="DS167" s="59">
        <f t="shared" si="125"/>
        <v>293.33333333333513</v>
      </c>
      <c r="DT167" s="59">
        <f ca="1">AVERAGE(OFFSET($DS$3,0,0,'Données projet'!$E$14+1,1))-AVERAGE(OFFSET($H$3,0,0,'Données projet'!$E$14+1,1))</f>
        <v>385.04244822139202</v>
      </c>
      <c r="DU167" s="59">
        <f t="shared" si="152"/>
        <v>374.64504594213992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0.48579182733875104</v>
      </c>
      <c r="EB167" s="21">
        <f>EXP(-LN(2)/25)*EB166+(1-EXP(-LN(2)/25))/(LN(2)/25)*Calculateur!DW167*Calculateur!DY167*VLOOKUP('Données projet'!$B$14,Paramètres!$A$1:$I$89,3,0)*0.475*44/12</f>
        <v>0.22054495857003972</v>
      </c>
      <c r="EC167" s="21">
        <f>EXP(-LN(2)/2)*EC166+(1-EXP(-LN(2)/2))/(LN(2)/2)*DW167*DZ167*VLOOKUP('Données projet'!$B$14,Paramètres!$A$1:$I$89,3,0)*0.475*44/12</f>
        <v>1.1535772418512548E-20</v>
      </c>
      <c r="ED167" s="22">
        <f t="shared" si="178"/>
        <v>0.70633678590879079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-1.0286385077051818E-13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332.68760696564266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0.22998894898762759</v>
      </c>
      <c r="AA168" s="21">
        <f>EXP(-LN(2)/25)*AA167+(1-EXP(-LN(2)/25))/(LN(2)/25)*Calculateur!V168*Calculateur!X168*VLOOKUP('Données projet'!$B$9,Paramètres!$A$1:$I$89,3,0)*0.475*44/12</f>
        <v>9.9358104095248007E-2</v>
      </c>
      <c r="AB168" s="21">
        <f>EXP(-LN(2)/2)*AB167+(1-EXP(-LN(2)/2))/(LN(2)/2)*V168*Y168*VLOOKUP('Données projet'!$B$9,Paramètres!$A$1:$I$89,3,0)*0.475*44/12</f>
        <v>2.9241443567338841E-20</v>
      </c>
      <c r="AC168" s="22">
        <f t="shared" si="163"/>
        <v>0.3293470530828756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-1.1527845344971866E-13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368.19566888809879</v>
      </c>
      <c r="AO168" s="59">
        <f t="shared" si="144"/>
        <v>254.25036207346591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0.2577462359344101</v>
      </c>
      <c r="AV168" s="21">
        <f>EXP(-LN(2)/25)*AV167+(1-EXP(-LN(2)/25))/(LN(2)/25)*Calculateur!AQ168*Calculateur!AS168*VLOOKUP('Données projet'!$B$10,Paramètres!$A$1:$I$89,3,0)*0.475*44/12</f>
        <v>0.11134959941708814</v>
      </c>
      <c r="AW168" s="21">
        <f>EXP(-LN(2)/2)*AW167+(1-EXP(-LN(2)/2))/(LN(2)/2)*AQ168*AT168*VLOOKUP('Données projet'!$B$10,Paramètres!$A$1:$I$89,3,0)*0.475*44/12</f>
        <v>3.2770583308224574E-20</v>
      </c>
      <c r="AX168" s="21">
        <f t="shared" si="166"/>
        <v>0.36909583535149826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319.22903094674564</v>
      </c>
      <c r="BJ168" s="59">
        <f t="shared" si="146"/>
        <v>254.58690973142848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0.62630630988141034</v>
      </c>
      <c r="BQ168" s="21">
        <f>EXP(-LN(2)/25)*BQ167+(1-EXP(-LN(2)/25))/(LN(2)/25)*Calculateur!BL168*Calculateur!BN168*VLOOKUP('Données projet'!$B$11,Paramètres!$A$1:$I$89,3,0)*0.475*44/12</f>
        <v>0.26409751235780093</v>
      </c>
      <c r="BR168" s="21">
        <f>EXP(-LN(2)/2)*BR167+(1-EXP(-LN(2)/2))/(LN(2)/2)*BL168*BO168*VLOOKUP('Données projet'!$B$11,Paramètres!$A$1:$I$89,3,0)*0.475*44/12</f>
        <v>5.2913613902553535E-20</v>
      </c>
      <c r="BS168" s="22">
        <f t="shared" si="169"/>
        <v>0.89040382223921122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6.7984728957526396E-14</v>
      </c>
      <c r="CA168" s="13">
        <f t="shared" si="170"/>
        <v>1.0682447123141398E-12</v>
      </c>
      <c r="CB168" s="20">
        <f t="shared" si="171"/>
        <v>1.978932943548152E-12</v>
      </c>
      <c r="CC168" s="59">
        <f t="shared" si="119"/>
        <v>293.3333333333353</v>
      </c>
      <c r="CD168" s="59">
        <f ca="1">AVERAGE(OFFSET($CC$3,0,0,'Données projet'!$E$12+1,1))-AVERAGE(OFFSET($H$3,0,0,'Données projet'!$E$12+1,1))</f>
        <v>382.88347131256569</v>
      </c>
      <c r="CE168" s="59">
        <f t="shared" si="148"/>
        <v>243.30592080224636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0.11824086386731414</v>
      </c>
      <c r="CL168" s="21">
        <f>EXP(-LN(2)/25)*CL167+(1-EXP(-LN(2)/25))/(LN(2)/25)*Calculateur!CG168*Calculateur!CI168*VLOOKUP('Données projet'!$B$12,Paramètres!$A$1:$I$89,3,0)*0.475*44/12</f>
        <v>3.7974176396453112E-2</v>
      </c>
      <c r="CM168" s="21">
        <f>EXP(-LN(2)/2)*CM167+(1-EXP(-LN(2)/2))/(LN(2)/2)*CG168*CJ168*VLOOKUP('Données projet'!$B$12,Paramètres!$A$1:$I$89,3,0)*0.475*44/12</f>
        <v>1.1861726313437799E-20</v>
      </c>
      <c r="CN168" s="22">
        <f t="shared" si="172"/>
        <v>0.15621504026376726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370.12772664814923</v>
      </c>
      <c r="CZ168" s="59">
        <f t="shared" si="150"/>
        <v>292.26503163353146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0.51608011951157617</v>
      </c>
      <c r="DG168" s="21">
        <f>EXP(-LN(2)/25)*DG167+(1-EXP(-LN(2)/25))/(LN(2)/25)*Calculateur!DB168*Calculateur!DD168*VLOOKUP('Données projet'!$B$13,Paramètres!$A$1:$I$89,3,0)*0.475*44/12</f>
        <v>0.15733205868953601</v>
      </c>
      <c r="DH168" s="21">
        <f>EXP(-LN(2)/2)*DH167+(1-EXP(-LN(2)/2))/(LN(2)/2)*DB168*DE168*VLOOKUP('Données projet'!$B$13,Paramètres!$A$1:$I$89,3,0)*0.475*44/12</f>
        <v>3.7962588924160955E-20</v>
      </c>
      <c r="DI168" s="22">
        <f t="shared" si="175"/>
        <v>0.67341217820111221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6.1186256061773749E-14</v>
      </c>
      <c r="DQ168" s="13">
        <f t="shared" si="176"/>
        <v>9.7328366192051127E-13</v>
      </c>
      <c r="DR168" s="20">
        <f t="shared" si="177"/>
        <v>1.8017017738191463E-12</v>
      </c>
      <c r="DS168" s="59">
        <f t="shared" si="125"/>
        <v>293.33333333333513</v>
      </c>
      <c r="DT168" s="59">
        <f ca="1">AVERAGE(OFFSET($DS$3,0,0,'Données projet'!$E$14+1,1))-AVERAGE(OFFSET($H$3,0,0,'Données projet'!$E$14+1,1))</f>
        <v>385.04244822139202</v>
      </c>
      <c r="DU168" s="59">
        <f t="shared" si="152"/>
        <v>374.64504594213992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0.47626574590839527</v>
      </c>
      <c r="EB168" s="21">
        <f>EXP(-LN(2)/25)*EB167+(1-EXP(-LN(2)/25))/(LN(2)/25)*Calculateur!DW168*Calculateur!DY168*VLOOKUP('Données projet'!$B$14,Paramètres!$A$1:$I$89,3,0)*0.475*44/12</f>
        <v>0.21451414507998667</v>
      </c>
      <c r="EC168" s="21">
        <f>EXP(-LN(2)/2)*EC167+(1-EXP(-LN(2)/2))/(LN(2)/2)*DW168*DZ168*VLOOKUP('Données projet'!$B$14,Paramètres!$A$1:$I$89,3,0)*0.475*44/12</f>
        <v>8.1570229033549623E-21</v>
      </c>
      <c r="ED168" s="22">
        <f t="shared" si="178"/>
        <v>0.69077989098838199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-1.0286385077051818E-13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332.68760696564266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0.22547900597738765</v>
      </c>
      <c r="AA169" s="21">
        <f>EXP(-LN(2)/25)*AA168+(1-EXP(-LN(2)/25))/(LN(2)/25)*Calculateur!V169*Calculateur!X169*VLOOKUP('Données projet'!$B$9,Paramètres!$A$1:$I$89,3,0)*0.475*44/12</f>
        <v>9.6641151513747844E-2</v>
      </c>
      <c r="AB169" s="21">
        <f>EXP(-LN(2)/2)*AB168+(1-EXP(-LN(2)/2))/(LN(2)/2)*V169*Y169*VLOOKUP('Données projet'!$B$9,Paramètres!$A$1:$I$89,3,0)*0.475*44/12</f>
        <v>2.0676823038149043E-20</v>
      </c>
      <c r="AC169" s="22">
        <f t="shared" si="163"/>
        <v>0.32212015749113548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-1.1527845344971866E-13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368.19566888809879</v>
      </c>
      <c r="AO169" s="59">
        <f t="shared" si="144"/>
        <v>254.25036207346591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0.25269198945741705</v>
      </c>
      <c r="AV169" s="21">
        <f>EXP(-LN(2)/25)*AV168+(1-EXP(-LN(2)/25))/(LN(2)/25)*Calculateur!AQ169*Calculateur!AS169*VLOOKUP('Données projet'!$B$10,Paramètres!$A$1:$I$89,3,0)*0.475*44/12</f>
        <v>0.10830473876540692</v>
      </c>
      <c r="AW169" s="21">
        <f>EXP(-LN(2)/2)*AW168+(1-EXP(-LN(2)/2))/(LN(2)/2)*AQ169*AT169*VLOOKUP('Données projet'!$B$10,Paramètres!$A$1:$I$89,3,0)*0.475*44/12</f>
        <v>2.3172301680684281E-20</v>
      </c>
      <c r="AX169" s="21">
        <f t="shared" si="166"/>
        <v>0.36099672822282397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319.22903094674564</v>
      </c>
      <c r="BJ169" s="59">
        <f t="shared" si="146"/>
        <v>254.58690973142848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0.61402482515376466</v>
      </c>
      <c r="BQ169" s="21">
        <f>EXP(-LN(2)/25)*BQ168+(1-EXP(-LN(2)/25))/(LN(2)/25)*Calculateur!BL169*Calculateur!BN169*VLOOKUP('Données projet'!$B$11,Paramètres!$A$1:$I$89,3,0)*0.475*44/12</f>
        <v>0.25687575199409229</v>
      </c>
      <c r="BR169" s="21">
        <f>EXP(-LN(2)/2)*BR168+(1-EXP(-LN(2)/2))/(LN(2)/2)*BL169*BO169*VLOOKUP('Données projet'!$B$11,Paramètres!$A$1:$I$89,3,0)*0.475*44/12</f>
        <v>3.7415575207582384E-20</v>
      </c>
      <c r="BS169" s="22">
        <f t="shared" si="169"/>
        <v>0.87090057714785696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6.7984728957526396E-14</v>
      </c>
      <c r="CA169" s="13">
        <f t="shared" si="170"/>
        <v>1.0682447123141398E-12</v>
      </c>
      <c r="CB169" s="20">
        <f t="shared" si="171"/>
        <v>1.978932943548152E-12</v>
      </c>
      <c r="CC169" s="59">
        <f t="shared" si="119"/>
        <v>293.3333333333353</v>
      </c>
      <c r="CD169" s="59">
        <f ca="1">AVERAGE(OFFSET($CC$3,0,0,'Données projet'!$E$12+1,1))-AVERAGE(OFFSET($H$3,0,0,'Données projet'!$E$12+1,1))</f>
        <v>382.88347131256569</v>
      </c>
      <c r="CE169" s="59">
        <f t="shared" si="148"/>
        <v>243.30592080224636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0.11592223264668183</v>
      </c>
      <c r="CL169" s="21">
        <f>EXP(-LN(2)/25)*CL168+(1-EXP(-LN(2)/25))/(LN(2)/25)*Calculateur!CG169*Calculateur!CI169*VLOOKUP('Données projet'!$B$12,Paramètres!$A$1:$I$89,3,0)*0.475*44/12</f>
        <v>3.6935770545916957E-2</v>
      </c>
      <c r="CM169" s="21">
        <f>EXP(-LN(2)/2)*CM168+(1-EXP(-LN(2)/2))/(LN(2)/2)*CG169*CJ169*VLOOKUP('Données projet'!$B$12,Paramètres!$A$1:$I$89,3,0)*0.475*44/12</f>
        <v>8.3875071128107744E-21</v>
      </c>
      <c r="CN169" s="22">
        <f t="shared" si="172"/>
        <v>0.15285800319259879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370.12772664814923</v>
      </c>
      <c r="CZ169" s="59">
        <f t="shared" si="150"/>
        <v>292.26503163353146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0.50596010314574535</v>
      </c>
      <c r="DG169" s="21">
        <f>EXP(-LN(2)/25)*DG168+(1-EXP(-LN(2)/25))/(LN(2)/25)*Calculateur!DB169*Calculateur!DD169*VLOOKUP('Données projet'!$B$13,Paramètres!$A$1:$I$89,3,0)*0.475*44/12</f>
        <v>0.15302980527093726</v>
      </c>
      <c r="DH169" s="21">
        <f>EXP(-LN(2)/2)*DH168+(1-EXP(-LN(2)/2))/(LN(2)/2)*DB169*DE169*VLOOKUP('Données projet'!$B$13,Paramètres!$A$1:$I$89,3,0)*0.475*44/12</f>
        <v>2.6843604059671534E-20</v>
      </c>
      <c r="DI169" s="22">
        <f t="shared" si="175"/>
        <v>0.65898990841668259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6.1186256061773749E-14</v>
      </c>
      <c r="DQ169" s="13">
        <f t="shared" si="176"/>
        <v>9.7328366192051127E-13</v>
      </c>
      <c r="DR169" s="20">
        <f t="shared" si="177"/>
        <v>1.8017017738191463E-12</v>
      </c>
      <c r="DS169" s="59">
        <f t="shared" si="125"/>
        <v>293.33333333333513</v>
      </c>
      <c r="DT169" s="59">
        <f ca="1">AVERAGE(OFFSET($DS$3,0,0,'Données projet'!$E$14+1,1))-AVERAGE(OFFSET($H$3,0,0,'Données projet'!$E$14+1,1))</f>
        <v>385.04244822139202</v>
      </c>
      <c r="DU169" s="59">
        <f t="shared" si="152"/>
        <v>374.64504594213992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0.46692646512455277</v>
      </c>
      <c r="EB169" s="21">
        <f>EXP(-LN(2)/25)*EB168+(1-EXP(-LN(2)/25))/(LN(2)/25)*Calculateur!DW169*Calculateur!DY169*VLOOKUP('Données projet'!$B$14,Paramètres!$A$1:$I$89,3,0)*0.475*44/12</f>
        <v>0.20864824450196584</v>
      </c>
      <c r="EC169" s="21">
        <f>EXP(-LN(2)/2)*EC168+(1-EXP(-LN(2)/2))/(LN(2)/2)*DW169*DZ169*VLOOKUP('Données projet'!$B$14,Paramètres!$A$1:$I$89,3,0)*0.475*44/12</f>
        <v>5.767886209256274E-21</v>
      </c>
      <c r="ED169" s="22">
        <f t="shared" si="178"/>
        <v>0.67557470962651855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-1.0286385077051818E-13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332.68760696564266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0.2210575001987849</v>
      </c>
      <c r="AA170" s="21">
        <f>EXP(-LN(2)/25)*AA169+(1-EXP(-LN(2)/25))/(LN(2)/25)*Calculateur!V170*Calculateur!X170*VLOOKUP('Données projet'!$B$9,Paramètres!$A$1:$I$89,3,0)*0.475*44/12</f>
        <v>9.3998494143467129E-2</v>
      </c>
      <c r="AB170" s="21">
        <f>EXP(-LN(2)/2)*AB169+(1-EXP(-LN(2)/2))/(LN(2)/2)*V170*Y170*VLOOKUP('Données projet'!$B$9,Paramètres!$A$1:$I$89,3,0)*0.475*44/12</f>
        <v>1.462072178366942E-20</v>
      </c>
      <c r="AC170" s="22">
        <f t="shared" si="163"/>
        <v>0.31505599434225201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-1.1527845344971866E-13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368.19566888809879</v>
      </c>
      <c r="AO170" s="59">
        <f t="shared" si="144"/>
        <v>254.25036207346591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0.24773685367105192</v>
      </c>
      <c r="AV170" s="21">
        <f>EXP(-LN(2)/25)*AV169+(1-EXP(-LN(2)/25))/(LN(2)/25)*Calculateur!AQ170*Calculateur!AS170*VLOOKUP('Données projet'!$B$10,Paramètres!$A$1:$I$89,3,0)*0.475*44/12</f>
        <v>0.10534313998836818</v>
      </c>
      <c r="AW170" s="21">
        <f>EXP(-LN(2)/2)*AW169+(1-EXP(-LN(2)/2))/(LN(2)/2)*AQ170*AT170*VLOOKUP('Données projet'!$B$10,Paramètres!$A$1:$I$89,3,0)*0.475*44/12</f>
        <v>1.6385291654112287E-20</v>
      </c>
      <c r="AX170" s="21">
        <f t="shared" si="166"/>
        <v>0.35307999365942011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319.22903094674564</v>
      </c>
      <c r="BJ170" s="59">
        <f t="shared" si="146"/>
        <v>254.58690973142848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0.60198417285066208</v>
      </c>
      <c r="BQ170" s="21">
        <f>EXP(-LN(2)/25)*BQ169+(1-EXP(-LN(2)/25))/(LN(2)/25)*Calculateur!BL170*Calculateur!BN170*VLOOKUP('Données projet'!$B$11,Paramètres!$A$1:$I$89,3,0)*0.475*44/12</f>
        <v>0.24985147104730515</v>
      </c>
      <c r="BR170" s="21">
        <f>EXP(-LN(2)/2)*BR169+(1-EXP(-LN(2)/2))/(LN(2)/2)*BL170*BO170*VLOOKUP('Données projet'!$B$11,Paramètres!$A$1:$I$89,3,0)*0.475*44/12</f>
        <v>2.645680695127677E-20</v>
      </c>
      <c r="BS170" s="22">
        <f t="shared" si="169"/>
        <v>0.85183564389796729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6.7984728957526396E-14</v>
      </c>
      <c r="CA170" s="13">
        <f t="shared" si="170"/>
        <v>1.0682447123141398E-12</v>
      </c>
      <c r="CB170" s="20">
        <f t="shared" si="171"/>
        <v>1.978932943548152E-12</v>
      </c>
      <c r="CC170" s="59">
        <f t="shared" si="119"/>
        <v>293.3333333333353</v>
      </c>
      <c r="CD170" s="59">
        <f ca="1">AVERAGE(OFFSET($CC$3,0,0,'Données projet'!$E$12+1,1))-AVERAGE(OFFSET($H$3,0,0,'Données projet'!$E$12+1,1))</f>
        <v>382.88347131256569</v>
      </c>
      <c r="CE170" s="59">
        <f t="shared" si="148"/>
        <v>243.30592080224636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0.11364906837006072</v>
      </c>
      <c r="CL170" s="21">
        <f>EXP(-LN(2)/25)*CL169+(1-EXP(-LN(2)/25))/(LN(2)/25)*Calculateur!CG170*Calculateur!CI170*VLOOKUP('Données projet'!$B$12,Paramètres!$A$1:$I$89,3,0)*0.475*44/12</f>
        <v>3.59257599579711E-2</v>
      </c>
      <c r="CM170" s="21">
        <f>EXP(-LN(2)/2)*CM169+(1-EXP(-LN(2)/2))/(LN(2)/2)*CG170*CJ170*VLOOKUP('Données projet'!$B$12,Paramètres!$A$1:$I$89,3,0)*0.475*44/12</f>
        <v>5.9308631567188994E-21</v>
      </c>
      <c r="CN170" s="22">
        <f t="shared" si="172"/>
        <v>0.14957482832803182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370.12772664814923</v>
      </c>
      <c r="CZ170" s="59">
        <f t="shared" si="150"/>
        <v>292.26503163353146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0.496038534128248</v>
      </c>
      <c r="DG170" s="21">
        <f>EXP(-LN(2)/25)*DG169+(1-EXP(-LN(2)/25))/(LN(2)/25)*Calculateur!DB170*Calculateur!DD170*VLOOKUP('Données projet'!$B$13,Paramètres!$A$1:$I$89,3,0)*0.475*44/12</f>
        <v>0.14884519719831579</v>
      </c>
      <c r="DH170" s="21">
        <f>EXP(-LN(2)/2)*DH169+(1-EXP(-LN(2)/2))/(LN(2)/2)*DB170*DE170*VLOOKUP('Données projet'!$B$13,Paramètres!$A$1:$I$89,3,0)*0.475*44/12</f>
        <v>1.8981294462080481E-20</v>
      </c>
      <c r="DI170" s="22">
        <f t="shared" si="175"/>
        <v>0.64488373132656385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6.1186256061773749E-14</v>
      </c>
      <c r="DQ170" s="13">
        <f t="shared" si="176"/>
        <v>9.7328366192051127E-13</v>
      </c>
      <c r="DR170" s="20">
        <f t="shared" si="177"/>
        <v>1.8017017738191463E-12</v>
      </c>
      <c r="DS170" s="59">
        <f t="shared" si="125"/>
        <v>293.33333333333513</v>
      </c>
      <c r="DT170" s="59">
        <f ca="1">AVERAGE(OFFSET($DS$3,0,0,'Données projet'!$E$14+1,1))-AVERAGE(OFFSET($H$3,0,0,'Données projet'!$E$14+1,1))</f>
        <v>385.04244822139202</v>
      </c>
      <c r="DU170" s="59">
        <f t="shared" si="152"/>
        <v>374.64504594213992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0.45777032194048267</v>
      </c>
      <c r="EB170" s="21">
        <f>EXP(-LN(2)/25)*EB169+(1-EXP(-LN(2)/25))/(LN(2)/25)*Calculateur!DW170*Calculateur!DY170*VLOOKUP('Données projet'!$B$14,Paramètres!$A$1:$I$89,3,0)*0.475*44/12</f>
        <v>0.20294274728372527</v>
      </c>
      <c r="EC170" s="21">
        <f>EXP(-LN(2)/2)*EC169+(1-EXP(-LN(2)/2))/(LN(2)/2)*DW170*DZ170*VLOOKUP('Données projet'!$B$14,Paramètres!$A$1:$I$89,3,0)*0.475*44/12</f>
        <v>4.0785114516774811E-21</v>
      </c>
      <c r="ED170" s="22">
        <f t="shared" si="178"/>
        <v>0.66071306922420792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-1.0286385077051818E-13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332.68760696564266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0.21672269745164832</v>
      </c>
      <c r="AA171" s="21">
        <f>EXP(-LN(2)/25)*AA170+(1-EXP(-LN(2)/25))/(LN(2)/25)*Calculateur!V171*Calculateur!X171*VLOOKUP('Données projet'!$B$9,Paramètres!$A$1:$I$89,3,0)*0.475*44/12</f>
        <v>9.1428100377948046E-2</v>
      </c>
      <c r="AB171" s="21">
        <f>EXP(-LN(2)/2)*AB170+(1-EXP(-LN(2)/2))/(LN(2)/2)*V171*Y171*VLOOKUP('Données projet'!$B$9,Paramètres!$A$1:$I$89,3,0)*0.475*44/12</f>
        <v>1.0338411519074522E-20</v>
      </c>
      <c r="AC171" s="22">
        <f t="shared" si="163"/>
        <v>0.30815079782959637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-1.1527845344971866E-13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368.19566888809879</v>
      </c>
      <c r="AO171" s="59">
        <f t="shared" si="144"/>
        <v>254.25036207346591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0.24287888507512298</v>
      </c>
      <c r="AV171" s="21">
        <f>EXP(-LN(2)/25)*AV170+(1-EXP(-LN(2)/25))/(LN(2)/25)*Calculateur!AQ171*Calculateur!AS171*VLOOKUP('Données projet'!$B$10,Paramètres!$A$1:$I$89,3,0)*0.475*44/12</f>
        <v>0.10246252628563128</v>
      </c>
      <c r="AW171" s="21">
        <f>EXP(-LN(2)/2)*AW170+(1-EXP(-LN(2)/2))/(LN(2)/2)*AQ171*AT171*VLOOKUP('Données projet'!$B$10,Paramètres!$A$1:$I$89,3,0)*0.475*44/12</f>
        <v>1.158615084034214E-20</v>
      </c>
      <c r="AX171" s="21">
        <f t="shared" si="166"/>
        <v>0.34534141136075425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319.22903094674564</v>
      </c>
      <c r="BJ171" s="59">
        <f t="shared" si="146"/>
        <v>254.58690973142848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0.59017963039515065</v>
      </c>
      <c r="BQ171" s="21">
        <f>EXP(-LN(2)/25)*BQ170+(1-EXP(-LN(2)/25))/(LN(2)/25)*Calculateur!BL171*Calculateur!BN171*VLOOKUP('Données projet'!$B$11,Paramètres!$A$1:$I$89,3,0)*0.475*44/12</f>
        <v>0.24301926943239877</v>
      </c>
      <c r="BR171" s="21">
        <f>EXP(-LN(2)/2)*BR170+(1-EXP(-LN(2)/2))/(LN(2)/2)*BL171*BO171*VLOOKUP('Données projet'!$B$11,Paramètres!$A$1:$I$89,3,0)*0.475*44/12</f>
        <v>1.8707787603791195E-20</v>
      </c>
      <c r="BS171" s="22">
        <f t="shared" si="169"/>
        <v>0.83319889982754947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6.7984728957526396E-14</v>
      </c>
      <c r="CA171" s="13">
        <f t="shared" si="170"/>
        <v>1.0682447123141398E-12</v>
      </c>
      <c r="CB171" s="20">
        <f t="shared" si="171"/>
        <v>1.978932943548152E-12</v>
      </c>
      <c r="CC171" s="59">
        <f t="shared" si="119"/>
        <v>293.3333333333353</v>
      </c>
      <c r="CD171" s="59">
        <f ca="1">AVERAGE(OFFSET($CC$3,0,0,'Données projet'!$E$12+1,1))-AVERAGE(OFFSET($H$3,0,0,'Données projet'!$E$12+1,1))</f>
        <v>382.88347131256569</v>
      </c>
      <c r="CE171" s="59">
        <f t="shared" si="148"/>
        <v>243.30592080224636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0.11142047945841085</v>
      </c>
      <c r="CL171" s="21">
        <f>EXP(-LN(2)/25)*CL170+(1-EXP(-LN(2)/25))/(LN(2)/25)*Calculateur!CG171*Calculateur!CI171*VLOOKUP('Données projet'!$B$12,Paramètres!$A$1:$I$89,3,0)*0.475*44/12</f>
        <v>3.4943368162666771E-2</v>
      </c>
      <c r="CM171" s="21">
        <f>EXP(-LN(2)/2)*CM170+(1-EXP(-LN(2)/2))/(LN(2)/2)*CG171*CJ171*VLOOKUP('Données projet'!$B$12,Paramètres!$A$1:$I$89,3,0)*0.475*44/12</f>
        <v>4.1937535564053872E-21</v>
      </c>
      <c r="CN171" s="22">
        <f t="shared" si="172"/>
        <v>0.14636384762107763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370.12772664814923</v>
      </c>
      <c r="CZ171" s="59">
        <f t="shared" si="150"/>
        <v>292.26503163353146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0.48631152102762421</v>
      </c>
      <c r="DG171" s="21">
        <f>EXP(-LN(2)/25)*DG170+(1-EXP(-LN(2)/25))/(LN(2)/25)*Calculateur!DB171*Calculateur!DD171*VLOOKUP('Données projet'!$B$13,Paramètres!$A$1:$I$89,3,0)*0.475*44/12</f>
        <v>0.14477501745349911</v>
      </c>
      <c r="DH171" s="21">
        <f>EXP(-LN(2)/2)*DH170+(1-EXP(-LN(2)/2))/(LN(2)/2)*DB171*DE171*VLOOKUP('Données projet'!$B$13,Paramètres!$A$1:$I$89,3,0)*0.475*44/12</f>
        <v>1.342180202983577E-20</v>
      </c>
      <c r="DI171" s="22">
        <f t="shared" si="175"/>
        <v>0.63108653848112328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6.1186256061773749E-14</v>
      </c>
      <c r="DQ171" s="13">
        <f t="shared" si="176"/>
        <v>9.7328366192051127E-13</v>
      </c>
      <c r="DR171" s="20">
        <f t="shared" si="177"/>
        <v>1.8017017738191463E-12</v>
      </c>
      <c r="DS171" s="59">
        <f t="shared" si="125"/>
        <v>293.33333333333513</v>
      </c>
      <c r="DT171" s="59">
        <f ca="1">AVERAGE(OFFSET($DS$3,0,0,'Données projet'!$E$14+1,1))-AVERAGE(OFFSET($H$3,0,0,'Données projet'!$E$14+1,1))</f>
        <v>385.04244822139202</v>
      </c>
      <c r="DU171" s="59">
        <f t="shared" si="152"/>
        <v>374.64504594213992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0.44879372513955629</v>
      </c>
      <c r="EB171" s="21">
        <f>EXP(-LN(2)/25)*EB170+(1-EXP(-LN(2)/25))/(LN(2)/25)*Calculateur!DW171*Calculateur!DY171*VLOOKUP('Données projet'!$B$14,Paramètres!$A$1:$I$89,3,0)*0.475*44/12</f>
        <v>0.19739326718695654</v>
      </c>
      <c r="EC171" s="21">
        <f>EXP(-LN(2)/2)*EC170+(1-EXP(-LN(2)/2))/(LN(2)/2)*DW171*DZ171*VLOOKUP('Données projet'!$B$14,Paramètres!$A$1:$I$89,3,0)*0.475*44/12</f>
        <v>2.883943104628137E-21</v>
      </c>
      <c r="ED171" s="22">
        <f t="shared" si="178"/>
        <v>0.64618699232651289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-1.0286385077051818E-13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332.68760696564266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0.2124728975424145</v>
      </c>
      <c r="AA172" s="21">
        <f>EXP(-LN(2)/25)*AA171+(1-EXP(-LN(2)/25))/(LN(2)/25)*Calculateur!V172*Calculateur!X172*VLOOKUP('Données projet'!$B$9,Paramètres!$A$1:$I$89,3,0)*0.475*44/12</f>
        <v>8.8927994165118221E-2</v>
      </c>
      <c r="AB172" s="21">
        <f>EXP(-LN(2)/2)*AB171+(1-EXP(-LN(2)/2))/(LN(2)/2)*V172*Y172*VLOOKUP('Données projet'!$B$9,Paramètres!$A$1:$I$89,3,0)*0.475*44/12</f>
        <v>7.3103608918347102E-21</v>
      </c>
      <c r="AC172" s="22">
        <f t="shared" si="163"/>
        <v>0.3014008917075327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-1.1527845344971866E-13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368.19566888809879</v>
      </c>
      <c r="AO172" s="59">
        <f t="shared" si="144"/>
        <v>254.25036207346591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0.23811617828029197</v>
      </c>
      <c r="AV172" s="21">
        <f>EXP(-LN(2)/25)*AV171+(1-EXP(-LN(2)/25))/(LN(2)/25)*Calculateur!AQ172*Calculateur!AS172*VLOOKUP('Données projet'!$B$10,Paramètres!$A$1:$I$89,3,0)*0.475*44/12</f>
        <v>9.9660683116080617E-2</v>
      </c>
      <c r="AW172" s="21">
        <f>EXP(-LN(2)/2)*AW171+(1-EXP(-LN(2)/2))/(LN(2)/2)*AQ172*AT172*VLOOKUP('Données projet'!$B$10,Paramètres!$A$1:$I$89,3,0)*0.475*44/12</f>
        <v>8.1926458270561434E-21</v>
      </c>
      <c r="AX172" s="21">
        <f t="shared" si="166"/>
        <v>0.33777686139637259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319.22903094674564</v>
      </c>
      <c r="BJ172" s="59">
        <f t="shared" si="146"/>
        <v>254.58690973142848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0.57860656781713182</v>
      </c>
      <c r="BQ172" s="21">
        <f>EXP(-LN(2)/25)*BQ171+(1-EXP(-LN(2)/25))/(LN(2)/25)*Calculateur!BL172*Calculateur!BN172*VLOOKUP('Données projet'!$B$11,Paramètres!$A$1:$I$89,3,0)*0.475*44/12</f>
        <v>0.23637389472994186</v>
      </c>
      <c r="BR172" s="21">
        <f>EXP(-LN(2)/2)*BR171+(1-EXP(-LN(2)/2))/(LN(2)/2)*BL172*BO172*VLOOKUP('Données projet'!$B$11,Paramètres!$A$1:$I$89,3,0)*0.475*44/12</f>
        <v>1.3228403475638388E-20</v>
      </c>
      <c r="BS172" s="22">
        <f t="shared" si="169"/>
        <v>0.81498046254707368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6.7984728957526396E-14</v>
      </c>
      <c r="CA172" s="13">
        <f t="shared" si="170"/>
        <v>1.0682447123141398E-12</v>
      </c>
      <c r="CB172" s="20">
        <f t="shared" si="171"/>
        <v>1.978932943548152E-12</v>
      </c>
      <c r="CC172" s="59">
        <f t="shared" si="119"/>
        <v>293.3333333333353</v>
      </c>
      <c r="CD172" s="59">
        <f ca="1">AVERAGE(OFFSET($CC$3,0,0,'Données projet'!$E$12+1,1))-AVERAGE(OFFSET($H$3,0,0,'Données projet'!$E$12+1,1))</f>
        <v>382.88347131256569</v>
      </c>
      <c r="CE172" s="59">
        <f t="shared" si="148"/>
        <v>243.30592080224636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0.10923559181601342</v>
      </c>
      <c r="CL172" s="21">
        <f>EXP(-LN(2)/25)*CL171+(1-EXP(-LN(2)/25))/(LN(2)/25)*Calculateur!CG172*Calculateur!CI172*VLOOKUP('Données projet'!$B$12,Paramètres!$A$1:$I$89,3,0)*0.475*44/12</f>
        <v>3.3987839922666782E-2</v>
      </c>
      <c r="CM172" s="21">
        <f>EXP(-LN(2)/2)*CM171+(1-EXP(-LN(2)/2))/(LN(2)/2)*CG172*CJ172*VLOOKUP('Données projet'!$B$12,Paramètres!$A$1:$I$89,3,0)*0.475*44/12</f>
        <v>2.9654315783594497E-21</v>
      </c>
      <c r="CN172" s="22">
        <f t="shared" si="172"/>
        <v>0.14322343173868018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370.12772664814923</v>
      </c>
      <c r="CZ172" s="59">
        <f t="shared" si="150"/>
        <v>292.26503163353146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0.47677524872101146</v>
      </c>
      <c r="DG172" s="21">
        <f>EXP(-LN(2)/25)*DG171+(1-EXP(-LN(2)/25))/(LN(2)/25)*Calculateur!DB172*Calculateur!DD172*VLOOKUP('Données projet'!$B$13,Paramètres!$A$1:$I$89,3,0)*0.475*44/12</f>
        <v>0.1408161369878459</v>
      </c>
      <c r="DH172" s="21">
        <f>EXP(-LN(2)/2)*DH171+(1-EXP(-LN(2)/2))/(LN(2)/2)*DB172*DE172*VLOOKUP('Données projet'!$B$13,Paramètres!$A$1:$I$89,3,0)*0.475*44/12</f>
        <v>9.4906472310402418E-21</v>
      </c>
      <c r="DI172" s="22">
        <f t="shared" si="175"/>
        <v>0.6175913857088573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6.1186256061773749E-14</v>
      </c>
      <c r="DQ172" s="13">
        <f t="shared" si="176"/>
        <v>9.7328366192051127E-13</v>
      </c>
      <c r="DR172" s="20">
        <f t="shared" si="177"/>
        <v>1.8017017738191463E-12</v>
      </c>
      <c r="DS172" s="59">
        <f t="shared" si="125"/>
        <v>293.33333333333513</v>
      </c>
      <c r="DT172" s="59">
        <f ca="1">AVERAGE(OFFSET($DS$3,0,0,'Données projet'!$E$14+1,1))-AVERAGE(OFFSET($H$3,0,0,'Données projet'!$E$14+1,1))</f>
        <v>385.04244822139202</v>
      </c>
      <c r="DU172" s="59">
        <f t="shared" si="152"/>
        <v>374.64504594213992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0.43999315392671262</v>
      </c>
      <c r="EB172" s="21">
        <f>EXP(-LN(2)/25)*EB171+(1-EXP(-LN(2)/25))/(LN(2)/25)*Calculateur!DW172*Calculateur!DY172*VLOOKUP('Données projet'!$B$14,Paramètres!$A$1:$I$89,3,0)*0.475*44/12</f>
        <v>0.19199553791526844</v>
      </c>
      <c r="EC172" s="21">
        <f>EXP(-LN(2)/2)*EC171+(1-EXP(-LN(2)/2))/(LN(2)/2)*DW172*DZ172*VLOOKUP('Données projet'!$B$14,Paramètres!$A$1:$I$89,3,0)*0.475*44/12</f>
        <v>2.0392557258387406E-21</v>
      </c>
      <c r="ED172" s="22">
        <f t="shared" si="178"/>
        <v>0.63198869184198103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-1.0286385077051818E-13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332.68760696564266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0.20830643361727874</v>
      </c>
      <c r="AA173" s="21">
        <f>EXP(-LN(2)/25)*AA172+(1-EXP(-LN(2)/25))/(LN(2)/25)*Calculateur!V173*Calculateur!X173*VLOOKUP('Données projet'!$B$9,Paramètres!$A$1:$I$89,3,0)*0.475*44/12</f>
        <v>8.6496253488153096E-2</v>
      </c>
      <c r="AB173" s="21">
        <f>EXP(-LN(2)/2)*AB172+(1-EXP(-LN(2)/2))/(LN(2)/2)*V173*Y173*VLOOKUP('Données projet'!$B$9,Paramètres!$A$1:$I$89,3,0)*0.475*44/12</f>
        <v>5.1692057595372608E-21</v>
      </c>
      <c r="AC173" s="22">
        <f t="shared" si="163"/>
        <v>0.29480268710543184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-1.1527845344971866E-13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368.19566888809879</v>
      </c>
      <c r="AO173" s="59">
        <f t="shared" si="144"/>
        <v>254.25036207346591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0.23344686526074326</v>
      </c>
      <c r="AV173" s="21">
        <f>EXP(-LN(2)/25)*AV172+(1-EXP(-LN(2)/25))/(LN(2)/25)*Calculateur!AQ173*Calculateur!AS173*VLOOKUP('Données projet'!$B$10,Paramètres!$A$1:$I$89,3,0)*0.475*44/12</f>
        <v>9.6935456495343839E-2</v>
      </c>
      <c r="AW173" s="21">
        <f>EXP(-LN(2)/2)*AW172+(1-EXP(-LN(2)/2))/(LN(2)/2)*AQ173*AT173*VLOOKUP('Données projet'!$B$10,Paramètres!$A$1:$I$89,3,0)*0.475*44/12</f>
        <v>5.7930754201710702E-21</v>
      </c>
      <c r="AX173" s="21">
        <f t="shared" si="166"/>
        <v>0.33038232175608712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319.22903094674564</v>
      </c>
      <c r="BJ173" s="59">
        <f t="shared" si="146"/>
        <v>254.58690973142848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0.56726044593739677</v>
      </c>
      <c r="BQ173" s="21">
        <f>EXP(-LN(2)/25)*BQ172+(1-EXP(-LN(2)/25))/(LN(2)/25)*Calculateur!BL173*Calculateur!BN173*VLOOKUP('Données projet'!$B$11,Paramètres!$A$1:$I$89,3,0)*0.475*44/12</f>
        <v>0.2299102381481887</v>
      </c>
      <c r="BR173" s="21">
        <f>EXP(-LN(2)/2)*BR172+(1-EXP(-LN(2)/2))/(LN(2)/2)*BL173*BO173*VLOOKUP('Données projet'!$B$11,Paramètres!$A$1:$I$89,3,0)*0.475*44/12</f>
        <v>9.353893801895599E-21</v>
      </c>
      <c r="BS173" s="22">
        <f t="shared" si="169"/>
        <v>0.79717068408558545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6.7984728957526396E-14</v>
      </c>
      <c r="CA173" s="13">
        <f t="shared" si="170"/>
        <v>1.0682447123141398E-12</v>
      </c>
      <c r="CB173" s="20">
        <f t="shared" si="171"/>
        <v>1.978932943548152E-12</v>
      </c>
      <c r="CC173" s="59">
        <f t="shared" si="119"/>
        <v>293.3333333333353</v>
      </c>
      <c r="CD173" s="59">
        <f ca="1">AVERAGE(OFFSET($CC$3,0,0,'Données projet'!$E$12+1,1))-AVERAGE(OFFSET($H$3,0,0,'Données projet'!$E$12+1,1))</f>
        <v>382.88347131256569</v>
      </c>
      <c r="CE173" s="59">
        <f t="shared" si="148"/>
        <v>243.30592080224636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0.10709354848763351</v>
      </c>
      <c r="CL173" s="21">
        <f>EXP(-LN(2)/25)*CL172+(1-EXP(-LN(2)/25))/(LN(2)/25)*Calculateur!CG173*Calculateur!CI173*VLOOKUP('Données projet'!$B$12,Paramètres!$A$1:$I$89,3,0)*0.475*44/12</f>
        <v>3.3058440652638639E-2</v>
      </c>
      <c r="CM173" s="21">
        <f>EXP(-LN(2)/2)*CM172+(1-EXP(-LN(2)/2))/(LN(2)/2)*CG173*CJ173*VLOOKUP('Données projet'!$B$12,Paramètres!$A$1:$I$89,3,0)*0.475*44/12</f>
        <v>2.0968767782026936E-21</v>
      </c>
      <c r="CN173" s="22">
        <f t="shared" si="172"/>
        <v>0.14015198914027216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370.12772664814923</v>
      </c>
      <c r="CZ173" s="59">
        <f t="shared" si="150"/>
        <v>292.26503163353146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0.46742597689777959</v>
      </c>
      <c r="DG173" s="21">
        <f>EXP(-LN(2)/25)*DG172+(1-EXP(-LN(2)/25))/(LN(2)/25)*Calculateur!DB173*Calculateur!DD173*VLOOKUP('Données projet'!$B$13,Paramètres!$A$1:$I$89,3,0)*0.475*44/12</f>
        <v>0.13696551231671444</v>
      </c>
      <c r="DH173" s="21">
        <f>EXP(-LN(2)/2)*DH172+(1-EXP(-LN(2)/2))/(LN(2)/2)*DB173*DE173*VLOOKUP('Données projet'!$B$13,Paramètres!$A$1:$I$89,3,0)*0.475*44/12</f>
        <v>6.7109010149178857E-21</v>
      </c>
      <c r="DI173" s="22">
        <f t="shared" si="175"/>
        <v>0.60439148921449404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6.1186256061773749E-14</v>
      </c>
      <c r="DQ173" s="13">
        <f t="shared" si="176"/>
        <v>9.7328366192051127E-13</v>
      </c>
      <c r="DR173" s="20">
        <f t="shared" si="177"/>
        <v>1.8017017738191463E-12</v>
      </c>
      <c r="DS173" s="59">
        <f t="shared" si="125"/>
        <v>293.33333333333513</v>
      </c>
      <c r="DT173" s="59">
        <f ca="1">AVERAGE(OFFSET($DS$3,0,0,'Données projet'!$E$14+1,1))-AVERAGE(OFFSET($H$3,0,0,'Données projet'!$E$14+1,1))</f>
        <v>385.04244822139202</v>
      </c>
      <c r="DU173" s="59">
        <f t="shared" si="152"/>
        <v>374.64504594213992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0.43136515654753443</v>
      </c>
      <c r="EB173" s="21">
        <f>EXP(-LN(2)/25)*EB172+(1-EXP(-LN(2)/25))/(LN(2)/25)*Calculateur!DW173*Calculateur!DY173*VLOOKUP('Données projet'!$B$14,Paramètres!$A$1:$I$89,3,0)*0.475*44/12</f>
        <v>0.18674540983436891</v>
      </c>
      <c r="EC173" s="21">
        <f>EXP(-LN(2)/2)*EC172+(1-EXP(-LN(2)/2))/(LN(2)/2)*DW173*DZ173*VLOOKUP('Données projet'!$B$14,Paramètres!$A$1:$I$89,3,0)*0.475*44/12</f>
        <v>1.4419715523140685E-21</v>
      </c>
      <c r="ED173" s="22">
        <f t="shared" si="178"/>
        <v>0.61811056638190331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-1.0286385077051818E-13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332.68760696564266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0.20422167150842283</v>
      </c>
      <c r="AA174" s="21">
        <f>EXP(-LN(2)/25)*AA173+(1-EXP(-LN(2)/25))/(LN(2)/25)*Calculateur!V174*Calculateur!X174*VLOOKUP('Données projet'!$B$9,Paramètres!$A$1:$I$89,3,0)*0.475*44/12</f>
        <v>8.4131008887879263E-2</v>
      </c>
      <c r="AB174" s="21">
        <f>EXP(-LN(2)/2)*AB173+(1-EXP(-LN(2)/2))/(LN(2)/2)*V174*Y174*VLOOKUP('Données projet'!$B$9,Paramètres!$A$1:$I$89,3,0)*0.475*44/12</f>
        <v>3.6551804459173551E-21</v>
      </c>
      <c r="AC174" s="22">
        <f t="shared" si="163"/>
        <v>0.28835268039630207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-1.1527845344971866E-13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368.19566888809879</v>
      </c>
      <c r="AO174" s="59">
        <f t="shared" si="144"/>
        <v>254.25036207346591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0.22886911462150819</v>
      </c>
      <c r="AV174" s="21">
        <f>EXP(-LN(2)/25)*AV173+(1-EXP(-LN(2)/25))/(LN(2)/25)*Calculateur!AQ174*Calculateur!AS174*VLOOKUP('Données projet'!$B$10,Paramètres!$A$1:$I$89,3,0)*0.475*44/12</f>
        <v>9.4284751339864553E-2</v>
      </c>
      <c r="AW174" s="21">
        <f>EXP(-LN(2)/2)*AW173+(1-EXP(-LN(2)/2))/(LN(2)/2)*AQ174*AT174*VLOOKUP('Données projet'!$B$10,Paramètres!$A$1:$I$89,3,0)*0.475*44/12</f>
        <v>4.0963229135280717E-21</v>
      </c>
      <c r="AX174" s="21">
        <f t="shared" si="166"/>
        <v>0.32315386596137274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319.22903094674564</v>
      </c>
      <c r="BJ174" s="59">
        <f t="shared" si="146"/>
        <v>254.58690973142848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0.55613681458727227</v>
      </c>
      <c r="BQ174" s="21">
        <f>EXP(-LN(2)/25)*BQ173+(1-EXP(-LN(2)/25))/(LN(2)/25)*Calculateur!BL174*Calculateur!BN174*VLOOKUP('Données projet'!$B$11,Paramètres!$A$1:$I$89,3,0)*0.475*44/12</f>
        <v>0.22362333059557252</v>
      </c>
      <c r="BR174" s="21">
        <f>EXP(-LN(2)/2)*BR173+(1-EXP(-LN(2)/2))/(LN(2)/2)*BL174*BO174*VLOOKUP('Données projet'!$B$11,Paramètres!$A$1:$I$89,3,0)*0.475*44/12</f>
        <v>6.6142017378191949E-21</v>
      </c>
      <c r="BS174" s="22">
        <f t="shared" si="169"/>
        <v>0.77976014518284475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6.7984728957526396E-14</v>
      </c>
      <c r="CA174" s="13">
        <f t="shared" si="170"/>
        <v>1.0682447123141398E-12</v>
      </c>
      <c r="CB174" s="20">
        <f t="shared" si="171"/>
        <v>1.978932943548152E-12</v>
      </c>
      <c r="CC174" s="59">
        <f t="shared" si="119"/>
        <v>293.3333333333353</v>
      </c>
      <c r="CD174" s="59">
        <f ca="1">AVERAGE(OFFSET($CC$3,0,0,'Données projet'!$E$12+1,1))-AVERAGE(OFFSET($H$3,0,0,'Données projet'!$E$12+1,1))</f>
        <v>382.88347131256569</v>
      </c>
      <c r="CE174" s="59">
        <f t="shared" si="148"/>
        <v>243.30592080224636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0.10499350932240573</v>
      </c>
      <c r="CL174" s="21">
        <f>EXP(-LN(2)/25)*CL173+(1-EXP(-LN(2)/25))/(LN(2)/25)*Calculateur!CG174*Calculateur!CI174*VLOOKUP('Données projet'!$B$12,Paramètres!$A$1:$I$89,3,0)*0.475*44/12</f>
        <v>3.2154455854524394E-2</v>
      </c>
      <c r="CM174" s="21">
        <f>EXP(-LN(2)/2)*CM173+(1-EXP(-LN(2)/2))/(LN(2)/2)*CG174*CJ174*VLOOKUP('Données projet'!$B$12,Paramètres!$A$1:$I$89,3,0)*0.475*44/12</f>
        <v>1.4827157891797248E-21</v>
      </c>
      <c r="CN174" s="22">
        <f t="shared" si="172"/>
        <v>0.13714796517693012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370.12772664814923</v>
      </c>
      <c r="CZ174" s="59">
        <f t="shared" si="150"/>
        <v>292.26503163353146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0.45826003859250858</v>
      </c>
      <c r="DG174" s="21">
        <f>EXP(-LN(2)/25)*DG173+(1-EXP(-LN(2)/25))/(LN(2)/25)*Calculateur!DB174*Calculateur!DD174*VLOOKUP('Données projet'!$B$13,Paramètres!$A$1:$I$89,3,0)*0.475*44/12</f>
        <v>0.13322018317971063</v>
      </c>
      <c r="DH174" s="21">
        <f>EXP(-LN(2)/2)*DH173+(1-EXP(-LN(2)/2))/(LN(2)/2)*DB174*DE174*VLOOKUP('Données projet'!$B$13,Paramètres!$A$1:$I$89,3,0)*0.475*44/12</f>
        <v>4.7453236155201216E-21</v>
      </c>
      <c r="DI174" s="22">
        <f t="shared" si="175"/>
        <v>0.59148022177221926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6.1186256061773749E-14</v>
      </c>
      <c r="DQ174" s="13">
        <f t="shared" si="176"/>
        <v>9.7328366192051127E-13</v>
      </c>
      <c r="DR174" s="20">
        <f t="shared" si="177"/>
        <v>1.8017017738191463E-12</v>
      </c>
      <c r="DS174" s="59">
        <f t="shared" si="125"/>
        <v>293.33333333333513</v>
      </c>
      <c r="DT174" s="59">
        <f ca="1">AVERAGE(OFFSET($DS$3,0,0,'Données projet'!$E$14+1,1))-AVERAGE(OFFSET($H$3,0,0,'Données projet'!$E$14+1,1))</f>
        <v>385.04244822139202</v>
      </c>
      <c r="DU174" s="59">
        <f t="shared" si="152"/>
        <v>374.64504594213992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0.42290634893440315</v>
      </c>
      <c r="EB174" s="21">
        <f>EXP(-LN(2)/25)*EB173+(1-EXP(-LN(2)/25))/(LN(2)/25)*Calculateur!DW174*Calculateur!DY174*VLOOKUP('Données projet'!$B$14,Paramètres!$A$1:$I$89,3,0)*0.475*44/12</f>
        <v>0.18163884678193379</v>
      </c>
      <c r="EC174" s="21">
        <f>EXP(-LN(2)/2)*EC173+(1-EXP(-LN(2)/2))/(LN(2)/2)*DW174*DZ174*VLOOKUP('Données projet'!$B$14,Paramètres!$A$1:$I$89,3,0)*0.475*44/12</f>
        <v>1.0196278629193703E-21</v>
      </c>
      <c r="ED174" s="22">
        <f t="shared" si="178"/>
        <v>0.60454519571633691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-1.0286385077051818E-13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332.68760696564266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0.2002170090930627</v>
      </c>
      <c r="AA175" s="21">
        <f>EXP(-LN(2)/25)*AA174+(1-EXP(-LN(2)/25))/(LN(2)/25)*Calculateur!V175*Calculateur!X175*VLOOKUP('Données projet'!$B$9,Paramètres!$A$1:$I$89,3,0)*0.475*44/12</f>
        <v>8.1830442025582734E-2</v>
      </c>
      <c r="AB175" s="21">
        <f>EXP(-LN(2)/2)*AB174+(1-EXP(-LN(2)/2))/(LN(2)/2)*V175*Y175*VLOOKUP('Données projet'!$B$9,Paramètres!$A$1:$I$89,3,0)*0.475*44/12</f>
        <v>2.5846028797686304E-21</v>
      </c>
      <c r="AC175" s="22">
        <f t="shared" si="163"/>
        <v>0.28204745111864543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-1.1527845344971866E-13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368.19566888809879</v>
      </c>
      <c r="AO175" s="59">
        <f t="shared" si="144"/>
        <v>254.25036207346591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0.22438113088015635</v>
      </c>
      <c r="AV175" s="21">
        <f>EXP(-LN(2)/25)*AV174+(1-EXP(-LN(2)/25))/(LN(2)/25)*Calculateur!AQ175*Calculateur!AS175*VLOOKUP('Données projet'!$B$10,Paramètres!$A$1:$I$89,3,0)*0.475*44/12</f>
        <v>9.170652985625638E-2</v>
      </c>
      <c r="AW175" s="21">
        <f>EXP(-LN(2)/2)*AW174+(1-EXP(-LN(2)/2))/(LN(2)/2)*AQ175*AT175*VLOOKUP('Données projet'!$B$10,Paramètres!$A$1:$I$89,3,0)*0.475*44/12</f>
        <v>2.8965377100855351E-21</v>
      </c>
      <c r="AX175" s="21">
        <f t="shared" si="166"/>
        <v>0.3160876607364127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319.22903094674564</v>
      </c>
      <c r="BJ175" s="59">
        <f t="shared" si="146"/>
        <v>254.58690973142848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0.54523131086317855</v>
      </c>
      <c r="BQ175" s="21">
        <f>EXP(-LN(2)/25)*BQ174+(1-EXP(-LN(2)/25))/(LN(2)/25)*Calculateur!BL175*Calculateur!BN175*VLOOKUP('Données projet'!$B$11,Paramètres!$A$1:$I$89,3,0)*0.475*44/12</f>
        <v>0.21750833886059673</v>
      </c>
      <c r="BR175" s="21">
        <f>EXP(-LN(2)/2)*BR174+(1-EXP(-LN(2)/2))/(LN(2)/2)*BL175*BO175*VLOOKUP('Données projet'!$B$11,Paramètres!$A$1:$I$89,3,0)*0.475*44/12</f>
        <v>4.6769469009478003E-21</v>
      </c>
      <c r="BS175" s="22">
        <f t="shared" si="169"/>
        <v>0.76273964972377528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6.7984728957526396E-14</v>
      </c>
      <c r="CA175" s="13">
        <f t="shared" si="170"/>
        <v>1.0682447123141398E-12</v>
      </c>
      <c r="CB175" s="20">
        <f t="shared" si="171"/>
        <v>1.978932943548152E-12</v>
      </c>
      <c r="CC175" s="59">
        <f t="shared" si="119"/>
        <v>293.3333333333353</v>
      </c>
      <c r="CD175" s="59">
        <f ca="1">AVERAGE(OFFSET($CC$3,0,0,'Données projet'!$E$12+1,1))-AVERAGE(OFFSET($H$3,0,0,'Données projet'!$E$12+1,1))</f>
        <v>382.88347131256569</v>
      </c>
      <c r="CE175" s="59">
        <f t="shared" si="148"/>
        <v>243.30592080224636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0.10293465064431064</v>
      </c>
      <c r="CL175" s="21">
        <f>EXP(-LN(2)/25)*CL174+(1-EXP(-LN(2)/25))/(LN(2)/25)*Calculateur!CG175*Calculateur!CI175*VLOOKUP('Données projet'!$B$12,Paramètres!$A$1:$I$89,3,0)*0.475*44/12</f>
        <v>3.1275190568253078E-2</v>
      </c>
      <c r="CM175" s="21">
        <f>EXP(-LN(2)/2)*CM174+(1-EXP(-LN(2)/2))/(LN(2)/2)*CG175*CJ175*VLOOKUP('Données projet'!$B$12,Paramètres!$A$1:$I$89,3,0)*0.475*44/12</f>
        <v>1.0484383891013468E-21</v>
      </c>
      <c r="CN175" s="22">
        <f t="shared" si="172"/>
        <v>0.13420984121256371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370.12772664814923</v>
      </c>
      <c r="CZ175" s="59">
        <f t="shared" si="150"/>
        <v>292.26503163353146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0.4492738387467336</v>
      </c>
      <c r="DG175" s="21">
        <f>EXP(-LN(2)/25)*DG174+(1-EXP(-LN(2)/25))/(LN(2)/25)*Calculateur!DB175*Calculateur!DD175*VLOOKUP('Données projet'!$B$13,Paramètres!$A$1:$I$89,3,0)*0.475*44/12</f>
        <v>0.12957727026491647</v>
      </c>
      <c r="DH175" s="21">
        <f>EXP(-LN(2)/2)*DH174+(1-EXP(-LN(2)/2))/(LN(2)/2)*DB175*DE175*VLOOKUP('Données projet'!$B$13,Paramètres!$A$1:$I$89,3,0)*0.475*44/12</f>
        <v>3.3554505074589436E-21</v>
      </c>
      <c r="DI175" s="22">
        <f t="shared" si="175"/>
        <v>0.57885110901165004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6.1186256061773749E-14</v>
      </c>
      <c r="DQ175" s="13">
        <f t="shared" si="176"/>
        <v>9.7328366192051127E-13</v>
      </c>
      <c r="DR175" s="20">
        <f t="shared" si="177"/>
        <v>1.8017017738191463E-12</v>
      </c>
      <c r="DS175" s="59">
        <f t="shared" si="125"/>
        <v>293.33333333333513</v>
      </c>
      <c r="DT175" s="59">
        <f ca="1">AVERAGE(OFFSET($DS$3,0,0,'Données projet'!$E$14+1,1))-AVERAGE(OFFSET($H$3,0,0,'Données projet'!$E$14+1,1))</f>
        <v>385.04244822139202</v>
      </c>
      <c r="DU175" s="59">
        <f t="shared" si="152"/>
        <v>374.64504594213992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0.41461341337920216</v>
      </c>
      <c r="EB175" s="21">
        <f>EXP(-LN(2)/25)*EB174+(1-EXP(-LN(2)/25))/(LN(2)/25)*Calculateur!DW175*Calculateur!DY175*VLOOKUP('Données projet'!$B$14,Paramètres!$A$1:$I$89,3,0)*0.475*44/12</f>
        <v>0.17667192296470999</v>
      </c>
      <c r="EC175" s="21">
        <f>EXP(-LN(2)/2)*EC174+(1-EXP(-LN(2)/2))/(LN(2)/2)*DW175*DZ175*VLOOKUP('Données projet'!$B$14,Paramètres!$A$1:$I$89,3,0)*0.475*44/12</f>
        <v>7.2098577615703425E-22</v>
      </c>
      <c r="ED175" s="22">
        <f t="shared" si="178"/>
        <v>0.59128533634391212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-1.0286385077051818E-13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332.68760696564266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0.1962908756650649</v>
      </c>
      <c r="AA176" s="21">
        <f>EXP(-LN(2)/25)*AA175+(1-EXP(-LN(2)/25))/(LN(2)/25)*Calculateur!V176*Calculateur!X176*VLOOKUP('Données projet'!$B$9,Paramètres!$A$1:$I$89,3,0)*0.475*44/12</f>
        <v>7.9592784285117249E-2</v>
      </c>
      <c r="AB176" s="21">
        <f>EXP(-LN(2)/2)*AB175+(1-EXP(-LN(2)/2))/(LN(2)/2)*V176*Y176*VLOOKUP('Données projet'!$B$9,Paramètres!$A$1:$I$89,3,0)*0.475*44/12</f>
        <v>1.8275902229586775E-21</v>
      </c>
      <c r="AC176" s="22">
        <f t="shared" si="163"/>
        <v>0.27588365995018216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-1.1527845344971866E-13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368.19566888809879</v>
      </c>
      <c r="AO176" s="59">
        <f t="shared" si="144"/>
        <v>254.25036207346591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0.21998115376257263</v>
      </c>
      <c r="AV176" s="21">
        <f>EXP(-LN(2)/25)*AV175+(1-EXP(-LN(2)/25))/(LN(2)/25)*Calculateur!AQ176*Calculateur!AS176*VLOOKUP('Données projet'!$B$10,Paramètres!$A$1:$I$89,3,0)*0.475*44/12</f>
        <v>8.9198809974700241E-2</v>
      </c>
      <c r="AW176" s="21">
        <f>EXP(-LN(2)/2)*AW175+(1-EXP(-LN(2)/2))/(LN(2)/2)*AQ176*AT176*VLOOKUP('Données projet'!$B$10,Paramètres!$A$1:$I$89,3,0)*0.475*44/12</f>
        <v>2.0481614567640359E-21</v>
      </c>
      <c r="AX176" s="21">
        <f t="shared" si="166"/>
        <v>0.30917996373727286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319.22903094674564</v>
      </c>
      <c r="BJ176" s="59">
        <f t="shared" si="146"/>
        <v>254.58690973142848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0.53453965741541387</v>
      </c>
      <c r="BQ176" s="21">
        <f>EXP(-LN(2)/25)*BQ175+(1-EXP(-LN(2)/25))/(LN(2)/25)*Calculateur!BL176*Calculateur!BN176*VLOOKUP('Données projet'!$B$11,Paramètres!$A$1:$I$89,3,0)*0.475*44/12</f>
        <v>0.2115605618961873</v>
      </c>
      <c r="BR176" s="21">
        <f>EXP(-LN(2)/2)*BR175+(1-EXP(-LN(2)/2))/(LN(2)/2)*BL176*BO176*VLOOKUP('Données projet'!$B$11,Paramètres!$A$1:$I$89,3,0)*0.475*44/12</f>
        <v>3.3071008689095978E-21</v>
      </c>
      <c r="BS176" s="22">
        <f t="shared" si="169"/>
        <v>0.7461002193116012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6.7984728957526396E-14</v>
      </c>
      <c r="CA176" s="13">
        <f t="shared" si="170"/>
        <v>1.0682447123141398E-12</v>
      </c>
      <c r="CB176" s="20">
        <f t="shared" si="171"/>
        <v>1.978932943548152E-12</v>
      </c>
      <c r="CC176" s="59">
        <f t="shared" si="119"/>
        <v>293.3333333333353</v>
      </c>
      <c r="CD176" s="59">
        <f ca="1">AVERAGE(OFFSET($CC$3,0,0,'Données projet'!$E$12+1,1))-AVERAGE(OFFSET($H$3,0,0,'Données projet'!$E$12+1,1))</f>
        <v>382.88347131256569</v>
      </c>
      <c r="CE176" s="59">
        <f t="shared" si="148"/>
        <v>243.30592080224636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0.10091616492911319</v>
      </c>
      <c r="CL176" s="21">
        <f>EXP(-LN(2)/25)*CL175+(1-EXP(-LN(2)/25))/(LN(2)/25)*Calculateur!CG176*Calculateur!CI176*VLOOKUP('Données projet'!$B$12,Paramètres!$A$1:$I$89,3,0)*0.475*44/12</f>
        <v>3.0419968837473405E-2</v>
      </c>
      <c r="CM176" s="21">
        <f>EXP(-LN(2)/2)*CM175+(1-EXP(-LN(2)/2))/(LN(2)/2)*CG176*CJ176*VLOOKUP('Données projet'!$B$12,Paramètres!$A$1:$I$89,3,0)*0.475*44/12</f>
        <v>7.4135789458986242E-22</v>
      </c>
      <c r="CN176" s="22">
        <f t="shared" si="172"/>
        <v>0.13133613376658659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370.12772664814923</v>
      </c>
      <c r="CZ176" s="59">
        <f t="shared" si="150"/>
        <v>292.26503163353146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0.44046385279889355</v>
      </c>
      <c r="DG176" s="21">
        <f>EXP(-LN(2)/25)*DG175+(1-EXP(-LN(2)/25))/(LN(2)/25)*Calculateur!DB176*Calculateur!DD176*VLOOKUP('Données projet'!$B$13,Paramètres!$A$1:$I$89,3,0)*0.475*44/12</f>
        <v>0.12603397299534985</v>
      </c>
      <c r="DH176" s="21">
        <f>EXP(-LN(2)/2)*DH175+(1-EXP(-LN(2)/2))/(LN(2)/2)*DB176*DE176*VLOOKUP('Données projet'!$B$13,Paramètres!$A$1:$I$89,3,0)*0.475*44/12</f>
        <v>2.3726618077600612E-21</v>
      </c>
      <c r="DI176" s="22">
        <f t="shared" si="175"/>
        <v>0.56649782579424346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6.1186256061773749E-14</v>
      </c>
      <c r="DQ176" s="13">
        <f t="shared" si="176"/>
        <v>9.7328366192051127E-13</v>
      </c>
      <c r="DR176" s="20">
        <f t="shared" si="177"/>
        <v>1.8017017738191463E-12</v>
      </c>
      <c r="DS176" s="59">
        <f t="shared" si="125"/>
        <v>293.33333333333513</v>
      </c>
      <c r="DT176" s="59">
        <f ca="1">AVERAGE(OFFSET($DS$3,0,0,'Données projet'!$E$14+1,1))-AVERAGE(OFFSET($H$3,0,0,'Données projet'!$E$14+1,1))</f>
        <v>385.04244822139202</v>
      </c>
      <c r="DU176" s="59">
        <f t="shared" si="152"/>
        <v>374.64504594213992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0.40648309723204745</v>
      </c>
      <c r="EB176" s="21">
        <f>EXP(-LN(2)/25)*EB175+(1-EXP(-LN(2)/25))/(LN(2)/25)*Calculateur!DW176*Calculateur!DY176*VLOOKUP('Données projet'!$B$14,Paramètres!$A$1:$I$89,3,0)*0.475*44/12</f>
        <v>0.17184081994046735</v>
      </c>
      <c r="EC176" s="21">
        <f>EXP(-LN(2)/2)*EC175+(1-EXP(-LN(2)/2))/(LN(2)/2)*DW176*DZ176*VLOOKUP('Données projet'!$B$14,Paramètres!$A$1:$I$89,3,0)*0.475*44/12</f>
        <v>5.0981393145968514E-22</v>
      </c>
      <c r="ED176" s="22">
        <f t="shared" si="178"/>
        <v>0.57832391717251475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-1.0286385077051818E-13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332.68760696564266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0.1924417313188852</v>
      </c>
      <c r="AA177" s="21">
        <f>EXP(-LN(2)/25)*AA176+(1-EXP(-LN(2)/25))/(LN(2)/25)*Calculateur!V177*Calculateur!X177*VLOOKUP('Données projet'!$B$9,Paramètres!$A$1:$I$89,3,0)*0.475*44/12</f>
        <v>7.741631541323811E-2</v>
      </c>
      <c r="AB177" s="21">
        <f>EXP(-LN(2)/2)*AB176+(1-EXP(-LN(2)/2))/(LN(2)/2)*V177*Y177*VLOOKUP('Données projet'!$B$9,Paramètres!$A$1:$I$89,3,0)*0.475*44/12</f>
        <v>1.2923014398843152E-21</v>
      </c>
      <c r="AC177" s="22">
        <f t="shared" si="163"/>
        <v>0.26985804673212332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-1.1527845344971866E-13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368.19566888809879</v>
      </c>
      <c r="AO177" s="59">
        <f t="shared" si="144"/>
        <v>254.25036207346591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0.21566745751254368</v>
      </c>
      <c r="AV177" s="21">
        <f>EXP(-LN(2)/25)*AV176+(1-EXP(-LN(2)/25))/(LN(2)/25)*Calculateur!AQ177*Calculateur!AS177*VLOOKUP('Données projet'!$B$10,Paramètres!$A$1:$I$89,3,0)*0.475*44/12</f>
        <v>8.6759663825180508E-2</v>
      </c>
      <c r="AW177" s="21">
        <f>EXP(-LN(2)/2)*AW176+(1-EXP(-LN(2)/2))/(LN(2)/2)*AQ177*AT177*VLOOKUP('Données projet'!$B$10,Paramètres!$A$1:$I$89,3,0)*0.475*44/12</f>
        <v>1.4482688550427675E-21</v>
      </c>
      <c r="AX177" s="21">
        <f t="shared" si="166"/>
        <v>0.3024271213377242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319.22903094674564</v>
      </c>
      <c r="BJ177" s="59">
        <f t="shared" si="146"/>
        <v>254.58690973142848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0.5240576607704952</v>
      </c>
      <c r="BQ177" s="21">
        <f>EXP(-LN(2)/25)*BQ176+(1-EXP(-LN(2)/25))/(LN(2)/25)*Calculateur!BL177*Calculateur!BN177*VLOOKUP('Données projet'!$B$11,Paramètres!$A$1:$I$89,3,0)*0.475*44/12</f>
        <v>0.20577542720564965</v>
      </c>
      <c r="BR177" s="21">
        <f>EXP(-LN(2)/2)*BR176+(1-EXP(-LN(2)/2))/(LN(2)/2)*BL177*BO177*VLOOKUP('Données projet'!$B$11,Paramètres!$A$1:$I$89,3,0)*0.475*44/12</f>
        <v>2.3384734504739005E-21</v>
      </c>
      <c r="BS177" s="22">
        <f t="shared" si="169"/>
        <v>0.72983308797614488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6.7984728957526396E-14</v>
      </c>
      <c r="CA177" s="13">
        <f t="shared" si="170"/>
        <v>1.0682447123141398E-12</v>
      </c>
      <c r="CB177" s="20">
        <f t="shared" si="171"/>
        <v>1.978932943548152E-12</v>
      </c>
      <c r="CC177" s="59">
        <f t="shared" si="119"/>
        <v>293.3333333333353</v>
      </c>
      <c r="CD177" s="59">
        <f ca="1">AVERAGE(OFFSET($CC$3,0,0,'Données projet'!$E$12+1,1))-AVERAGE(OFFSET($H$3,0,0,'Données projet'!$E$12+1,1))</f>
        <v>382.88347131256569</v>
      </c>
      <c r="CE177" s="59">
        <f t="shared" si="148"/>
        <v>243.30592080224636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9.8937260487636056E-2</v>
      </c>
      <c r="CL177" s="21">
        <f>EXP(-LN(2)/25)*CL176+(1-EXP(-LN(2)/25))/(LN(2)/25)*Calculateur!CG177*Calculateur!CI177*VLOOKUP('Données projet'!$B$12,Paramètres!$A$1:$I$89,3,0)*0.475*44/12</f>
        <v>2.958813318989606E-2</v>
      </c>
      <c r="CM177" s="21">
        <f>EXP(-LN(2)/2)*CM176+(1-EXP(-LN(2)/2))/(LN(2)/2)*CG177*CJ177*VLOOKUP('Données projet'!$B$12,Paramètres!$A$1:$I$89,3,0)*0.475*44/12</f>
        <v>5.242191945506734E-22</v>
      </c>
      <c r="CN177" s="22">
        <f t="shared" si="172"/>
        <v>0.12852539367753213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370.12772664814923</v>
      </c>
      <c r="CZ177" s="59">
        <f t="shared" si="150"/>
        <v>292.26503163353146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0.43182662530192983</v>
      </c>
      <c r="DG177" s="21">
        <f>EXP(-LN(2)/25)*DG176+(1-EXP(-LN(2)/25))/(LN(2)/25)*Calculateur!DB177*Calculateur!DD177*VLOOKUP('Données projet'!$B$13,Paramètres!$A$1:$I$89,3,0)*0.475*44/12</f>
        <v>0.12258756737595343</v>
      </c>
      <c r="DH177" s="21">
        <f>EXP(-LN(2)/2)*DH176+(1-EXP(-LN(2)/2))/(LN(2)/2)*DB177*DE177*VLOOKUP('Données projet'!$B$13,Paramètres!$A$1:$I$89,3,0)*0.475*44/12</f>
        <v>1.677725253729472E-21</v>
      </c>
      <c r="DI177" s="22">
        <f t="shared" si="175"/>
        <v>0.55441419267788328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6.1186256061773749E-14</v>
      </c>
      <c r="DQ177" s="13">
        <f t="shared" si="176"/>
        <v>9.7328366192051127E-13</v>
      </c>
      <c r="DR177" s="20">
        <f t="shared" si="177"/>
        <v>1.8017017738191463E-12</v>
      </c>
      <c r="DS177" s="59">
        <f t="shared" si="125"/>
        <v>293.33333333333513</v>
      </c>
      <c r="DT177" s="59">
        <f ca="1">AVERAGE(OFFSET($DS$3,0,0,'Données projet'!$E$14+1,1))-AVERAGE(OFFSET($H$3,0,0,'Données projet'!$E$14+1,1))</f>
        <v>385.04244822139202</v>
      </c>
      <c r="DU177" s="59">
        <f t="shared" si="152"/>
        <v>374.64504594213992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0.39851221162553524</v>
      </c>
      <c r="EB177" s="21">
        <f>EXP(-LN(2)/25)*EB176+(1-EXP(-LN(2)/25))/(LN(2)/25)*Calculateur!DW177*Calculateur!DY177*VLOOKUP('Données projet'!$B$14,Paramètres!$A$1:$I$89,3,0)*0.475*44/12</f>
        <v>0.16714182368247929</v>
      </c>
      <c r="EC177" s="21">
        <f>EXP(-LN(2)/2)*EC176+(1-EXP(-LN(2)/2))/(LN(2)/2)*DW177*DZ177*VLOOKUP('Données projet'!$B$14,Paramètres!$A$1:$I$89,3,0)*0.475*44/12</f>
        <v>3.6049288807851713E-22</v>
      </c>
      <c r="ED177" s="22">
        <f t="shared" si="178"/>
        <v>0.5656540353080145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-1.0286385077051818E-13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332.68760696564266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0.18866806634558786</v>
      </c>
      <c r="AA178" s="21">
        <f>EXP(-LN(2)/25)*AA177+(1-EXP(-LN(2)/25))/(LN(2)/25)*Calculateur!V178*Calculateur!X178*VLOOKUP('Données projet'!$B$9,Paramètres!$A$1:$I$89,3,0)*0.475*44/12</f>
        <v>7.5299362197116027E-2</v>
      </c>
      <c r="AB178" s="21">
        <f>EXP(-LN(2)/2)*AB177+(1-EXP(-LN(2)/2))/(LN(2)/2)*V178*Y178*VLOOKUP('Données projet'!$B$9,Paramètres!$A$1:$I$89,3,0)*0.475*44/12</f>
        <v>9.1379511147933877E-22</v>
      </c>
      <c r="AC178" s="22">
        <f t="shared" si="163"/>
        <v>0.26396742854270389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-1.1527845344971866E-13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368.19566888809879</v>
      </c>
      <c r="AO178" s="59">
        <f t="shared" si="144"/>
        <v>254.25036207346591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0.21143835021488289</v>
      </c>
      <c r="AV178" s="21">
        <f>EXP(-LN(2)/25)*AV177+(1-EXP(-LN(2)/25))/(LN(2)/25)*Calculateur!AQ178*Calculateur!AS178*VLOOKUP('Données projet'!$B$10,Paramètres!$A$1:$I$89,3,0)*0.475*44/12</f>
        <v>8.4387216255388517E-2</v>
      </c>
      <c r="AW178" s="21">
        <f>EXP(-LN(2)/2)*AW177+(1-EXP(-LN(2)/2))/(LN(2)/2)*AQ178*AT178*VLOOKUP('Données projet'!$B$10,Paramètres!$A$1:$I$89,3,0)*0.475*44/12</f>
        <v>1.0240807283820179E-21</v>
      </c>
      <c r="AX178" s="21">
        <f t="shared" si="166"/>
        <v>0.29582556647027142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319.22903094674564</v>
      </c>
      <c r="BJ178" s="59">
        <f t="shared" si="146"/>
        <v>254.58690973142848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0.51378120968639662</v>
      </c>
      <c r="BQ178" s="21">
        <f>EXP(-LN(2)/25)*BQ177+(1-EXP(-LN(2)/25))/(LN(2)/25)*Calculateur!BL178*Calculateur!BN178*VLOOKUP('Données projet'!$B$11,Paramètres!$A$1:$I$89,3,0)*0.475*44/12</f>
        <v>0.20014848732745175</v>
      </c>
      <c r="BR178" s="21">
        <f>EXP(-LN(2)/2)*BR177+(1-EXP(-LN(2)/2))/(LN(2)/2)*BL178*BO178*VLOOKUP('Données projet'!$B$11,Paramètres!$A$1:$I$89,3,0)*0.475*44/12</f>
        <v>1.6535504344547993E-21</v>
      </c>
      <c r="BS178" s="22">
        <f t="shared" si="169"/>
        <v>0.71392969701384834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6.7984728957526396E-14</v>
      </c>
      <c r="CA178" s="13">
        <f t="shared" si="170"/>
        <v>1.0682447123141398E-12</v>
      </c>
      <c r="CB178" s="20">
        <f t="shared" si="171"/>
        <v>1.978932943548152E-12</v>
      </c>
      <c r="CC178" s="59">
        <f t="shared" si="119"/>
        <v>293.3333333333353</v>
      </c>
      <c r="CD178" s="59">
        <f ca="1">AVERAGE(OFFSET($CC$3,0,0,'Données projet'!$E$12+1,1))-AVERAGE(OFFSET($H$3,0,0,'Données projet'!$E$12+1,1))</f>
        <v>382.88347131256569</v>
      </c>
      <c r="CE178" s="59">
        <f t="shared" si="148"/>
        <v>243.30592080224636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9.6997161155243761E-2</v>
      </c>
      <c r="CL178" s="21">
        <f>EXP(-LN(2)/25)*CL177+(1-EXP(-LN(2)/25))/(LN(2)/25)*Calculateur!CG178*Calculateur!CI178*VLOOKUP('Données projet'!$B$12,Paramètres!$A$1:$I$89,3,0)*0.475*44/12</f>
        <v>2.8779044131846052E-2</v>
      </c>
      <c r="CM178" s="21">
        <f>EXP(-LN(2)/2)*CM177+(1-EXP(-LN(2)/2))/(LN(2)/2)*CG178*CJ178*VLOOKUP('Données projet'!$B$12,Paramètres!$A$1:$I$89,3,0)*0.475*44/12</f>
        <v>3.7067894729493121E-22</v>
      </c>
      <c r="CN178" s="22">
        <f t="shared" si="172"/>
        <v>0.12577620528708983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370.12772664814923</v>
      </c>
      <c r="CZ178" s="59">
        <f t="shared" si="150"/>
        <v>292.26503163353146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0.42335876856799298</v>
      </c>
      <c r="DG178" s="21">
        <f>EXP(-LN(2)/25)*DG177+(1-EXP(-LN(2)/25))/(LN(2)/25)*Calculateur!DB178*Calculateur!DD178*VLOOKUP('Données projet'!$B$13,Paramètres!$A$1:$I$89,3,0)*0.475*44/12</f>
        <v>0.119235403899458</v>
      </c>
      <c r="DH178" s="21">
        <f>EXP(-LN(2)/2)*DH177+(1-EXP(-LN(2)/2))/(LN(2)/2)*DB178*DE178*VLOOKUP('Données projet'!$B$13,Paramètres!$A$1:$I$89,3,0)*0.475*44/12</f>
        <v>1.1863309038800308E-21</v>
      </c>
      <c r="DI178" s="22">
        <f t="shared" si="175"/>
        <v>0.54259417246745101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6.1186256061773749E-14</v>
      </c>
      <c r="DQ178" s="13">
        <f t="shared" si="176"/>
        <v>9.7328366192051127E-13</v>
      </c>
      <c r="DR178" s="20">
        <f t="shared" si="177"/>
        <v>1.8017017738191463E-12</v>
      </c>
      <c r="DS178" s="59">
        <f t="shared" si="125"/>
        <v>293.33333333333513</v>
      </c>
      <c r="DT178" s="59">
        <f ca="1">AVERAGE(OFFSET($DS$3,0,0,'Données projet'!$E$14+1,1))-AVERAGE(OFFSET($H$3,0,0,'Données projet'!$E$14+1,1))</f>
        <v>385.04244822139202</v>
      </c>
      <c r="DU178" s="59">
        <f t="shared" si="152"/>
        <v>374.64504594213992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0.39069763022400655</v>
      </c>
      <c r="EB178" s="21">
        <f>EXP(-LN(2)/25)*EB177+(1-EXP(-LN(2)/25))/(LN(2)/25)*Calculateur!DW178*Calculateur!DY178*VLOOKUP('Données projet'!$B$14,Paramètres!$A$1:$I$89,3,0)*0.475*44/12</f>
        <v>0.16257132172427538</v>
      </c>
      <c r="EC178" s="21">
        <f>EXP(-LN(2)/2)*EC177+(1-EXP(-LN(2)/2))/(LN(2)/2)*DW178*DZ178*VLOOKUP('Données projet'!$B$14,Paramètres!$A$1:$I$89,3,0)*0.475*44/12</f>
        <v>2.5490696572984257E-22</v>
      </c>
      <c r="ED178" s="22">
        <f t="shared" si="178"/>
        <v>0.55326895194828196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-1.0286385077051818E-13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332.68760696564266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0.18496840064070852</v>
      </c>
      <c r="AA179" s="21">
        <f>EXP(-LN(2)/25)*AA178+(1-EXP(-LN(2)/25))/(LN(2)/25)*Calculateur!V179*Calculateur!X179*VLOOKUP('Données projet'!$B$9,Paramètres!$A$1:$I$89,3,0)*0.475*44/12</f>
        <v>7.324029717801453E-2</v>
      </c>
      <c r="AB179" s="21">
        <f>EXP(-LN(2)/2)*AB178+(1-EXP(-LN(2)/2))/(LN(2)/2)*V179*Y179*VLOOKUP('Données projet'!$B$9,Paramètres!$A$1:$I$89,3,0)*0.475*44/12</f>
        <v>6.461507199421576E-22</v>
      </c>
      <c r="AC179" s="22">
        <f t="shared" si="163"/>
        <v>0.25820869781872302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-1.1527845344971866E-13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368.19566888809879</v>
      </c>
      <c r="AO179" s="59">
        <f t="shared" si="144"/>
        <v>254.25036207346591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0.20729217313182846</v>
      </c>
      <c r="AV179" s="21">
        <f>EXP(-LN(2)/25)*AV178+(1-EXP(-LN(2)/25))/(LN(2)/25)*Calculateur!AQ179*Calculateur!AS179*VLOOKUP('Données projet'!$B$10,Paramètres!$A$1:$I$89,3,0)*0.475*44/12</f>
        <v>8.2079643389154078E-2</v>
      </c>
      <c r="AW179" s="21">
        <f>EXP(-LN(2)/2)*AW178+(1-EXP(-LN(2)/2))/(LN(2)/2)*AQ179*AT179*VLOOKUP('Données projet'!$B$10,Paramètres!$A$1:$I$89,3,0)*0.475*44/12</f>
        <v>7.2413442752138377E-22</v>
      </c>
      <c r="AX179" s="21">
        <f t="shared" si="166"/>
        <v>0.28937181652098254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319.22903094674564</v>
      </c>
      <c r="BJ179" s="59">
        <f t="shared" si="146"/>
        <v>254.58690973142848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0.50370627354004105</v>
      </c>
      <c r="BQ179" s="21">
        <f>EXP(-LN(2)/25)*BQ178+(1-EXP(-LN(2)/25))/(LN(2)/25)*Calculateur!BL179*Calculateur!BN179*VLOOKUP('Données projet'!$B$11,Paramètres!$A$1:$I$89,3,0)*0.475*44/12</f>
        <v>0.19467541641613106</v>
      </c>
      <c r="BR179" s="21">
        <f>EXP(-LN(2)/2)*BR178+(1-EXP(-LN(2)/2))/(LN(2)/2)*BL179*BO179*VLOOKUP('Données projet'!$B$11,Paramètres!$A$1:$I$89,3,0)*0.475*44/12</f>
        <v>1.1692367252369504E-21</v>
      </c>
      <c r="BS179" s="22">
        <f t="shared" si="169"/>
        <v>0.69838168995617211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6.7984728957526396E-14</v>
      </c>
      <c r="CA179" s="13">
        <f t="shared" si="170"/>
        <v>1.0682447123141398E-12</v>
      </c>
      <c r="CB179" s="20">
        <f t="shared" si="171"/>
        <v>1.978932943548152E-12</v>
      </c>
      <c r="CC179" s="59">
        <f t="shared" si="119"/>
        <v>293.3333333333353</v>
      </c>
      <c r="CD179" s="59">
        <f ca="1">AVERAGE(OFFSET($CC$3,0,0,'Données projet'!$E$12+1,1))-AVERAGE(OFFSET($H$3,0,0,'Données projet'!$E$12+1,1))</f>
        <v>382.88347131256569</v>
      </c>
      <c r="CE179" s="59">
        <f t="shared" si="148"/>
        <v>243.30592080224636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9.5095105987415926E-2</v>
      </c>
      <c r="CL179" s="21">
        <f>EXP(-LN(2)/25)*CL178+(1-EXP(-LN(2)/25))/(LN(2)/25)*Calculateur!CG179*Calculateur!CI179*VLOOKUP('Données projet'!$B$12,Paramètres!$A$1:$I$89,3,0)*0.475*44/12</f>
        <v>2.7992079656636564E-2</v>
      </c>
      <c r="CM179" s="21">
        <f>EXP(-LN(2)/2)*CM178+(1-EXP(-LN(2)/2))/(LN(2)/2)*CG179*CJ179*VLOOKUP('Données projet'!$B$12,Paramètres!$A$1:$I$89,3,0)*0.475*44/12</f>
        <v>2.621095972753367E-22</v>
      </c>
      <c r="CN179" s="22">
        <f t="shared" si="172"/>
        <v>0.12308718564405249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370.12772664814923</v>
      </c>
      <c r="CZ179" s="59">
        <f t="shared" si="150"/>
        <v>292.26503163353146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0.41505696133972603</v>
      </c>
      <c r="DG179" s="21">
        <f>EXP(-LN(2)/25)*DG178+(1-EXP(-LN(2)/25))/(LN(2)/25)*Calculateur!DB179*Calculateur!DD179*VLOOKUP('Données projet'!$B$13,Paramètres!$A$1:$I$89,3,0)*0.475*44/12</f>
        <v>0.11597490550950994</v>
      </c>
      <c r="DH179" s="21">
        <f>EXP(-LN(2)/2)*DH178+(1-EXP(-LN(2)/2))/(LN(2)/2)*DB179*DE179*VLOOKUP('Données projet'!$B$13,Paramètres!$A$1:$I$89,3,0)*0.475*44/12</f>
        <v>8.3886262686473609E-22</v>
      </c>
      <c r="DI179" s="22">
        <f t="shared" si="175"/>
        <v>0.53103186684923598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6.1186256061773749E-14</v>
      </c>
      <c r="DQ179" s="13">
        <f t="shared" si="176"/>
        <v>9.7328366192051127E-13</v>
      </c>
      <c r="DR179" s="20">
        <f t="shared" si="177"/>
        <v>1.8017017738191463E-12</v>
      </c>
      <c r="DS179" s="59">
        <f t="shared" si="125"/>
        <v>293.33333333333513</v>
      </c>
      <c r="DT179" s="59">
        <f ca="1">AVERAGE(OFFSET($DS$3,0,0,'Données projet'!$E$14+1,1))-AVERAGE(OFFSET($H$3,0,0,'Données projet'!$E$14+1,1))</f>
        <v>385.04244822139202</v>
      </c>
      <c r="DU179" s="59">
        <f t="shared" si="152"/>
        <v>374.64504594213992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0.38303628799733785</v>
      </c>
      <c r="EB179" s="21">
        <f>EXP(-LN(2)/25)*EB178+(1-EXP(-LN(2)/25))/(LN(2)/25)*Calculateur!DW179*Calculateur!DY179*VLOOKUP('Données projet'!$B$14,Paramètres!$A$1:$I$89,3,0)*0.475*44/12</f>
        <v>0.15812580038247082</v>
      </c>
      <c r="EC179" s="21">
        <f>EXP(-LN(2)/2)*EC178+(1-EXP(-LN(2)/2))/(LN(2)/2)*DW179*DZ179*VLOOKUP('Données projet'!$B$14,Paramètres!$A$1:$I$89,3,0)*0.475*44/12</f>
        <v>1.8024644403925856E-22</v>
      </c>
      <c r="ED179" s="22">
        <f t="shared" si="178"/>
        <v>0.54116208837980873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-1.0286385077051818E-13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332.68760696564266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0.1813412831237286</v>
      </c>
      <c r="AA180" s="21">
        <f>EXP(-LN(2)/25)*AA179+(1-EXP(-LN(2)/25))/(LN(2)/25)*Calculateur!V180*Calculateur!X180*VLOOKUP('Données projet'!$B$9,Paramètres!$A$1:$I$89,3,0)*0.475*44/12</f>
        <v>7.1237537400141882E-2</v>
      </c>
      <c r="AB180" s="21">
        <f>EXP(-LN(2)/2)*AB179+(1-EXP(-LN(2)/2))/(LN(2)/2)*V180*Y180*VLOOKUP('Données projet'!$B$9,Paramètres!$A$1:$I$89,3,0)*0.475*44/12</f>
        <v>4.5689755573966939E-22</v>
      </c>
      <c r="AC180" s="22">
        <f t="shared" si="163"/>
        <v>0.25257882052387048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-1.1527845344971866E-13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368.19566888809879</v>
      </c>
      <c r="AO180" s="59">
        <f t="shared" si="144"/>
        <v>254.25036207346591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0.20322730005245443</v>
      </c>
      <c r="AV180" s="21">
        <f>EXP(-LN(2)/25)*AV179+(1-EXP(-LN(2)/25))/(LN(2)/25)*Calculateur!AQ180*Calculateur!AS180*VLOOKUP('Données projet'!$B$10,Paramètres!$A$1:$I$89,3,0)*0.475*44/12</f>
        <v>7.9835171224296814E-2</v>
      </c>
      <c r="AW180" s="21">
        <f>EXP(-LN(2)/2)*AW179+(1-EXP(-LN(2)/2))/(LN(2)/2)*AQ180*AT180*VLOOKUP('Données projet'!$B$10,Paramètres!$A$1:$I$89,3,0)*0.475*44/12</f>
        <v>5.1204036419100896E-22</v>
      </c>
      <c r="AX180" s="21">
        <f t="shared" si="166"/>
        <v>0.28306247127675122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319.22903094674564</v>
      </c>
      <c r="BJ180" s="59">
        <f t="shared" si="146"/>
        <v>254.58690973142848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0.49382890074641123</v>
      </c>
      <c r="BQ180" s="21">
        <f>EXP(-LN(2)/25)*BQ179+(1-EXP(-LN(2)/25))/(LN(2)/25)*Calculateur!BL180*Calculateur!BN180*VLOOKUP('Données projet'!$B$11,Paramètres!$A$1:$I$89,3,0)*0.475*44/12</f>
        <v>0.18935200691669674</v>
      </c>
      <c r="BR180" s="21">
        <f>EXP(-LN(2)/2)*BR179+(1-EXP(-LN(2)/2))/(LN(2)/2)*BL180*BO180*VLOOKUP('Données projet'!$B$11,Paramètres!$A$1:$I$89,3,0)*0.475*44/12</f>
        <v>8.2677521722739973E-22</v>
      </c>
      <c r="BS180" s="22">
        <f t="shared" si="169"/>
        <v>0.68318090766310791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6.7984728957526396E-14</v>
      </c>
      <c r="CA180" s="13">
        <f t="shared" si="170"/>
        <v>1.0682447123141398E-12</v>
      </c>
      <c r="CB180" s="20">
        <f t="shared" si="171"/>
        <v>1.978932943548152E-12</v>
      </c>
      <c r="CC180" s="59">
        <f t="shared" si="119"/>
        <v>293.3333333333353</v>
      </c>
      <c r="CD180" s="59">
        <f ca="1">AVERAGE(OFFSET($CC$3,0,0,'Données projet'!$E$12+1,1))-AVERAGE(OFFSET($H$3,0,0,'Données projet'!$E$12+1,1))</f>
        <v>382.88347131256569</v>
      </c>
      <c r="CE180" s="59">
        <f t="shared" si="148"/>
        <v>243.30592080224636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9.3230348961290108E-2</v>
      </c>
      <c r="CL180" s="21">
        <f>EXP(-LN(2)/25)*CL179+(1-EXP(-LN(2)/25))/(LN(2)/25)*Calculateur!CG180*Calculateur!CI180*VLOOKUP('Données projet'!$B$12,Paramètres!$A$1:$I$89,3,0)*0.475*44/12</f>
        <v>2.7226634766386346E-2</v>
      </c>
      <c r="CM180" s="21">
        <f>EXP(-LN(2)/2)*CM179+(1-EXP(-LN(2)/2))/(LN(2)/2)*CG180*CJ180*VLOOKUP('Données projet'!$B$12,Paramètres!$A$1:$I$89,3,0)*0.475*44/12</f>
        <v>1.853394736474656E-22</v>
      </c>
      <c r="CN180" s="22">
        <f t="shared" si="172"/>
        <v>0.12045698372767645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370.12772664814923</v>
      </c>
      <c r="CZ180" s="59">
        <f t="shared" si="150"/>
        <v>292.26503163353146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0.40691794748760296</v>
      </c>
      <c r="DG180" s="21">
        <f>EXP(-LN(2)/25)*DG179+(1-EXP(-LN(2)/25))/(LN(2)/25)*Calculateur!DB180*Calculateur!DD180*VLOOKUP('Données projet'!$B$13,Paramètres!$A$1:$I$89,3,0)*0.475*44/12</f>
        <v>0.11280356561949717</v>
      </c>
      <c r="DH180" s="21">
        <f>EXP(-LN(2)/2)*DH179+(1-EXP(-LN(2)/2))/(LN(2)/2)*DB180*DE180*VLOOKUP('Données projet'!$B$13,Paramètres!$A$1:$I$89,3,0)*0.475*44/12</f>
        <v>5.9316545194001549E-22</v>
      </c>
      <c r="DI180" s="22">
        <f t="shared" si="175"/>
        <v>0.51972151310710013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6.1186256061773749E-14</v>
      </c>
      <c r="DQ180" s="13">
        <f t="shared" si="176"/>
        <v>9.7328366192051127E-13</v>
      </c>
      <c r="DR180" s="20">
        <f t="shared" si="177"/>
        <v>1.8017017738191463E-12</v>
      </c>
      <c r="DS180" s="59">
        <f t="shared" si="125"/>
        <v>293.33333333333513</v>
      </c>
      <c r="DT180" s="59">
        <f ca="1">AVERAGE(OFFSET($DS$3,0,0,'Données projet'!$E$14+1,1))-AVERAGE(OFFSET($H$3,0,0,'Données projet'!$E$14+1,1))</f>
        <v>385.04244822139202</v>
      </c>
      <c r="DU180" s="59">
        <f t="shared" si="152"/>
        <v>374.64504594213992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0.37552518001877677</v>
      </c>
      <c r="EB180" s="21">
        <f>EXP(-LN(2)/25)*EB179+(1-EXP(-LN(2)/25))/(LN(2)/25)*Calculateur!DW180*Calculateur!DY180*VLOOKUP('Données projet'!$B$14,Paramètres!$A$1:$I$89,3,0)*0.475*44/12</f>
        <v>0.15380184205553771</v>
      </c>
      <c r="EC180" s="21">
        <f>EXP(-LN(2)/2)*EC179+(1-EXP(-LN(2)/2))/(LN(2)/2)*DW180*DZ180*VLOOKUP('Données projet'!$B$14,Paramètres!$A$1:$I$89,3,0)*0.475*44/12</f>
        <v>1.2745348286492129E-22</v>
      </c>
      <c r="ED180" s="22">
        <f t="shared" si="178"/>
        <v>0.52932702207431448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-1.0286385077051818E-13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332.68760696564266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0.17778529116893343</v>
      </c>
      <c r="AA181" s="21">
        <f>EXP(-LN(2)/25)*AA180+(1-EXP(-LN(2)/25))/(LN(2)/25)*Calculateur!V181*Calculateur!X181*VLOOKUP('Données projet'!$B$9,Paramètres!$A$1:$I$89,3,0)*0.475*44/12</f>
        <v>6.9289543193715719E-2</v>
      </c>
      <c r="AB181" s="21">
        <f>EXP(-LN(2)/2)*AB180+(1-EXP(-LN(2)/2))/(LN(2)/2)*V181*Y181*VLOOKUP('Données projet'!$B$9,Paramètres!$A$1:$I$89,3,0)*0.475*44/12</f>
        <v>3.230753599710788E-22</v>
      </c>
      <c r="AC181" s="22">
        <f t="shared" si="163"/>
        <v>0.24707483436264915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-1.1527845344971866E-13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368.19566888809879</v>
      </c>
      <c r="AO181" s="59">
        <f t="shared" si="144"/>
        <v>254.25036207346591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0.19924213665483914</v>
      </c>
      <c r="AV181" s="21">
        <f>EXP(-LN(2)/25)*AV180+(1-EXP(-LN(2)/25))/(LN(2)/25)*Calculateur!AQ181*Calculateur!AS181*VLOOKUP('Données projet'!$B$10,Paramètres!$A$1:$I$89,3,0)*0.475*44/12</f>
        <v>7.7652074268819232E-2</v>
      </c>
      <c r="AW181" s="21">
        <f>EXP(-LN(2)/2)*AW180+(1-EXP(-LN(2)/2))/(LN(2)/2)*AQ181*AT181*VLOOKUP('Données projet'!$B$10,Paramètres!$A$1:$I$89,3,0)*0.475*44/12</f>
        <v>3.6206721376069189E-22</v>
      </c>
      <c r="AX181" s="21">
        <f t="shared" si="166"/>
        <v>0.2768942109236584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319.22903094674564</v>
      </c>
      <c r="BJ181" s="59">
        <f t="shared" si="146"/>
        <v>254.58690973142848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0.48414521720866194</v>
      </c>
      <c r="BQ181" s="21">
        <f>EXP(-LN(2)/25)*BQ180+(1-EXP(-LN(2)/25))/(LN(2)/25)*Calculateur!BL181*Calculateur!BN181*VLOOKUP('Données projet'!$B$11,Paramètres!$A$1:$I$89,3,0)*0.475*44/12</f>
        <v>0.18417416632997038</v>
      </c>
      <c r="BR181" s="21">
        <f>EXP(-LN(2)/2)*BR180+(1-EXP(-LN(2)/2))/(LN(2)/2)*BL181*BO181*VLOOKUP('Données projet'!$B$11,Paramètres!$A$1:$I$89,3,0)*0.475*44/12</f>
        <v>5.8461836261847531E-22</v>
      </c>
      <c r="BS181" s="22">
        <f t="shared" si="169"/>
        <v>0.66831938353863229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6.7984728957526396E-14</v>
      </c>
      <c r="CA181" s="13">
        <f t="shared" si="170"/>
        <v>1.0682447123141398E-12</v>
      </c>
      <c r="CB181" s="20">
        <f t="shared" si="171"/>
        <v>1.978932943548152E-12</v>
      </c>
      <c r="CC181" s="59">
        <f t="shared" si="119"/>
        <v>293.3333333333353</v>
      </c>
      <c r="CD181" s="59">
        <f ca="1">AVERAGE(OFFSET($CC$3,0,0,'Données projet'!$E$12+1,1))-AVERAGE(OFFSET($H$3,0,0,'Données projet'!$E$12+1,1))</f>
        <v>382.88347131256569</v>
      </c>
      <c r="CE181" s="59">
        <f t="shared" si="148"/>
        <v>243.30592080224636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9.1402158683057136E-2</v>
      </c>
      <c r="CL181" s="21">
        <f>EXP(-LN(2)/25)*CL180+(1-EXP(-LN(2)/25))/(LN(2)/25)*Calculateur!CG181*Calculateur!CI181*VLOOKUP('Données projet'!$B$12,Paramètres!$A$1:$I$89,3,0)*0.475*44/12</f>
        <v>2.6482121006913016E-2</v>
      </c>
      <c r="CM181" s="21">
        <f>EXP(-LN(2)/2)*CM180+(1-EXP(-LN(2)/2))/(LN(2)/2)*CG181*CJ181*VLOOKUP('Données projet'!$B$12,Paramètres!$A$1:$I$89,3,0)*0.475*44/12</f>
        <v>1.3105479863766835E-22</v>
      </c>
      <c r="CN181" s="22">
        <f t="shared" si="172"/>
        <v>0.11788427968997015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370.12772664814923</v>
      </c>
      <c r="CZ181" s="59">
        <f t="shared" si="150"/>
        <v>292.26503163353146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0.39893853473281177</v>
      </c>
      <c r="DG181" s="21">
        <f>EXP(-LN(2)/25)*DG180+(1-EXP(-LN(2)/25))/(LN(2)/25)*Calculateur!DB181*Calculateur!DD181*VLOOKUP('Données projet'!$B$13,Paramètres!$A$1:$I$89,3,0)*0.475*44/12</f>
        <v>0.10971894618555032</v>
      </c>
      <c r="DH181" s="21">
        <f>EXP(-LN(2)/2)*DH180+(1-EXP(-LN(2)/2))/(LN(2)/2)*DB181*DE181*VLOOKUP('Données projet'!$B$13,Paramètres!$A$1:$I$89,3,0)*0.475*44/12</f>
        <v>4.1943131343236814E-22</v>
      </c>
      <c r="DI181" s="22">
        <f t="shared" si="175"/>
        <v>0.50865748091836205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6.1186256061773749E-14</v>
      </c>
      <c r="DQ181" s="13">
        <f t="shared" si="176"/>
        <v>9.7328366192051127E-13</v>
      </c>
      <c r="DR181" s="20">
        <f t="shared" si="177"/>
        <v>1.8017017738191463E-12</v>
      </c>
      <c r="DS181" s="59">
        <f t="shared" si="125"/>
        <v>293.33333333333513</v>
      </c>
      <c r="DT181" s="59">
        <f ca="1">AVERAGE(OFFSET($DS$3,0,0,'Données projet'!$E$14+1,1))-AVERAGE(OFFSET($H$3,0,0,'Données projet'!$E$14+1,1))</f>
        <v>385.04244822139202</v>
      </c>
      <c r="DU181" s="59">
        <f t="shared" si="152"/>
        <v>374.64504594213992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0.36816136028635177</v>
      </c>
      <c r="EB181" s="21">
        <f>EXP(-LN(2)/25)*EB180+(1-EXP(-LN(2)/25))/(LN(2)/25)*Calculateur!DW181*Calculateur!DY181*VLOOKUP('Données projet'!$B$14,Paramètres!$A$1:$I$89,3,0)*0.475*44/12</f>
        <v>0.14959612259644167</v>
      </c>
      <c r="EC181" s="21">
        <f>EXP(-LN(2)/2)*EC180+(1-EXP(-LN(2)/2))/(LN(2)/2)*DW181*DZ181*VLOOKUP('Données projet'!$B$14,Paramètres!$A$1:$I$89,3,0)*0.475*44/12</f>
        <v>9.0123222019629282E-23</v>
      </c>
      <c r="ED181" s="22">
        <f t="shared" si="178"/>
        <v>0.51775748288279344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-1.0286385077051818E-13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332.68760696564266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0.17429903004743086</v>
      </c>
      <c r="AA182" s="21">
        <f>EXP(-LN(2)/25)*AA181+(1-EXP(-LN(2)/25))/(LN(2)/25)*Calculateur!V182*Calculateur!X182*VLOOKUP('Données projet'!$B$9,Paramètres!$A$1:$I$89,3,0)*0.475*44/12</f>
        <v>6.7394816991304854E-2</v>
      </c>
      <c r="AB182" s="21">
        <f>EXP(-LN(2)/2)*AB181+(1-EXP(-LN(2)/2))/(LN(2)/2)*V182*Y182*VLOOKUP('Données projet'!$B$9,Paramètres!$A$1:$I$89,3,0)*0.475*44/12</f>
        <v>2.2844877786983469E-22</v>
      </c>
      <c r="AC182" s="22">
        <f t="shared" si="163"/>
        <v>0.2416938470387357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-1.1527845344971866E-13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368.19566888809879</v>
      </c>
      <c r="AO182" s="59">
        <f t="shared" si="144"/>
        <v>254.25036207346591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0.19533511988074143</v>
      </c>
      <c r="AV182" s="21">
        <f>EXP(-LN(2)/25)*AV181+(1-EXP(-LN(2)/25))/(LN(2)/25)*Calculateur!AQ182*Calculateur!AS182*VLOOKUP('Données projet'!$B$10,Paramètres!$A$1:$I$89,3,0)*0.475*44/12</f>
        <v>7.5528674214393257E-2</v>
      </c>
      <c r="AW182" s="21">
        <f>EXP(-LN(2)/2)*AW181+(1-EXP(-LN(2)/2))/(LN(2)/2)*AQ182*AT182*VLOOKUP('Données projet'!$B$10,Paramètres!$A$1:$I$89,3,0)*0.475*44/12</f>
        <v>2.5602018209550448E-22</v>
      </c>
      <c r="AX182" s="21">
        <f t="shared" si="166"/>
        <v>0.27086379409513467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319.22903094674564</v>
      </c>
      <c r="BJ182" s="59">
        <f t="shared" si="146"/>
        <v>254.58690973142848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0.47465142479862416</v>
      </c>
      <c r="BQ182" s="21">
        <f>EXP(-LN(2)/25)*BQ181+(1-EXP(-LN(2)/25))/(LN(2)/25)*Calculateur!BL182*Calculateur!BN182*VLOOKUP('Données projet'!$B$11,Paramètres!$A$1:$I$89,3,0)*0.475*44/12</f>
        <v>0.17913791406637888</v>
      </c>
      <c r="BR182" s="21">
        <f>EXP(-LN(2)/2)*BR181+(1-EXP(-LN(2)/2))/(LN(2)/2)*BL182*BO182*VLOOKUP('Données projet'!$B$11,Paramètres!$A$1:$I$89,3,0)*0.475*44/12</f>
        <v>4.1338760861369996E-22</v>
      </c>
      <c r="BS182" s="22">
        <f t="shared" si="169"/>
        <v>0.65378933886500301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6.7984728957526396E-14</v>
      </c>
      <c r="CA182" s="13">
        <f t="shared" si="170"/>
        <v>1.0682447123141398E-12</v>
      </c>
      <c r="CB182" s="20">
        <f t="shared" si="171"/>
        <v>1.978932943548152E-12</v>
      </c>
      <c r="CC182" s="59">
        <f t="shared" si="119"/>
        <v>293.3333333333353</v>
      </c>
      <c r="CD182" s="59">
        <f ca="1">AVERAGE(OFFSET($CC$3,0,0,'Données projet'!$E$12+1,1))-AVERAGE(OFFSET($H$3,0,0,'Données projet'!$E$12+1,1))</f>
        <v>382.88347131256569</v>
      </c>
      <c r="CE182" s="59">
        <f t="shared" si="148"/>
        <v>243.30592080224636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8.9609818101094349E-2</v>
      </c>
      <c r="CL182" s="21">
        <f>EXP(-LN(2)/25)*CL181+(1-EXP(-LN(2)/25))/(LN(2)/25)*Calculateur!CG182*Calculateur!CI182*VLOOKUP('Données projet'!$B$12,Paramètres!$A$1:$I$89,3,0)*0.475*44/12</f>
        <v>2.575796601534476E-2</v>
      </c>
      <c r="CM182" s="21">
        <f>EXP(-LN(2)/2)*CM181+(1-EXP(-LN(2)/2))/(LN(2)/2)*CG182*CJ182*VLOOKUP('Données projet'!$B$12,Paramètres!$A$1:$I$89,3,0)*0.475*44/12</f>
        <v>9.2669736823732802E-23</v>
      </c>
      <c r="CN182" s="22">
        <f t="shared" si="172"/>
        <v>0.11536778411643911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370.12772664814923</v>
      </c>
      <c r="CZ182" s="59">
        <f t="shared" si="150"/>
        <v>292.26503163353146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0.39111559339518082</v>
      </c>
      <c r="DG182" s="21">
        <f>EXP(-LN(2)/25)*DG181+(1-EXP(-LN(2)/25))/(LN(2)/25)*Calculateur!DB182*Calculateur!DD182*VLOOKUP('Données projet'!$B$13,Paramètres!$A$1:$I$89,3,0)*0.475*44/12</f>
        <v>0.10671867583223783</v>
      </c>
      <c r="DH182" s="21">
        <f>EXP(-LN(2)/2)*DH181+(1-EXP(-LN(2)/2))/(LN(2)/2)*DB182*DE182*VLOOKUP('Données projet'!$B$13,Paramètres!$A$1:$I$89,3,0)*0.475*44/12</f>
        <v>2.9658272597000779E-22</v>
      </c>
      <c r="DI182" s="22">
        <f t="shared" si="175"/>
        <v>0.49783426922741864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6.1186256061773749E-14</v>
      </c>
      <c r="DQ182" s="13">
        <f t="shared" si="176"/>
        <v>9.7328366192051127E-13</v>
      </c>
      <c r="DR182" s="20">
        <f t="shared" si="177"/>
        <v>1.8017017738191463E-12</v>
      </c>
      <c r="DS182" s="59">
        <f t="shared" si="125"/>
        <v>293.33333333333513</v>
      </c>
      <c r="DT182" s="59">
        <f ca="1">AVERAGE(OFFSET($DS$3,0,0,'Données projet'!$E$14+1,1))-AVERAGE(OFFSET($H$3,0,0,'Données projet'!$E$14+1,1))</f>
        <v>385.04244822139202</v>
      </c>
      <c r="DU182" s="59">
        <f t="shared" si="152"/>
        <v>374.64504594213992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0.36094194056739309</v>
      </c>
      <c r="EB182" s="21">
        <f>EXP(-LN(2)/25)*EB181+(1-EXP(-LN(2)/25))/(LN(2)/25)*Calculateur!DW182*Calculateur!DY182*VLOOKUP('Données projet'!$B$14,Paramètres!$A$1:$I$89,3,0)*0.475*44/12</f>
        <v>0.14550540875712378</v>
      </c>
      <c r="EC182" s="21">
        <f>EXP(-LN(2)/2)*EC181+(1-EXP(-LN(2)/2))/(LN(2)/2)*DW182*DZ182*VLOOKUP('Données projet'!$B$14,Paramètres!$A$1:$I$89,3,0)*0.475*44/12</f>
        <v>6.3726741432460643E-23</v>
      </c>
      <c r="ED182" s="22">
        <f t="shared" si="178"/>
        <v>0.50644734932451685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-1.0286385077051818E-13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332.68760696564266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0.17088113238011163</v>
      </c>
      <c r="AA183" s="21">
        <f>EXP(-LN(2)/25)*AA182+(1-EXP(-LN(2)/25))/(LN(2)/25)*Calculateur!V183*Calculateur!X183*VLOOKUP('Données projet'!$B$9,Paramètres!$A$1:$I$89,3,0)*0.475*44/12</f>
        <v>6.5551902176538224E-2</v>
      </c>
      <c r="AB183" s="21">
        <f>EXP(-LN(2)/2)*AB182+(1-EXP(-LN(2)/2))/(LN(2)/2)*V183*Y183*VLOOKUP('Données projet'!$B$9,Paramètres!$A$1:$I$89,3,0)*0.475*44/12</f>
        <v>1.615376799855394E-22</v>
      </c>
      <c r="AC183" s="22">
        <f t="shared" si="163"/>
        <v>0.23643303455664985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-1.1527845344971866E-13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368.19566888809879</v>
      </c>
      <c r="AO183" s="59">
        <f t="shared" si="144"/>
        <v>254.25036207346591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0.19150471732253885</v>
      </c>
      <c r="AV183" s="21">
        <f>EXP(-LN(2)/25)*AV182+(1-EXP(-LN(2)/25))/(LN(2)/25)*Calculateur!AQ183*Calculateur!AS183*VLOOKUP('Données projet'!$B$10,Paramètres!$A$1:$I$89,3,0)*0.475*44/12</f>
        <v>7.3463338646120313E-2</v>
      </c>
      <c r="AW183" s="21">
        <f>EXP(-LN(2)/2)*AW182+(1-EXP(-LN(2)/2))/(LN(2)/2)*AQ183*AT183*VLOOKUP('Données projet'!$B$10,Paramètres!$A$1:$I$89,3,0)*0.475*44/12</f>
        <v>1.8103360688034594E-22</v>
      </c>
      <c r="AX183" s="21">
        <f t="shared" si="166"/>
        <v>0.26496805596865913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319.22903094674564</v>
      </c>
      <c r="BJ183" s="59">
        <f t="shared" si="146"/>
        <v>254.58690973142848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0.46534379986710567</v>
      </c>
      <c r="BQ183" s="21">
        <f>EXP(-LN(2)/25)*BQ182+(1-EXP(-LN(2)/25))/(LN(2)/25)*Calculateur!BL183*Calculateur!BN183*VLOOKUP('Données projet'!$B$11,Paramètres!$A$1:$I$89,3,0)*0.475*44/12</f>
        <v>0.17423937838578027</v>
      </c>
      <c r="BR183" s="21">
        <f>EXP(-LN(2)/2)*BR182+(1-EXP(-LN(2)/2))/(LN(2)/2)*BL183*BO183*VLOOKUP('Données projet'!$B$11,Paramètres!$A$1:$I$89,3,0)*0.475*44/12</f>
        <v>2.923091813092377E-22</v>
      </c>
      <c r="BS183" s="22">
        <f t="shared" si="169"/>
        <v>0.63958317825288591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6.7984728957526396E-14</v>
      </c>
      <c r="CA183" s="13">
        <f t="shared" si="170"/>
        <v>1.0682447123141398E-12</v>
      </c>
      <c r="CB183" s="20">
        <f t="shared" si="171"/>
        <v>1.978932943548152E-12</v>
      </c>
      <c r="CC183" s="59">
        <f t="shared" si="119"/>
        <v>293.3333333333353</v>
      </c>
      <c r="CD183" s="59">
        <f ca="1">AVERAGE(OFFSET($CC$3,0,0,'Données projet'!$E$12+1,1))-AVERAGE(OFFSET($H$3,0,0,'Données projet'!$E$12+1,1))</f>
        <v>382.88347131256569</v>
      </c>
      <c r="CE183" s="59">
        <f t="shared" si="148"/>
        <v>243.30592080224636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8.7852624224724035E-2</v>
      </c>
      <c r="CL183" s="21">
        <f>EXP(-LN(2)/25)*CL182+(1-EXP(-LN(2)/25))/(LN(2)/25)*Calculateur!CG183*Calculateur!CI183*VLOOKUP('Données projet'!$B$12,Paramètres!$A$1:$I$89,3,0)*0.475*44/12</f>
        <v>2.5053613080102597E-2</v>
      </c>
      <c r="CM183" s="21">
        <f>EXP(-LN(2)/2)*CM182+(1-EXP(-LN(2)/2))/(LN(2)/2)*CG183*CJ183*VLOOKUP('Données projet'!$B$12,Paramètres!$A$1:$I$89,3,0)*0.475*44/12</f>
        <v>6.5527399318834175E-23</v>
      </c>
      <c r="CN183" s="22">
        <f t="shared" si="172"/>
        <v>0.11290623730482663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370.12772664814923</v>
      </c>
      <c r="CZ183" s="59">
        <f t="shared" si="150"/>
        <v>292.26503163353146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0.38344605516565777</v>
      </c>
      <c r="DG183" s="21">
        <f>EXP(-LN(2)/25)*DG182+(1-EXP(-LN(2)/25))/(LN(2)/25)*Calculateur!DB183*Calculateur!DD183*VLOOKUP('Données projet'!$B$13,Paramètres!$A$1:$I$89,3,0)*0.475*44/12</f>
        <v>0.10380044802951403</v>
      </c>
      <c r="DH183" s="21">
        <f>EXP(-LN(2)/2)*DH182+(1-EXP(-LN(2)/2))/(LN(2)/2)*DB183*DE183*VLOOKUP('Données projet'!$B$13,Paramètres!$A$1:$I$89,3,0)*0.475*44/12</f>
        <v>2.0971565671618409E-22</v>
      </c>
      <c r="DI183" s="22">
        <f t="shared" si="175"/>
        <v>0.48724650319517182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6.1186256061773749E-14</v>
      </c>
      <c r="DQ183" s="13">
        <f t="shared" si="176"/>
        <v>9.7328366192051127E-13</v>
      </c>
      <c r="DR183" s="20">
        <f t="shared" si="177"/>
        <v>1.8017017738191463E-12</v>
      </c>
      <c r="DS183" s="59">
        <f t="shared" si="125"/>
        <v>293.33333333333513</v>
      </c>
      <c r="DT183" s="59">
        <f ca="1">AVERAGE(OFFSET($DS$3,0,0,'Données projet'!$E$14+1,1))-AVERAGE(OFFSET($H$3,0,0,'Données projet'!$E$14+1,1))</f>
        <v>385.04244822139202</v>
      </c>
      <c r="DU183" s="59">
        <f t="shared" si="152"/>
        <v>374.64504594213992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0.353864089265712</v>
      </c>
      <c r="EB183" s="21">
        <f>EXP(-LN(2)/25)*EB182+(1-EXP(-LN(2)/25))/(LN(2)/25)*Calculateur!DW183*Calculateur!DY183*VLOOKUP('Données projet'!$B$14,Paramètres!$A$1:$I$89,3,0)*0.475*44/12</f>
        <v>0.14152655570286335</v>
      </c>
      <c r="EC183" s="21">
        <f>EXP(-LN(2)/2)*EC182+(1-EXP(-LN(2)/2))/(LN(2)/2)*DW183*DZ183*VLOOKUP('Données projet'!$B$14,Paramètres!$A$1:$I$89,3,0)*0.475*44/12</f>
        <v>4.5061611009814641E-23</v>
      </c>
      <c r="ED183" s="22">
        <f t="shared" si="178"/>
        <v>0.49539064496857532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-1.0286385077051818E-13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332.68760696564266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0.1675302576013368</v>
      </c>
      <c r="AA184" s="21">
        <f>EXP(-LN(2)/25)*AA183+(1-EXP(-LN(2)/25))/(LN(2)/25)*Calculateur!V184*Calculateur!X184*VLOOKUP('Données projet'!$B$9,Paramètres!$A$1:$I$89,3,0)*0.475*44/12</f>
        <v>6.3759381964296077E-2</v>
      </c>
      <c r="AB184" s="21">
        <f>EXP(-LN(2)/2)*AB183+(1-EXP(-LN(2)/2))/(LN(2)/2)*V184*Y184*VLOOKUP('Données projet'!$B$9,Paramètres!$A$1:$I$89,3,0)*0.475*44/12</f>
        <v>1.1422438893491735E-22</v>
      </c>
      <c r="AC184" s="22">
        <f t="shared" si="163"/>
        <v>0.23128963956563287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-1.1527845344971866E-13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368.19566888809879</v>
      </c>
      <c r="AO184" s="59">
        <f t="shared" si="144"/>
        <v>254.25036207346591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0.18774942662218777</v>
      </c>
      <c r="AV184" s="21">
        <f>EXP(-LN(2)/25)*AV183+(1-EXP(-LN(2)/25))/(LN(2)/25)*Calculateur!AQ184*Calculateur!AS184*VLOOKUP('Données projet'!$B$10,Paramètres!$A$1:$I$89,3,0)*0.475*44/12</f>
        <v>7.1454479787573077E-2</v>
      </c>
      <c r="AW184" s="21">
        <f>EXP(-LN(2)/2)*AW183+(1-EXP(-LN(2)/2))/(LN(2)/2)*AQ184*AT184*VLOOKUP('Données projet'!$B$10,Paramètres!$A$1:$I$89,3,0)*0.475*44/12</f>
        <v>1.2801009104775224E-22</v>
      </c>
      <c r="AX184" s="21">
        <f t="shared" si="166"/>
        <v>0.25920390640976088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319.22903094674564</v>
      </c>
      <c r="BJ184" s="59">
        <f t="shared" si="146"/>
        <v>254.58690973142848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0.45621869178340357</v>
      </c>
      <c r="BQ184" s="21">
        <f>EXP(-LN(2)/25)*BQ183+(1-EXP(-LN(2)/25))/(LN(2)/25)*Calculateur!BL184*Calculateur!BN184*VLOOKUP('Données projet'!$B$11,Paramètres!$A$1:$I$89,3,0)*0.475*44/12</f>
        <v>0.16947479342097044</v>
      </c>
      <c r="BR184" s="21">
        <f>EXP(-LN(2)/2)*BR183+(1-EXP(-LN(2)/2))/(LN(2)/2)*BL184*BO184*VLOOKUP('Données projet'!$B$11,Paramètres!$A$1:$I$89,3,0)*0.475*44/12</f>
        <v>2.0669380430685E-22</v>
      </c>
      <c r="BS184" s="22">
        <f t="shared" si="169"/>
        <v>0.62569348520437407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6.7984728957526396E-14</v>
      </c>
      <c r="CA184" s="13">
        <f t="shared" si="170"/>
        <v>1.0682447123141398E-12</v>
      </c>
      <c r="CB184" s="20">
        <f t="shared" si="171"/>
        <v>1.978932943548152E-12</v>
      </c>
      <c r="CC184" s="59">
        <f t="shared" si="119"/>
        <v>293.3333333333353</v>
      </c>
      <c r="CD184" s="59">
        <f ca="1">AVERAGE(OFFSET($CC$3,0,0,'Données projet'!$E$12+1,1))-AVERAGE(OFFSET($H$3,0,0,'Données projet'!$E$12+1,1))</f>
        <v>382.88347131256569</v>
      </c>
      <c r="CE184" s="59">
        <f t="shared" si="148"/>
        <v>243.30592080224636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8.6129887848486908E-2</v>
      </c>
      <c r="CL184" s="21">
        <f>EXP(-LN(2)/25)*CL183+(1-EXP(-LN(2)/25))/(LN(2)/25)*Calculateur!CG184*Calculateur!CI184*VLOOKUP('Données projet'!$B$12,Paramètres!$A$1:$I$89,3,0)*0.475*44/12</f>
        <v>2.436852071291494E-2</v>
      </c>
      <c r="CM184" s="21">
        <f>EXP(-LN(2)/2)*CM183+(1-EXP(-LN(2)/2))/(LN(2)/2)*CG184*CJ184*VLOOKUP('Données projet'!$B$12,Paramètres!$A$1:$I$89,3,0)*0.475*44/12</f>
        <v>4.6334868411866401E-23</v>
      </c>
      <c r="CN184" s="22">
        <f t="shared" si="172"/>
        <v>0.11049840856140185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370.12772664814923</v>
      </c>
      <c r="CZ184" s="59">
        <f t="shared" si="150"/>
        <v>292.26503163353146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0.37592691190285926</v>
      </c>
      <c r="DG184" s="21">
        <f>EXP(-LN(2)/25)*DG183+(1-EXP(-LN(2)/25))/(LN(2)/25)*Calculateur!DB184*Calculateur!DD184*VLOOKUP('Données projet'!$B$13,Paramètres!$A$1:$I$89,3,0)*0.475*44/12</f>
        <v>0.10096201931951865</v>
      </c>
      <c r="DH184" s="21">
        <f>EXP(-LN(2)/2)*DH183+(1-EXP(-LN(2)/2))/(LN(2)/2)*DB184*DE184*VLOOKUP('Données projet'!$B$13,Paramètres!$A$1:$I$89,3,0)*0.475*44/12</f>
        <v>1.4829136298500392E-22</v>
      </c>
      <c r="DI184" s="22">
        <f t="shared" si="175"/>
        <v>0.47688893122237791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6.1186256061773749E-14</v>
      </c>
      <c r="DQ184" s="13">
        <f t="shared" si="176"/>
        <v>9.7328366192051127E-13</v>
      </c>
      <c r="DR184" s="20">
        <f t="shared" si="177"/>
        <v>1.8017017738191463E-12</v>
      </c>
      <c r="DS184" s="59">
        <f t="shared" si="125"/>
        <v>293.33333333333513</v>
      </c>
      <c r="DT184" s="59">
        <f ca="1">AVERAGE(OFFSET($DS$3,0,0,'Données projet'!$E$14+1,1))-AVERAGE(OFFSET($H$3,0,0,'Données projet'!$E$14+1,1))</f>
        <v>385.04244822139202</v>
      </c>
      <c r="DU184" s="59">
        <f t="shared" si="152"/>
        <v>374.64504594213992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0.34692503031099381</v>
      </c>
      <c r="EB184" s="21">
        <f>EXP(-LN(2)/25)*EB183+(1-EXP(-LN(2)/25))/(LN(2)/25)*Calculateur!DW184*Calculateur!DY184*VLOOKUP('Données projet'!$B$14,Paramètres!$A$1:$I$89,3,0)*0.475*44/12</f>
        <v>0.13765650459461046</v>
      </c>
      <c r="EC184" s="21">
        <f>EXP(-LN(2)/2)*EC183+(1-EXP(-LN(2)/2))/(LN(2)/2)*DW184*DZ184*VLOOKUP('Données projet'!$B$14,Paramètres!$A$1:$I$89,3,0)*0.475*44/12</f>
        <v>3.1863370716230321E-23</v>
      </c>
      <c r="ED184" s="22">
        <f t="shared" si="178"/>
        <v>0.48458153490560429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-1.0286385077051818E-13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332.68760696564266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0.16424509143314195</v>
      </c>
      <c r="AA185" s="21">
        <f>EXP(-LN(2)/25)*AA184+(1-EXP(-LN(2)/25))/(LN(2)/25)*Calculateur!V185*Calculateur!X185*VLOOKUP('Données projet'!$B$9,Paramètres!$A$1:$I$89,3,0)*0.475*44/12</f>
        <v>6.2015878311522228E-2</v>
      </c>
      <c r="AB185" s="21">
        <f>EXP(-LN(2)/2)*AB184+(1-EXP(-LN(2)/2))/(LN(2)/2)*V185*Y185*VLOOKUP('Données projet'!$B$9,Paramètres!$A$1:$I$89,3,0)*0.475*44/12</f>
        <v>8.0768839992769701E-23</v>
      </c>
      <c r="AC185" s="22">
        <f t="shared" si="163"/>
        <v>0.22626096974466417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-1.1527845344971866E-13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368.19566888809879</v>
      </c>
      <c r="AO185" s="59">
        <f t="shared" si="144"/>
        <v>254.25036207346591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0.1840677748819694</v>
      </c>
      <c r="AV185" s="21">
        <f>EXP(-LN(2)/25)*AV184+(1-EXP(-LN(2)/25))/(LN(2)/25)*Calculateur!AQ185*Calculateur!AS185*VLOOKUP('Données projet'!$B$10,Paramètres!$A$1:$I$89,3,0)*0.475*44/12</f>
        <v>6.9500553280154115E-2</v>
      </c>
      <c r="AW185" s="21">
        <f>EXP(-LN(2)/2)*AW184+(1-EXP(-LN(2)/2))/(LN(2)/2)*AQ185*AT185*VLOOKUP('Données projet'!$B$10,Paramètres!$A$1:$I$89,3,0)*0.475*44/12</f>
        <v>9.0516803440172971E-23</v>
      </c>
      <c r="AX185" s="21">
        <f t="shared" si="166"/>
        <v>0.25356832816212349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319.22903094674564</v>
      </c>
      <c r="BJ185" s="59">
        <f t="shared" si="146"/>
        <v>254.58690973142848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0.44727252150345653</v>
      </c>
      <c r="BQ185" s="21">
        <f>EXP(-LN(2)/25)*BQ184+(1-EXP(-LN(2)/25))/(LN(2)/25)*Calculateur!BL185*Calculateur!BN185*VLOOKUP('Données projet'!$B$11,Paramètres!$A$1:$I$89,3,0)*0.475*44/12</f>
        <v>0.16484049628258196</v>
      </c>
      <c r="BR185" s="21">
        <f>EXP(-LN(2)/2)*BR184+(1-EXP(-LN(2)/2))/(LN(2)/2)*BL185*BO185*VLOOKUP('Données projet'!$B$11,Paramètres!$A$1:$I$89,3,0)*0.475*44/12</f>
        <v>1.4615459065461888E-22</v>
      </c>
      <c r="BS185" s="22">
        <f t="shared" si="169"/>
        <v>0.61211301778603855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6.7984728957526396E-14</v>
      </c>
      <c r="CA185" s="13">
        <f t="shared" si="170"/>
        <v>1.0682447123141398E-12</v>
      </c>
      <c r="CB185" s="20">
        <f t="shared" si="171"/>
        <v>1.978932943548152E-12</v>
      </c>
      <c r="CC185" s="59">
        <f t="shared" si="119"/>
        <v>293.3333333333353</v>
      </c>
      <c r="CD185" s="59">
        <f ca="1">AVERAGE(OFFSET($CC$3,0,0,'Données projet'!$E$12+1,1))-AVERAGE(OFFSET($H$3,0,0,'Données projet'!$E$12+1,1))</f>
        <v>382.88347131256569</v>
      </c>
      <c r="CE185" s="59">
        <f t="shared" si="148"/>
        <v>243.30592080224636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8.4440933281822367E-2</v>
      </c>
      <c r="CL185" s="21">
        <f>EXP(-LN(2)/25)*CL184+(1-EXP(-LN(2)/25))/(LN(2)/25)*Calculateur!CG185*Calculateur!CI185*VLOOKUP('Données projet'!$B$12,Paramètres!$A$1:$I$89,3,0)*0.475*44/12</f>
        <v>2.3702162232535472E-2</v>
      </c>
      <c r="CM185" s="21">
        <f>EXP(-LN(2)/2)*CM184+(1-EXP(-LN(2)/2))/(LN(2)/2)*CG185*CJ185*VLOOKUP('Données projet'!$B$12,Paramètres!$A$1:$I$89,3,0)*0.475*44/12</f>
        <v>3.2763699659417088E-23</v>
      </c>
      <c r="CN185" s="22">
        <f t="shared" si="172"/>
        <v>0.10814309551435784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370.12772664814923</v>
      </c>
      <c r="CZ185" s="59">
        <f t="shared" si="150"/>
        <v>292.26503163353146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0.36855521445321965</v>
      </c>
      <c r="DG185" s="21">
        <f>EXP(-LN(2)/25)*DG184+(1-EXP(-LN(2)/25))/(LN(2)/25)*Calculateur!DB185*Calculateur!DD185*VLOOKUP('Données projet'!$B$13,Paramètres!$A$1:$I$89,3,0)*0.475*44/12</f>
        <v>9.820120759186457E-2</v>
      </c>
      <c r="DH185" s="21">
        <f>EXP(-LN(2)/2)*DH184+(1-EXP(-LN(2)/2))/(LN(2)/2)*DB185*DE185*VLOOKUP('Données projet'!$B$13,Paramètres!$A$1:$I$89,3,0)*0.475*44/12</f>
        <v>1.0485782835809207E-22</v>
      </c>
      <c r="DI185" s="22">
        <f t="shared" si="175"/>
        <v>0.46675642204508422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6.1186256061773749E-14</v>
      </c>
      <c r="DQ185" s="13">
        <f t="shared" si="176"/>
        <v>9.7328366192051127E-13</v>
      </c>
      <c r="DR185" s="20">
        <f t="shared" si="177"/>
        <v>1.8017017738191463E-12</v>
      </c>
      <c r="DS185" s="59">
        <f t="shared" si="125"/>
        <v>293.33333333333513</v>
      </c>
      <c r="DT185" s="59">
        <f ca="1">AVERAGE(OFFSET($DS$3,0,0,'Données projet'!$E$14+1,1))-AVERAGE(OFFSET($H$3,0,0,'Données projet'!$E$14+1,1))</f>
        <v>385.04244822139202</v>
      </c>
      <c r="DU185" s="59">
        <f t="shared" si="152"/>
        <v>374.64504594213992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0.3401220420699696</v>
      </c>
      <c r="EB185" s="21">
        <f>EXP(-LN(2)/25)*EB184+(1-EXP(-LN(2)/25))/(LN(2)/25)*Calculateur!DW185*Calculateur!DY185*VLOOKUP('Données projet'!$B$14,Paramètres!$A$1:$I$89,3,0)*0.475*44/12</f>
        <v>0.13389228023742988</v>
      </c>
      <c r="EC185" s="21">
        <f>EXP(-LN(2)/2)*EC184+(1-EXP(-LN(2)/2))/(LN(2)/2)*DW185*DZ185*VLOOKUP('Données projet'!$B$14,Paramètres!$A$1:$I$89,3,0)*0.475*44/12</f>
        <v>2.253080550490732E-23</v>
      </c>
      <c r="ED185" s="22">
        <f t="shared" si="178"/>
        <v>0.47401432230739948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-1.0286385077051818E-13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332.68760696564266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0.16102434536975188</v>
      </c>
      <c r="AA186" s="21">
        <f>EXP(-LN(2)/25)*AA185+(1-EXP(-LN(2)/25))/(LN(2)/25)*Calculateur!V186*Calculateur!X186*VLOOKUP('Données projet'!$B$9,Paramètres!$A$1:$I$89,3,0)*0.475*44/12</f>
        <v>6.032005085782035E-2</v>
      </c>
      <c r="AB186" s="21">
        <f>EXP(-LN(2)/2)*AB185+(1-EXP(-LN(2)/2))/(LN(2)/2)*V186*Y186*VLOOKUP('Données projet'!$B$9,Paramètres!$A$1:$I$89,3,0)*0.475*44/12</f>
        <v>5.7112194467458673E-23</v>
      </c>
      <c r="AC186" s="22">
        <f t="shared" si="163"/>
        <v>0.22134439622757224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-1.1527845344971866E-13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368.19566888809879</v>
      </c>
      <c r="AO186" s="59">
        <f t="shared" si="144"/>
        <v>254.25036207346591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0.18045831808679089</v>
      </c>
      <c r="AV186" s="21">
        <f>EXP(-LN(2)/25)*AV185+(1-EXP(-LN(2)/25))/(LN(2)/25)*Calculateur!AQ186*Calculateur!AS186*VLOOKUP('Données projet'!$B$10,Paramètres!$A$1:$I$89,3,0)*0.475*44/12</f>
        <v>6.7600056995833047E-2</v>
      </c>
      <c r="AW186" s="21">
        <f>EXP(-LN(2)/2)*AW185+(1-EXP(-LN(2)/2))/(LN(2)/2)*AQ186*AT186*VLOOKUP('Données projet'!$B$10,Paramètres!$A$1:$I$89,3,0)*0.475*44/12</f>
        <v>6.400504552387612E-23</v>
      </c>
      <c r="AX186" s="21">
        <f t="shared" si="166"/>
        <v>0.24805837508262393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319.22903094674564</v>
      </c>
      <c r="BJ186" s="59">
        <f t="shared" si="146"/>
        <v>254.58690973142848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0.43850178016607416</v>
      </c>
      <c r="BQ186" s="21">
        <f>EXP(-LN(2)/25)*BQ185+(1-EXP(-LN(2)/25))/(LN(2)/25)*Calculateur!BL186*Calculateur!BN186*VLOOKUP('Données projet'!$B$11,Paramètres!$A$1:$I$89,3,0)*0.475*44/12</f>
        <v>0.16033292424314979</v>
      </c>
      <c r="BR186" s="21">
        <f>EXP(-LN(2)/2)*BR185+(1-EXP(-LN(2)/2))/(LN(2)/2)*BL186*BO186*VLOOKUP('Données projet'!$B$11,Paramètres!$A$1:$I$89,3,0)*0.475*44/12</f>
        <v>1.0334690215342503E-22</v>
      </c>
      <c r="BS186" s="22">
        <f t="shared" si="169"/>
        <v>0.59883470440922393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6.7984728957526396E-14</v>
      </c>
      <c r="CA186" s="13">
        <f t="shared" si="170"/>
        <v>1.0682447123141398E-12</v>
      </c>
      <c r="CB186" s="20">
        <f t="shared" si="171"/>
        <v>1.978932943548152E-12</v>
      </c>
      <c r="CC186" s="59">
        <f t="shared" si="119"/>
        <v>293.3333333333353</v>
      </c>
      <c r="CD186" s="59">
        <f ca="1">AVERAGE(OFFSET($CC$3,0,0,'Données projet'!$E$12+1,1))-AVERAGE(OFFSET($H$3,0,0,'Données projet'!$E$12+1,1))</f>
        <v>382.88347131256569</v>
      </c>
      <c r="CE186" s="59">
        <f t="shared" si="148"/>
        <v>243.30592080224636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8.2785098084049547E-2</v>
      </c>
      <c r="CL186" s="21">
        <f>EXP(-LN(2)/25)*CL185+(1-EXP(-LN(2)/25))/(LN(2)/25)*Calculateur!CG186*Calculateur!CI186*VLOOKUP('Données projet'!$B$12,Paramètres!$A$1:$I$89,3,0)*0.475*44/12</f>
        <v>2.305402535984425E-2</v>
      </c>
      <c r="CM186" s="21">
        <f>EXP(-LN(2)/2)*CM185+(1-EXP(-LN(2)/2))/(LN(2)/2)*CG186*CJ186*VLOOKUP('Données projet'!$B$12,Paramètres!$A$1:$I$89,3,0)*0.475*44/12</f>
        <v>2.3167434205933201E-23</v>
      </c>
      <c r="CN186" s="22">
        <f t="shared" si="172"/>
        <v>0.10583912344389379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370.12772664814923</v>
      </c>
      <c r="CZ186" s="59">
        <f t="shared" si="150"/>
        <v>292.26503163353146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0.36132807149427604</v>
      </c>
      <c r="DG186" s="21">
        <f>EXP(-LN(2)/25)*DG185+(1-EXP(-LN(2)/25))/(LN(2)/25)*Calculateur!DB186*Calculateur!DD186*VLOOKUP('Données projet'!$B$13,Paramètres!$A$1:$I$89,3,0)*0.475*44/12</f>
        <v>9.5515890406087961E-2</v>
      </c>
      <c r="DH186" s="21">
        <f>EXP(-LN(2)/2)*DH185+(1-EXP(-LN(2)/2))/(LN(2)/2)*DB186*DE186*VLOOKUP('Données projet'!$B$13,Paramètres!$A$1:$I$89,3,0)*0.475*44/12</f>
        <v>7.4145681492501971E-23</v>
      </c>
      <c r="DI186" s="22">
        <f t="shared" si="175"/>
        <v>0.45684396190036403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6.1186256061773749E-14</v>
      </c>
      <c r="DQ186" s="13">
        <f t="shared" si="176"/>
        <v>9.7328366192051127E-13</v>
      </c>
      <c r="DR186" s="20">
        <f t="shared" si="177"/>
        <v>1.8017017738191463E-12</v>
      </c>
      <c r="DS186" s="59">
        <f t="shared" si="125"/>
        <v>293.33333333333513</v>
      </c>
      <c r="DT186" s="59">
        <f ca="1">AVERAGE(OFFSET($DS$3,0,0,'Données projet'!$E$14+1,1))-AVERAGE(OFFSET($H$3,0,0,'Données projet'!$E$14+1,1))</f>
        <v>385.04244822139202</v>
      </c>
      <c r="DU186" s="59">
        <f t="shared" si="152"/>
        <v>374.64504594213992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0.33345245627893877</v>
      </c>
      <c r="EB186" s="21">
        <f>EXP(-LN(2)/25)*EB185+(1-EXP(-LN(2)/25))/(LN(2)/25)*Calculateur!DW186*Calculateur!DY186*VLOOKUP('Données projet'!$B$14,Paramètres!$A$1:$I$89,3,0)*0.475*44/12</f>
        <v>0.13023098879324835</v>
      </c>
      <c r="EC186" s="21">
        <f>EXP(-LN(2)/2)*EC185+(1-EXP(-LN(2)/2))/(LN(2)/2)*DW186*DZ186*VLOOKUP('Données projet'!$B$14,Paramètres!$A$1:$I$89,3,0)*0.475*44/12</f>
        <v>1.5931685358115161E-23</v>
      </c>
      <c r="ED186" s="22">
        <f t="shared" si="178"/>
        <v>0.46368344507218712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-1.0286385077051818E-13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332.68760696564266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0.15786675617220378</v>
      </c>
      <c r="AA187" s="21">
        <f>EXP(-LN(2)/25)*AA186+(1-EXP(-LN(2)/25))/(LN(2)/25)*Calculateur!V187*Calculateur!X187*VLOOKUP('Données projet'!$B$9,Paramètres!$A$1:$I$89,3,0)*0.475*44/12</f>
        <v>5.8670595895019641E-2</v>
      </c>
      <c r="AB187" s="21">
        <f>EXP(-LN(2)/2)*AB186+(1-EXP(-LN(2)/2))/(LN(2)/2)*V187*Y187*VLOOKUP('Données projet'!$B$9,Paramètres!$A$1:$I$89,3,0)*0.475*44/12</f>
        <v>4.038441999638485E-23</v>
      </c>
      <c r="AC187" s="22">
        <f t="shared" si="163"/>
        <v>0.21653735206722341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-1.1527845344971866E-13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368.19566888809879</v>
      </c>
      <c r="AO187" s="59">
        <f t="shared" si="144"/>
        <v>254.25036207346591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0.17691964053781456</v>
      </c>
      <c r="AV187" s="21">
        <f>EXP(-LN(2)/25)*AV186+(1-EXP(-LN(2)/25))/(LN(2)/25)*Calculateur!AQ187*Calculateur!AS187*VLOOKUP('Données projet'!$B$10,Paramètres!$A$1:$I$89,3,0)*0.475*44/12</f>
        <v>6.5751529882349502E-2</v>
      </c>
      <c r="AW187" s="21">
        <f>EXP(-LN(2)/2)*AW186+(1-EXP(-LN(2)/2))/(LN(2)/2)*AQ187*AT187*VLOOKUP('Données projet'!$B$10,Paramètres!$A$1:$I$89,3,0)*0.475*44/12</f>
        <v>4.5258401720086486E-23</v>
      </c>
      <c r="AX187" s="21">
        <f t="shared" si="166"/>
        <v>0.24267117042016406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319.22903094674564</v>
      </c>
      <c r="BJ187" s="59">
        <f t="shared" si="146"/>
        <v>254.58690973142848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0.42990302771669392</v>
      </c>
      <c r="BQ187" s="21">
        <f>EXP(-LN(2)/25)*BQ186+(1-EXP(-LN(2)/25))/(LN(2)/25)*Calculateur!BL187*Calculateur!BN187*VLOOKUP('Données projet'!$B$11,Paramètres!$A$1:$I$89,3,0)*0.475*44/12</f>
        <v>0.15594861199817883</v>
      </c>
      <c r="BR187" s="21">
        <f>EXP(-LN(2)/2)*BR186+(1-EXP(-LN(2)/2))/(LN(2)/2)*BL187*BO187*VLOOKUP('Données projet'!$B$11,Paramètres!$A$1:$I$89,3,0)*0.475*44/12</f>
        <v>7.307729532730945E-23</v>
      </c>
      <c r="BS187" s="22">
        <f t="shared" si="169"/>
        <v>0.58585163971487275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6.7984728957526396E-14</v>
      </c>
      <c r="CA187" s="13">
        <f t="shared" si="170"/>
        <v>1.0682447123141398E-12</v>
      </c>
      <c r="CB187" s="20">
        <f t="shared" si="171"/>
        <v>1.978932943548152E-12</v>
      </c>
      <c r="CC187" s="59">
        <f t="shared" si="119"/>
        <v>293.3333333333353</v>
      </c>
      <c r="CD187" s="59">
        <f ca="1">AVERAGE(OFFSET($CC$3,0,0,'Données projet'!$E$12+1,1))-AVERAGE(OFFSET($H$3,0,0,'Données projet'!$E$12+1,1))</f>
        <v>382.88347131256569</v>
      </c>
      <c r="CE187" s="59">
        <f t="shared" si="148"/>
        <v>243.30592080224636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8.1161732804545306E-2</v>
      </c>
      <c r="CL187" s="21">
        <f>EXP(-LN(2)/25)*CL186+(1-EXP(-LN(2)/25))/(LN(2)/25)*Calculateur!CG187*Calculateur!CI187*VLOOKUP('Données projet'!$B$12,Paramètres!$A$1:$I$89,3,0)*0.475*44/12</f>
        <v>2.2423611824020806E-2</v>
      </c>
      <c r="CM187" s="21">
        <f>EXP(-LN(2)/2)*CM186+(1-EXP(-LN(2)/2))/(LN(2)/2)*CG187*CJ187*VLOOKUP('Données projet'!$B$12,Paramètres!$A$1:$I$89,3,0)*0.475*44/12</f>
        <v>1.6381849829708544E-23</v>
      </c>
      <c r="CN187" s="22">
        <f t="shared" si="172"/>
        <v>0.10358534462856611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370.12772664814923</v>
      </c>
      <c r="CZ187" s="59">
        <f t="shared" si="150"/>
        <v>292.26503163353146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0.35424264840063535</v>
      </c>
      <c r="DG187" s="21">
        <f>EXP(-LN(2)/25)*DG186+(1-EXP(-LN(2)/25))/(LN(2)/25)*Calculateur!DB187*Calculateur!DD187*VLOOKUP('Données projet'!$B$13,Paramètres!$A$1:$I$89,3,0)*0.475*44/12</f>
        <v>9.2904003359971107E-2</v>
      </c>
      <c r="DH187" s="21">
        <f>EXP(-LN(2)/2)*DH186+(1-EXP(-LN(2)/2))/(LN(2)/2)*DB187*DE187*VLOOKUP('Données projet'!$B$13,Paramètres!$A$1:$I$89,3,0)*0.475*44/12</f>
        <v>5.2428914179046041E-23</v>
      </c>
      <c r="DI187" s="22">
        <f t="shared" si="175"/>
        <v>0.44714665176060647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6.1186256061773749E-14</v>
      </c>
      <c r="DQ187" s="13">
        <f t="shared" si="176"/>
        <v>9.7328366192051127E-13</v>
      </c>
      <c r="DR187" s="20">
        <f t="shared" si="177"/>
        <v>1.8017017738191463E-12</v>
      </c>
      <c r="DS187" s="59">
        <f t="shared" si="125"/>
        <v>293.33333333333513</v>
      </c>
      <c r="DT187" s="59">
        <f ca="1">AVERAGE(OFFSET($DS$3,0,0,'Données projet'!$E$14+1,1))-AVERAGE(OFFSET($H$3,0,0,'Données projet'!$E$14+1,1))</f>
        <v>385.04244822139202</v>
      </c>
      <c r="DU187" s="59">
        <f t="shared" si="152"/>
        <v>374.64504594213992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0.32691365699722441</v>
      </c>
      <c r="EB187" s="21">
        <f>EXP(-LN(2)/25)*EB186+(1-EXP(-LN(2)/25))/(LN(2)/25)*Calculateur!DW187*Calculateur!DY187*VLOOKUP('Données projet'!$B$14,Paramètres!$A$1:$I$89,3,0)*0.475*44/12</f>
        <v>0.12666981555614693</v>
      </c>
      <c r="EC187" s="21">
        <f>EXP(-LN(2)/2)*EC186+(1-EXP(-LN(2)/2))/(LN(2)/2)*DW187*DZ187*VLOOKUP('Données projet'!$B$14,Paramètres!$A$1:$I$89,3,0)*0.475*44/12</f>
        <v>1.126540275245366E-23</v>
      </c>
      <c r="ED187" s="22">
        <f t="shared" si="178"/>
        <v>0.45358347255337134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-1.0286385077051818E-13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332.68760696564266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0.15477108537288037</v>
      </c>
      <c r="AA188" s="21">
        <f>EXP(-LN(2)/25)*AA187+(1-EXP(-LN(2)/25))/(LN(2)/25)*Calculateur!V188*Calculateur!X188*VLOOKUP('Données projet'!$B$9,Paramètres!$A$1:$I$89,3,0)*0.475*44/12</f>
        <v>5.7066245364917785E-2</v>
      </c>
      <c r="AB188" s="21">
        <f>EXP(-LN(2)/2)*AB187+(1-EXP(-LN(2)/2))/(LN(2)/2)*V188*Y188*VLOOKUP('Données projet'!$B$9,Paramètres!$A$1:$I$89,3,0)*0.475*44/12</f>
        <v>2.8556097233729337E-23</v>
      </c>
      <c r="AC188" s="22">
        <f t="shared" si="163"/>
        <v>0.21183733073779815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-1.1527845344971866E-13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368.19566888809879</v>
      </c>
      <c r="AO188" s="59">
        <f t="shared" si="144"/>
        <v>254.25036207346591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0.17345035429719349</v>
      </c>
      <c r="AV188" s="21">
        <f>EXP(-LN(2)/25)*AV187+(1-EXP(-LN(2)/25))/(LN(2)/25)*Calculateur!AQ188*Calculateur!AS188*VLOOKUP('Données projet'!$B$10,Paramètres!$A$1:$I$89,3,0)*0.475*44/12</f>
        <v>6.3953550839993975E-2</v>
      </c>
      <c r="AW188" s="21">
        <f>EXP(-LN(2)/2)*AW187+(1-EXP(-LN(2)/2))/(LN(2)/2)*AQ188*AT188*VLOOKUP('Données projet'!$B$10,Paramètres!$A$1:$I$89,3,0)*0.475*44/12</f>
        <v>3.200252276193806E-23</v>
      </c>
      <c r="AX188" s="21">
        <f t="shared" si="166"/>
        <v>0.23740390513718745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319.22903094674564</v>
      </c>
      <c r="BJ188" s="59">
        <f t="shared" si="146"/>
        <v>254.58690973142848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0.4214728915581249</v>
      </c>
      <c r="BQ188" s="21">
        <f>EXP(-LN(2)/25)*BQ187+(1-EXP(-LN(2)/25))/(LN(2)/25)*Calculateur!BL188*Calculateur!BN188*VLOOKUP('Données projet'!$B$11,Paramètres!$A$1:$I$89,3,0)*0.475*44/12</f>
        <v>0.15168418900210756</v>
      </c>
      <c r="BR188" s="21">
        <f>EXP(-LN(2)/2)*BR187+(1-EXP(-LN(2)/2))/(LN(2)/2)*BL188*BO188*VLOOKUP('Données projet'!$B$11,Paramètres!$A$1:$I$89,3,0)*0.475*44/12</f>
        <v>5.1673451076712519E-23</v>
      </c>
      <c r="BS188" s="22">
        <f t="shared" si="169"/>
        <v>0.5731570805602324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6.7984728957526396E-14</v>
      </c>
      <c r="CA188" s="13">
        <f t="shared" si="170"/>
        <v>1.0682447123141398E-12</v>
      </c>
      <c r="CB188" s="20">
        <f t="shared" si="171"/>
        <v>1.978932943548152E-12</v>
      </c>
      <c r="CC188" s="59">
        <f t="shared" si="119"/>
        <v>293.3333333333353</v>
      </c>
      <c r="CD188" s="59">
        <f ca="1">AVERAGE(OFFSET($CC$3,0,0,'Données projet'!$E$12+1,1))-AVERAGE(OFFSET($H$3,0,0,'Données projet'!$E$12+1,1))</f>
        <v>382.88347131256569</v>
      </c>
      <c r="CE188" s="59">
        <f t="shared" si="148"/>
        <v>243.30592080224636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7.9570200728017099E-2</v>
      </c>
      <c r="CL188" s="21">
        <f>EXP(-LN(2)/25)*CL187+(1-EXP(-LN(2)/25))/(LN(2)/25)*Calculateur!CG188*Calculateur!CI188*VLOOKUP('Données projet'!$B$12,Paramètres!$A$1:$I$89,3,0)*0.475*44/12</f>
        <v>2.181043697948646E-2</v>
      </c>
      <c r="CM188" s="21">
        <f>EXP(-LN(2)/2)*CM187+(1-EXP(-LN(2)/2))/(LN(2)/2)*CG188*CJ188*VLOOKUP('Données projet'!$B$12,Paramètres!$A$1:$I$89,3,0)*0.475*44/12</f>
        <v>1.15837171029666E-23</v>
      </c>
      <c r="CN188" s="22">
        <f t="shared" si="172"/>
        <v>0.10138063770750355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370.12772664814923</v>
      </c>
      <c r="CZ188" s="59">
        <f t="shared" si="150"/>
        <v>292.26503163353146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0.34729616613217962</v>
      </c>
      <c r="DG188" s="21">
        <f>EXP(-LN(2)/25)*DG187+(1-EXP(-LN(2)/25))/(LN(2)/25)*Calculateur!DB188*Calculateur!DD188*VLOOKUP('Données projet'!$B$13,Paramètres!$A$1:$I$89,3,0)*0.475*44/12</f>
        <v>9.0363538502483493E-2</v>
      </c>
      <c r="DH188" s="21">
        <f>EXP(-LN(2)/2)*DH187+(1-EXP(-LN(2)/2))/(LN(2)/2)*DB188*DE188*VLOOKUP('Données projet'!$B$13,Paramètres!$A$1:$I$89,3,0)*0.475*44/12</f>
        <v>3.7072840746250991E-23</v>
      </c>
      <c r="DI188" s="22">
        <f t="shared" si="175"/>
        <v>0.43765970463466308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6.1186256061773749E-14</v>
      </c>
      <c r="DQ188" s="13">
        <f t="shared" si="176"/>
        <v>9.7328366192051127E-13</v>
      </c>
      <c r="DR188" s="20">
        <f t="shared" si="177"/>
        <v>1.8017017738191463E-12</v>
      </c>
      <c r="DS188" s="59">
        <f t="shared" si="125"/>
        <v>293.33333333333513</v>
      </c>
      <c r="DT188" s="59">
        <f ca="1">AVERAGE(OFFSET($DS$3,0,0,'Données projet'!$E$14+1,1))-AVERAGE(OFFSET($H$3,0,0,'Données projet'!$E$14+1,1))</f>
        <v>385.04244822139202</v>
      </c>
      <c r="DU188" s="59">
        <f t="shared" si="152"/>
        <v>374.64504594213992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0.32050307958115071</v>
      </c>
      <c r="EB188" s="21">
        <f>EXP(-LN(2)/25)*EB187+(1-EXP(-LN(2)/25))/(LN(2)/25)*Calculateur!DW188*Calculateur!DY188*VLOOKUP('Données projet'!$B$14,Paramètres!$A$1:$I$89,3,0)*0.475*44/12</f>
        <v>0.123206022788488</v>
      </c>
      <c r="EC188" s="21">
        <f>EXP(-LN(2)/2)*EC187+(1-EXP(-LN(2)/2))/(LN(2)/2)*DW188*DZ188*VLOOKUP('Données projet'!$B$14,Paramètres!$A$1:$I$89,3,0)*0.475*44/12</f>
        <v>7.9658426790575803E-24</v>
      </c>
      <c r="ED188" s="22">
        <f t="shared" si="178"/>
        <v>0.44370910236963867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-1.0286385077051818E-13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332.68760696564266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0.15173611878975893</v>
      </c>
      <c r="AA189" s="21">
        <f>EXP(-LN(2)/25)*AA188+(1-EXP(-LN(2)/25))/(LN(2)/25)*Calculateur!V189*Calculateur!X189*VLOOKUP('Données projet'!$B$9,Paramètres!$A$1:$I$89,3,0)*0.475*44/12</f>
        <v>5.5505765884430694E-2</v>
      </c>
      <c r="AB189" s="21">
        <f>EXP(-LN(2)/2)*AB188+(1-EXP(-LN(2)/2))/(LN(2)/2)*V189*Y189*VLOOKUP('Données projet'!$B$9,Paramètres!$A$1:$I$89,3,0)*0.475*44/12</f>
        <v>2.0192209998192425E-23</v>
      </c>
      <c r="AC189" s="22">
        <f t="shared" si="163"/>
        <v>0.20724188467418964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-1.1527845344971866E-13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368.19566888809879</v>
      </c>
      <c r="AO189" s="59">
        <f t="shared" si="144"/>
        <v>254.25036207346591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0.17004909864369533</v>
      </c>
      <c r="AV189" s="21">
        <f>EXP(-LN(2)/25)*AV188+(1-EXP(-LN(2)/25))/(LN(2)/25)*Calculateur!AQ189*Calculateur!AS189*VLOOKUP('Données projet'!$B$10,Paramètres!$A$1:$I$89,3,0)*0.475*44/12</f>
        <v>6.2204737629103266E-2</v>
      </c>
      <c r="AW189" s="21">
        <f>EXP(-LN(2)/2)*AW188+(1-EXP(-LN(2)/2))/(LN(2)/2)*AQ189*AT189*VLOOKUP('Données projet'!$B$10,Paramètres!$A$1:$I$89,3,0)*0.475*44/12</f>
        <v>2.2629200860043243E-23</v>
      </c>
      <c r="AX189" s="21">
        <f t="shared" si="166"/>
        <v>0.23225383627279861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319.22903094674564</v>
      </c>
      <c r="BJ189" s="59">
        <f t="shared" si="146"/>
        <v>254.58690973142848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0.41320806522775005</v>
      </c>
      <c r="BQ189" s="21">
        <f>EXP(-LN(2)/25)*BQ188+(1-EXP(-LN(2)/25))/(LN(2)/25)*Calculateur!BL189*Calculateur!BN189*VLOOKUP('Données projet'!$B$11,Paramètres!$A$1:$I$89,3,0)*0.475*44/12</f>
        <v>0.1475363768771201</v>
      </c>
      <c r="BR189" s="21">
        <f>EXP(-LN(2)/2)*BR188+(1-EXP(-LN(2)/2))/(LN(2)/2)*BL189*BO189*VLOOKUP('Données projet'!$B$11,Paramètres!$A$1:$I$89,3,0)*0.475*44/12</f>
        <v>3.6538647663654731E-23</v>
      </c>
      <c r="BS189" s="22">
        <f t="shared" si="169"/>
        <v>0.56074444210487018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6.7984728957526396E-14</v>
      </c>
      <c r="CA189" s="13">
        <f t="shared" si="170"/>
        <v>1.0682447123141398E-12</v>
      </c>
      <c r="CB189" s="20">
        <f t="shared" si="171"/>
        <v>1.978932943548152E-12</v>
      </c>
      <c r="CC189" s="59">
        <f t="shared" si="119"/>
        <v>293.3333333333353</v>
      </c>
      <c r="CD189" s="59">
        <f ca="1">AVERAGE(OFFSET($CC$3,0,0,'Données projet'!$E$12+1,1))-AVERAGE(OFFSET($H$3,0,0,'Données projet'!$E$12+1,1))</f>
        <v>382.88347131256569</v>
      </c>
      <c r="CE189" s="59">
        <f t="shared" si="148"/>
        <v>243.30592080224636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7.8009877624770893E-2</v>
      </c>
      <c r="CL189" s="21">
        <f>EXP(-LN(2)/25)*CL188+(1-EXP(-LN(2)/25))/(LN(2)/25)*Calculateur!CG189*Calculateur!CI189*VLOOKUP('Données projet'!$B$12,Paramètres!$A$1:$I$89,3,0)*0.475*44/12</f>
        <v>2.1214029433321371E-2</v>
      </c>
      <c r="CM189" s="21">
        <f>EXP(-LN(2)/2)*CM188+(1-EXP(-LN(2)/2))/(LN(2)/2)*CG189*CJ189*VLOOKUP('Données projet'!$B$12,Paramètres!$A$1:$I$89,3,0)*0.475*44/12</f>
        <v>8.1909249148542719E-24</v>
      </c>
      <c r="CN189" s="22">
        <f t="shared" si="172"/>
        <v>9.9223907058092267E-2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370.12772664814923</v>
      </c>
      <c r="CZ189" s="59">
        <f t="shared" si="150"/>
        <v>292.26503163353146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0.34048590014407248</v>
      </c>
      <c r="DG189" s="21">
        <f>EXP(-LN(2)/25)*DG188+(1-EXP(-LN(2)/25))/(LN(2)/25)*Calculateur!DB189*Calculateur!DD189*VLOOKUP('Données projet'!$B$13,Paramètres!$A$1:$I$89,3,0)*0.475*44/12</f>
        <v>8.7892542790121125E-2</v>
      </c>
      <c r="DH189" s="21">
        <f>EXP(-LN(2)/2)*DH188+(1-EXP(-LN(2)/2))/(LN(2)/2)*DB189*DE189*VLOOKUP('Données projet'!$B$13,Paramètres!$A$1:$I$89,3,0)*0.475*44/12</f>
        <v>2.6214457089523026E-23</v>
      </c>
      <c r="DI189" s="22">
        <f t="shared" si="175"/>
        <v>0.42837844293419358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6.1186256061773749E-14</v>
      </c>
      <c r="DQ189" s="13">
        <f t="shared" si="176"/>
        <v>9.7328366192051127E-13</v>
      </c>
      <c r="DR189" s="20">
        <f t="shared" si="177"/>
        <v>1.8017017738191463E-12</v>
      </c>
      <c r="DS189" s="59">
        <f t="shared" si="125"/>
        <v>293.33333333333513</v>
      </c>
      <c r="DT189" s="59">
        <f ca="1">AVERAGE(OFFSET($DS$3,0,0,'Données projet'!$E$14+1,1))-AVERAGE(OFFSET($H$3,0,0,'Données projet'!$E$14+1,1))</f>
        <v>385.04244822139202</v>
      </c>
      <c r="DU189" s="59">
        <f t="shared" si="152"/>
        <v>374.64504594213992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0.31421820967814007</v>
      </c>
      <c r="EB189" s="21">
        <f>EXP(-LN(2)/25)*EB188+(1-EXP(-LN(2)/25))/(LN(2)/25)*Calculateur!DW189*Calculateur!DY189*VLOOKUP('Données projet'!$B$14,Paramètres!$A$1:$I$89,3,0)*0.475*44/12</f>
        <v>0.11983694761621365</v>
      </c>
      <c r="EC189" s="21">
        <f>EXP(-LN(2)/2)*EC188+(1-EXP(-LN(2)/2))/(LN(2)/2)*DW189*DZ189*VLOOKUP('Données projet'!$B$14,Paramètres!$A$1:$I$89,3,0)*0.475*44/12</f>
        <v>5.6327013762268301E-24</v>
      </c>
      <c r="ED189" s="22">
        <f t="shared" si="178"/>
        <v>0.43405515729435373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-1.0286385077051818E-13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332.68760696564266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0.14876066605018567</v>
      </c>
      <c r="AA190" s="21">
        <f>EXP(-LN(2)/25)*AA189+(1-EXP(-LN(2)/25))/(LN(2)/25)*Calculateur!V190*Calculateur!X190*VLOOKUP('Données projet'!$B$9,Paramètres!$A$1:$I$89,3,0)*0.475*44/12</f>
        <v>5.3987957797399566E-2</v>
      </c>
      <c r="AB190" s="21">
        <f>EXP(-LN(2)/2)*AB189+(1-EXP(-LN(2)/2))/(LN(2)/2)*V190*Y190*VLOOKUP('Données projet'!$B$9,Paramètres!$A$1:$I$89,3,0)*0.475*44/12</f>
        <v>1.4278048616864668E-23</v>
      </c>
      <c r="AC190" s="22">
        <f t="shared" si="163"/>
        <v>0.20274862384758524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-1.1527845344971866E-13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368.19566888809879</v>
      </c>
      <c r="AO190" s="59">
        <f t="shared" si="144"/>
        <v>254.25036207346591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0.16671453953900117</v>
      </c>
      <c r="AV190" s="21">
        <f>EXP(-LN(2)/25)*AV189+(1-EXP(-LN(2)/25))/(LN(2)/25)*Calculateur!AQ190*Calculateur!AS190*VLOOKUP('Données projet'!$B$10,Paramètres!$A$1:$I$89,3,0)*0.475*44/12</f>
        <v>6.0503745807430453E-2</v>
      </c>
      <c r="AW190" s="21">
        <f>EXP(-LN(2)/2)*AW189+(1-EXP(-LN(2)/2))/(LN(2)/2)*AQ190*AT190*VLOOKUP('Données projet'!$B$10,Paramètres!$A$1:$I$89,3,0)*0.475*44/12</f>
        <v>1.600126138096903E-23</v>
      </c>
      <c r="AX190" s="21">
        <f t="shared" si="166"/>
        <v>0.22721828534643163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319.22903094674564</v>
      </c>
      <c r="BJ190" s="59">
        <f t="shared" si="146"/>
        <v>254.58690973142848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0.40510530710066756</v>
      </c>
      <c r="BQ190" s="21">
        <f>EXP(-LN(2)/25)*BQ189+(1-EXP(-LN(2)/25))/(LN(2)/25)*Calculateur!BL190*Calculateur!BN190*VLOOKUP('Données projet'!$B$11,Paramètres!$A$1:$I$89,3,0)*0.475*44/12</f>
        <v>0.14350198689281438</v>
      </c>
      <c r="BR190" s="21">
        <f>EXP(-LN(2)/2)*BR189+(1-EXP(-LN(2)/2))/(LN(2)/2)*BL190*BO190*VLOOKUP('Données projet'!$B$11,Paramètres!$A$1:$I$89,3,0)*0.475*44/12</f>
        <v>2.5836725538356262E-23</v>
      </c>
      <c r="BS190" s="22">
        <f t="shared" si="169"/>
        <v>0.54860729399348196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6.7984728957526396E-14</v>
      </c>
      <c r="CA190" s="13">
        <f t="shared" si="170"/>
        <v>1.0682447123141398E-12</v>
      </c>
      <c r="CB190" s="20">
        <f t="shared" si="171"/>
        <v>1.978932943548152E-12</v>
      </c>
      <c r="CC190" s="59">
        <f t="shared" si="119"/>
        <v>293.3333333333353</v>
      </c>
      <c r="CD190" s="59">
        <f ca="1">AVERAGE(OFFSET($CC$3,0,0,'Données projet'!$E$12+1,1))-AVERAGE(OFFSET($H$3,0,0,'Données projet'!$E$12+1,1))</f>
        <v>382.88347131256569</v>
      </c>
      <c r="CE190" s="59">
        <f t="shared" si="148"/>
        <v>243.30592080224636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7.6480151505876226E-2</v>
      </c>
      <c r="CL190" s="21">
        <f>EXP(-LN(2)/25)*CL189+(1-EXP(-LN(2)/25))/(LN(2)/25)*Calculateur!CG190*Calculateur!CI190*VLOOKUP('Données projet'!$B$12,Paramètres!$A$1:$I$89,3,0)*0.475*44/12</f>
        <v>2.0633930682869877E-2</v>
      </c>
      <c r="CM190" s="21">
        <f>EXP(-LN(2)/2)*CM189+(1-EXP(-LN(2)/2))/(LN(2)/2)*CG190*CJ190*VLOOKUP('Données projet'!$B$12,Paramètres!$A$1:$I$89,3,0)*0.475*44/12</f>
        <v>5.7918585514833002E-24</v>
      </c>
      <c r="CN190" s="22">
        <f t="shared" si="172"/>
        <v>9.7114082188746106E-2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370.12772664814923</v>
      </c>
      <c r="CZ190" s="59">
        <f t="shared" si="150"/>
        <v>292.26503163353146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0.33380917931814003</v>
      </c>
      <c r="DG190" s="21">
        <f>EXP(-LN(2)/25)*DG189+(1-EXP(-LN(2)/25))/(LN(2)/25)*Calculateur!DB190*Calculateur!DD190*VLOOKUP('Données projet'!$B$13,Paramètres!$A$1:$I$89,3,0)*0.475*44/12</f>
        <v>8.5489116585457325E-2</v>
      </c>
      <c r="DH190" s="21">
        <f>EXP(-LN(2)/2)*DH189+(1-EXP(-LN(2)/2))/(LN(2)/2)*DB190*DE190*VLOOKUP('Données projet'!$B$13,Paramètres!$A$1:$I$89,3,0)*0.475*44/12</f>
        <v>1.8536420373125499E-23</v>
      </c>
      <c r="DI190" s="22">
        <f t="shared" si="175"/>
        <v>0.41929829590359735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6.1186256061773749E-14</v>
      </c>
      <c r="DQ190" s="13">
        <f t="shared" si="176"/>
        <v>9.7328366192051127E-13</v>
      </c>
      <c r="DR190" s="20">
        <f t="shared" si="177"/>
        <v>1.8017017738191463E-12</v>
      </c>
      <c r="DS190" s="59">
        <f t="shared" si="125"/>
        <v>293.33333333333513</v>
      </c>
      <c r="DT190" s="59">
        <f ca="1">AVERAGE(OFFSET($DS$3,0,0,'Données projet'!$E$14+1,1))-AVERAGE(OFFSET($H$3,0,0,'Données projet'!$E$14+1,1))</f>
        <v>385.04244822139202</v>
      </c>
      <c r="DU190" s="59">
        <f t="shared" si="152"/>
        <v>374.64504594213992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0.30805658224053539</v>
      </c>
      <c r="EB190" s="21">
        <f>EXP(-LN(2)/25)*EB189+(1-EXP(-LN(2)/25))/(LN(2)/25)*Calculateur!DW190*Calculateur!DY190*VLOOKUP('Données projet'!$B$14,Paramètres!$A$1:$I$89,3,0)*0.475*44/12</f>
        <v>0.1165599999816971</v>
      </c>
      <c r="EC190" s="21">
        <f>EXP(-LN(2)/2)*EC189+(1-EXP(-LN(2)/2))/(LN(2)/2)*DW190*DZ190*VLOOKUP('Données projet'!$B$14,Paramètres!$A$1:$I$89,3,0)*0.475*44/12</f>
        <v>3.9829213395287902E-24</v>
      </c>
      <c r="ED190" s="22">
        <f t="shared" si="178"/>
        <v>0.42461658222223247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-1.0286385077051818E-13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332.68760696564266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0.14584356012398847</v>
      </c>
      <c r="AA191" s="21">
        <f>EXP(-LN(2)/25)*AA190+(1-EXP(-LN(2)/25))/(LN(2)/25)*Calculateur!V191*Calculateur!X191*VLOOKUP('Données projet'!$B$9,Paramètres!$A$1:$I$89,3,0)*0.475*44/12</f>
        <v>5.2511654252326366E-2</v>
      </c>
      <c r="AB191" s="21">
        <f>EXP(-LN(2)/2)*AB190+(1-EXP(-LN(2)/2))/(LN(2)/2)*V191*Y191*VLOOKUP('Données projet'!$B$9,Paramètres!$A$1:$I$89,3,0)*0.475*44/12</f>
        <v>1.0096104999096213E-23</v>
      </c>
      <c r="AC191" s="22">
        <f t="shared" si="163"/>
        <v>0.19835521437631484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-1.1527845344971866E-13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368.19566888809879</v>
      </c>
      <c r="AO191" s="59">
        <f t="shared" si="144"/>
        <v>254.25036207346591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0.16344536910446983</v>
      </c>
      <c r="AV191" s="21">
        <f>EXP(-LN(2)/25)*AV190+(1-EXP(-LN(2)/25))/(LN(2)/25)*Calculateur!AQ191*Calculateur!AS191*VLOOKUP('Données projet'!$B$10,Paramètres!$A$1:$I$89,3,0)*0.475*44/12</f>
        <v>5.884926769657256E-2</v>
      </c>
      <c r="AW191" s="21">
        <f>EXP(-LN(2)/2)*AW190+(1-EXP(-LN(2)/2))/(LN(2)/2)*AQ191*AT191*VLOOKUP('Données projet'!$B$10,Paramètres!$A$1:$I$89,3,0)*0.475*44/12</f>
        <v>1.1314600430021621E-23</v>
      </c>
      <c r="AX191" s="21">
        <f t="shared" si="166"/>
        <v>0.22229463680104239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319.22903094674564</v>
      </c>
      <c r="BJ191" s="59">
        <f t="shared" si="146"/>
        <v>254.58690973142848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0.39716143911826268</v>
      </c>
      <c r="BQ191" s="21">
        <f>EXP(-LN(2)/25)*BQ190+(1-EXP(-LN(2)/25))/(LN(2)/25)*Calculateur!BL191*Calculateur!BN191*VLOOKUP('Données projet'!$B$11,Paramètres!$A$1:$I$89,3,0)*0.475*44/12</f>
        <v>0.13957791751478885</v>
      </c>
      <c r="BR191" s="21">
        <f>EXP(-LN(2)/2)*BR190+(1-EXP(-LN(2)/2))/(LN(2)/2)*BL191*BO191*VLOOKUP('Données projet'!$B$11,Paramètres!$A$1:$I$89,3,0)*0.475*44/12</f>
        <v>1.8269323831827368E-23</v>
      </c>
      <c r="BS191" s="22">
        <f t="shared" si="169"/>
        <v>0.5367393566330515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6.7984728957526396E-14</v>
      </c>
      <c r="CA191" s="13">
        <f t="shared" si="170"/>
        <v>1.0682447123141398E-12</v>
      </c>
      <c r="CB191" s="20">
        <f t="shared" si="171"/>
        <v>1.978932943548152E-12</v>
      </c>
      <c r="CC191" s="59">
        <f t="shared" si="119"/>
        <v>293.3333333333353</v>
      </c>
      <c r="CD191" s="59">
        <f ca="1">AVERAGE(OFFSET($CC$3,0,0,'Données projet'!$E$12+1,1))-AVERAGE(OFFSET($H$3,0,0,'Données projet'!$E$12+1,1))</f>
        <v>382.88347131256569</v>
      </c>
      <c r="CE191" s="59">
        <f t="shared" si="148"/>
        <v>243.30592080224636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7.4980422383132281E-2</v>
      </c>
      <c r="CL191" s="21">
        <f>EXP(-LN(2)/25)*CL190+(1-EXP(-LN(2)/25))/(LN(2)/25)*Calculateur!CG191*Calculateur!CI191*VLOOKUP('Données projet'!$B$12,Paramètres!$A$1:$I$89,3,0)*0.475*44/12</f>
        <v>2.0069694763255545E-2</v>
      </c>
      <c r="CM191" s="21">
        <f>EXP(-LN(2)/2)*CM190+(1-EXP(-LN(2)/2))/(LN(2)/2)*CG191*CJ191*VLOOKUP('Données projet'!$B$12,Paramètres!$A$1:$I$89,3,0)*0.475*44/12</f>
        <v>4.095462457427136E-24</v>
      </c>
      <c r="CN191" s="22">
        <f t="shared" si="172"/>
        <v>9.5050117146387822E-2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370.12772664814923</v>
      </c>
      <c r="CZ191" s="59">
        <f t="shared" si="150"/>
        <v>292.26503163353146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0.32726338491520651</v>
      </c>
      <c r="DG191" s="21">
        <f>EXP(-LN(2)/25)*DG190+(1-EXP(-LN(2)/25))/(LN(2)/25)*Calculateur!DB191*Calculateur!DD191*VLOOKUP('Données projet'!$B$13,Paramètres!$A$1:$I$89,3,0)*0.475*44/12</f>
        <v>8.3151412196750735E-2</v>
      </c>
      <c r="DH191" s="21">
        <f>EXP(-LN(2)/2)*DH190+(1-EXP(-LN(2)/2))/(LN(2)/2)*DB191*DE191*VLOOKUP('Données projet'!$B$13,Paramètres!$A$1:$I$89,3,0)*0.475*44/12</f>
        <v>1.3107228544761515E-23</v>
      </c>
      <c r="DI191" s="22">
        <f t="shared" si="175"/>
        <v>0.41041479711195727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6.1186256061773749E-14</v>
      </c>
      <c r="DQ191" s="13">
        <f t="shared" si="176"/>
        <v>9.7328366192051127E-13</v>
      </c>
      <c r="DR191" s="20">
        <f t="shared" si="177"/>
        <v>1.8017017738191463E-12</v>
      </c>
      <c r="DS191" s="59">
        <f t="shared" si="125"/>
        <v>293.33333333333513</v>
      </c>
      <c r="DT191" s="59">
        <f ca="1">AVERAGE(OFFSET($DS$3,0,0,'Données projet'!$E$14+1,1))-AVERAGE(OFFSET($H$3,0,0,'Données projet'!$E$14+1,1))</f>
        <v>385.04244822139202</v>
      </c>
      <c r="DU191" s="59">
        <f t="shared" si="152"/>
        <v>374.64504594213992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0.30201578055876049</v>
      </c>
      <c r="EB191" s="21">
        <f>EXP(-LN(2)/25)*EB190+(1-EXP(-LN(2)/25))/(LN(2)/25)*Calculateur!DW191*Calculateur!DY191*VLOOKUP('Données projet'!$B$14,Paramètres!$A$1:$I$89,3,0)*0.475*44/12</f>
        <v>0.11337266065257359</v>
      </c>
      <c r="EC191" s="21">
        <f>EXP(-LN(2)/2)*EC190+(1-EXP(-LN(2)/2))/(LN(2)/2)*DW191*DZ191*VLOOKUP('Données projet'!$B$14,Paramètres!$A$1:$I$89,3,0)*0.475*44/12</f>
        <v>2.8163506881134151E-24</v>
      </c>
      <c r="ED191" s="22">
        <f t="shared" si="178"/>
        <v>0.41538844121133411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-1.0286385077051818E-13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332.68760696564266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0.14298365686574507</v>
      </c>
      <c r="AA192" s="21">
        <f>EXP(-LN(2)/25)*AA191+(1-EXP(-LN(2)/25))/(LN(2)/25)*Calculateur!V192*Calculateur!X192*VLOOKUP('Données projet'!$B$9,Paramètres!$A$1:$I$89,3,0)*0.475*44/12</f>
        <v>5.1075720305328622E-2</v>
      </c>
      <c r="AB192" s="21">
        <f>EXP(-LN(2)/2)*AB191+(1-EXP(-LN(2)/2))/(LN(2)/2)*V192*Y192*VLOOKUP('Données projet'!$B$9,Paramètres!$A$1:$I$89,3,0)*0.475*44/12</f>
        <v>7.1390243084323342E-24</v>
      </c>
      <c r="AC192" s="22">
        <f t="shared" si="163"/>
        <v>0.19405937717107369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-1.1527845344971866E-13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368.19566888809879</v>
      </c>
      <c r="AO192" s="59">
        <f t="shared" si="144"/>
        <v>254.25036207346591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0.16024030510816259</v>
      </c>
      <c r="AV192" s="21">
        <f>EXP(-LN(2)/25)*AV191+(1-EXP(-LN(2)/25))/(LN(2)/25)*Calculateur!AQ192*Calculateur!AS192*VLOOKUP('Données projet'!$B$10,Paramètres!$A$1:$I$89,3,0)*0.475*44/12</f>
        <v>5.7240031376661296E-2</v>
      </c>
      <c r="AW192" s="21">
        <f>EXP(-LN(2)/2)*AW191+(1-EXP(-LN(2)/2))/(LN(2)/2)*AQ192*AT192*VLOOKUP('Données projet'!$B$10,Paramètres!$A$1:$I$89,3,0)*0.475*44/12</f>
        <v>8.000630690484515E-24</v>
      </c>
      <c r="AX192" s="21">
        <f t="shared" si="166"/>
        <v>0.2174803364848239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319.22903094674564</v>
      </c>
      <c r="BJ192" s="59">
        <f t="shared" si="146"/>
        <v>254.58690973142848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0.38937334554171177</v>
      </c>
      <c r="BQ192" s="21">
        <f>EXP(-LN(2)/25)*BQ191+(1-EXP(-LN(2)/25))/(LN(2)/25)*Calculateur!BL192*Calculateur!BN192*VLOOKUP('Données projet'!$B$11,Paramètres!$A$1:$I$89,3,0)*0.475*44/12</f>
        <v>0.13576115202026326</v>
      </c>
      <c r="BR192" s="21">
        <f>EXP(-LN(2)/2)*BR191+(1-EXP(-LN(2)/2))/(LN(2)/2)*BL192*BO192*VLOOKUP('Données projet'!$B$11,Paramètres!$A$1:$I$89,3,0)*0.475*44/12</f>
        <v>1.2918362769178134E-23</v>
      </c>
      <c r="BS192" s="22">
        <f t="shared" si="169"/>
        <v>0.52513449756197506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6.7984728957526396E-14</v>
      </c>
      <c r="CA192" s="13">
        <f t="shared" si="170"/>
        <v>1.0682447123141398E-12</v>
      </c>
      <c r="CB192" s="20">
        <f t="shared" si="171"/>
        <v>1.978932943548152E-12</v>
      </c>
      <c r="CC192" s="59">
        <f t="shared" si="119"/>
        <v>293.3333333333353</v>
      </c>
      <c r="CD192" s="59">
        <f ca="1">AVERAGE(OFFSET($CC$3,0,0,'Données projet'!$E$12+1,1))-AVERAGE(OFFSET($H$3,0,0,'Données projet'!$E$12+1,1))</f>
        <v>382.88347131256569</v>
      </c>
      <c r="CE192" s="59">
        <f t="shared" si="148"/>
        <v>243.30592080224636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7.3510102033740893E-2</v>
      </c>
      <c r="CL192" s="21">
        <f>EXP(-LN(2)/25)*CL191+(1-EXP(-LN(2)/25))/(LN(2)/25)*Calculateur!CG192*Calculateur!CI192*VLOOKUP('Données projet'!$B$12,Paramètres!$A$1:$I$89,3,0)*0.475*44/12</f>
        <v>1.9520887904534944E-2</v>
      </c>
      <c r="CM192" s="21">
        <f>EXP(-LN(2)/2)*CM191+(1-EXP(-LN(2)/2))/(LN(2)/2)*CG192*CJ192*VLOOKUP('Données projet'!$B$12,Paramètres!$A$1:$I$89,3,0)*0.475*44/12</f>
        <v>2.8959292757416501E-24</v>
      </c>
      <c r="CN192" s="22">
        <f t="shared" si="172"/>
        <v>9.303098993827584E-2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370.12772664814923</v>
      </c>
      <c r="CZ192" s="59">
        <f t="shared" si="150"/>
        <v>292.26503163353146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0.32084594954797419</v>
      </c>
      <c r="DG192" s="21">
        <f>EXP(-LN(2)/25)*DG191+(1-EXP(-LN(2)/25))/(LN(2)/25)*Calculateur!DB192*Calculateur!DD192*VLOOKUP('Données projet'!$B$13,Paramètres!$A$1:$I$89,3,0)*0.475*44/12</f>
        <v>8.0877632457487858E-2</v>
      </c>
      <c r="DH192" s="21">
        <f>EXP(-LN(2)/2)*DH191+(1-EXP(-LN(2)/2))/(LN(2)/2)*DB192*DE192*VLOOKUP('Données projet'!$B$13,Paramètres!$A$1:$I$89,3,0)*0.475*44/12</f>
        <v>9.2682101865627508E-24</v>
      </c>
      <c r="DI192" s="22">
        <f t="shared" si="175"/>
        <v>0.40172358200546204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6.1186256061773749E-14</v>
      </c>
      <c r="DQ192" s="13">
        <f t="shared" si="176"/>
        <v>9.7328366192051127E-13</v>
      </c>
      <c r="DR192" s="20">
        <f t="shared" si="177"/>
        <v>1.8017017738191463E-12</v>
      </c>
      <c r="DS192" s="59">
        <f t="shared" si="125"/>
        <v>293.33333333333513</v>
      </c>
      <c r="DT192" s="59">
        <f ca="1">AVERAGE(OFFSET($DS$3,0,0,'Données projet'!$E$14+1,1))-AVERAGE(OFFSET($H$3,0,0,'Données projet'!$E$14+1,1))</f>
        <v>385.04244822139202</v>
      </c>
      <c r="DU192" s="59">
        <f t="shared" si="152"/>
        <v>374.64504594213992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0.29609343531343996</v>
      </c>
      <c r="EB192" s="21">
        <f>EXP(-LN(2)/25)*EB191+(1-EXP(-LN(2)/25))/(LN(2)/25)*Calculateur!DW192*Calculateur!DY192*VLOOKUP('Données projet'!$B$14,Paramètres!$A$1:$I$89,3,0)*0.475*44/12</f>
        <v>0.11027247928501986</v>
      </c>
      <c r="EC192" s="21">
        <f>EXP(-LN(2)/2)*EC191+(1-EXP(-LN(2)/2))/(LN(2)/2)*DW192*DZ192*VLOOKUP('Données projet'!$B$14,Paramètres!$A$1:$I$89,3,0)*0.475*44/12</f>
        <v>1.9914606697643951E-24</v>
      </c>
      <c r="ED192" s="22">
        <f t="shared" si="178"/>
        <v>0.40636591459845983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-1.0286385077051818E-13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332.68760696564266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0.14017983456602709</v>
      </c>
      <c r="AA193" s="21">
        <f>EXP(-LN(2)/25)*AA192+(1-EXP(-LN(2)/25))/(LN(2)/25)*Calculateur!V193*Calculateur!X193*VLOOKUP('Données projet'!$B$9,Paramètres!$A$1:$I$89,3,0)*0.475*44/12</f>
        <v>4.9679052047624017E-2</v>
      </c>
      <c r="AB193" s="21">
        <f>EXP(-LN(2)/2)*AB192+(1-EXP(-LN(2)/2))/(LN(2)/2)*V193*Y193*VLOOKUP('Données projet'!$B$9,Paramètres!$A$1:$I$89,3,0)*0.475*44/12</f>
        <v>5.0480524995481063E-24</v>
      </c>
      <c r="AC193" s="22">
        <f t="shared" si="163"/>
        <v>0.18985888661365111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-1.1527845344971866E-13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368.19566888809879</v>
      </c>
      <c r="AO193" s="59">
        <f t="shared" si="144"/>
        <v>254.25036207346591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0.15709809046192691</v>
      </c>
      <c r="AV193" s="21">
        <f>EXP(-LN(2)/25)*AV192+(1-EXP(-LN(2)/25))/(LN(2)/25)*Calculateur!AQ193*Calculateur!AS193*VLOOKUP('Données projet'!$B$10,Paramètres!$A$1:$I$89,3,0)*0.475*44/12</f>
        <v>5.5674799708544068E-2</v>
      </c>
      <c r="AW193" s="21">
        <f>EXP(-LN(2)/2)*AW192+(1-EXP(-LN(2)/2))/(LN(2)/2)*AQ193*AT193*VLOOKUP('Données projet'!$B$10,Paramètres!$A$1:$I$89,3,0)*0.475*44/12</f>
        <v>5.6573002150108107E-24</v>
      </c>
      <c r="AX193" s="21">
        <f t="shared" si="166"/>
        <v>0.21277289017047096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319.22903094674564</v>
      </c>
      <c r="BJ193" s="59">
        <f t="shared" si="146"/>
        <v>254.58690973142848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0.38173797172992896</v>
      </c>
      <c r="BQ193" s="21">
        <f>EXP(-LN(2)/25)*BQ192+(1-EXP(-LN(2)/25))/(LN(2)/25)*Calculateur!BL193*Calculateur!BN193*VLOOKUP('Données projet'!$B$11,Paramètres!$A$1:$I$89,3,0)*0.475*44/12</f>
        <v>0.13204875617890047</v>
      </c>
      <c r="BR193" s="21">
        <f>EXP(-LN(2)/2)*BR192+(1-EXP(-LN(2)/2))/(LN(2)/2)*BL193*BO193*VLOOKUP('Données projet'!$B$11,Paramètres!$A$1:$I$89,3,0)*0.475*44/12</f>
        <v>9.1346619159136856E-24</v>
      </c>
      <c r="BS193" s="22">
        <f t="shared" si="169"/>
        <v>0.5137867279088294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6.7984728957526396E-14</v>
      </c>
      <c r="CA193" s="13">
        <f t="shared" si="170"/>
        <v>1.0682447123141398E-12</v>
      </c>
      <c r="CB193" s="20">
        <f t="shared" si="171"/>
        <v>1.978932943548152E-12</v>
      </c>
      <c r="CC193" s="59">
        <f t="shared" si="119"/>
        <v>293.3333333333353</v>
      </c>
      <c r="CD193" s="59">
        <f ca="1">AVERAGE(OFFSET($CC$3,0,0,'Données projet'!$E$12+1,1))-AVERAGE(OFFSET($H$3,0,0,'Données projet'!$E$12+1,1))</f>
        <v>382.88347131256569</v>
      </c>
      <c r="CE193" s="59">
        <f t="shared" si="148"/>
        <v>243.30592080224636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7.2068613769594211E-2</v>
      </c>
      <c r="CL193" s="21">
        <f>EXP(-LN(2)/25)*CL192+(1-EXP(-LN(2)/25))/(LN(2)/25)*Calculateur!CG193*Calculateur!CI193*VLOOKUP('Données projet'!$B$12,Paramètres!$A$1:$I$89,3,0)*0.475*44/12</f>
        <v>1.8987088198226556E-2</v>
      </c>
      <c r="CM193" s="21">
        <f>EXP(-LN(2)/2)*CM192+(1-EXP(-LN(2)/2))/(LN(2)/2)*CG193*CJ193*VLOOKUP('Données projet'!$B$12,Paramètres!$A$1:$I$89,3,0)*0.475*44/12</f>
        <v>2.047731228713568E-24</v>
      </c>
      <c r="CN193" s="22">
        <f t="shared" si="172"/>
        <v>9.1055701967820771E-2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370.12772664814923</v>
      </c>
      <c r="CZ193" s="59">
        <f t="shared" si="150"/>
        <v>292.26503163353146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0.3145543561740442</v>
      </c>
      <c r="DG193" s="21">
        <f>EXP(-LN(2)/25)*DG192+(1-EXP(-LN(2)/25))/(LN(2)/25)*Calculateur!DB193*Calculateur!DD193*VLOOKUP('Données projet'!$B$13,Paramètres!$A$1:$I$89,3,0)*0.475*44/12</f>
        <v>7.8666029344768004E-2</v>
      </c>
      <c r="DH193" s="21">
        <f>EXP(-LN(2)/2)*DH192+(1-EXP(-LN(2)/2))/(LN(2)/2)*DB193*DE193*VLOOKUP('Données projet'!$B$13,Paramètres!$A$1:$I$89,3,0)*0.475*44/12</f>
        <v>6.553614272380758E-24</v>
      </c>
      <c r="DI193" s="22">
        <f t="shared" si="175"/>
        <v>0.39322038551881222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6.1186256061773749E-14</v>
      </c>
      <c r="DQ193" s="13">
        <f t="shared" si="176"/>
        <v>9.7328366192051127E-13</v>
      </c>
      <c r="DR193" s="20">
        <f t="shared" si="177"/>
        <v>1.8017017738191463E-12</v>
      </c>
      <c r="DS193" s="59">
        <f t="shared" si="125"/>
        <v>293.33333333333513</v>
      </c>
      <c r="DT193" s="59">
        <f ca="1">AVERAGE(OFFSET($DS$3,0,0,'Données projet'!$E$14+1,1))-AVERAGE(OFFSET($H$3,0,0,'Données projet'!$E$14+1,1))</f>
        <v>385.04244822139202</v>
      </c>
      <c r="DU193" s="59">
        <f t="shared" si="152"/>
        <v>374.64504594213992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0.29028722364610626</v>
      </c>
      <c r="EB193" s="21">
        <f>EXP(-LN(2)/25)*EB192+(1-EXP(-LN(2)/25))/(LN(2)/25)*Calculateur!DW193*Calculateur!DY193*VLOOKUP('Données projet'!$B$14,Paramètres!$A$1:$I$89,3,0)*0.475*44/12</f>
        <v>0.10725707253999334</v>
      </c>
      <c r="EC193" s="21">
        <f>EXP(-LN(2)/2)*EC192+(1-EXP(-LN(2)/2))/(LN(2)/2)*DW193*DZ193*VLOOKUP('Données projet'!$B$14,Paramètres!$A$1:$I$89,3,0)*0.475*44/12</f>
        <v>1.4081753440567075E-24</v>
      </c>
      <c r="ED193" s="22">
        <f t="shared" si="178"/>
        <v>0.3975442961860996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-1.0286385077051818E-13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332.68760696564266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0.13743099351144383</v>
      </c>
      <c r="AA194" s="21">
        <f>EXP(-LN(2)/25)*AA193+(1-EXP(-LN(2)/25))/(LN(2)/25)*Calculateur!V194*Calculateur!X194*VLOOKUP('Données projet'!$B$9,Paramètres!$A$1:$I$89,3,0)*0.475*44/12</f>
        <v>4.8320575756873936E-2</v>
      </c>
      <c r="AB194" s="21">
        <f>EXP(-LN(2)/2)*AB193+(1-EXP(-LN(2)/2))/(LN(2)/2)*V194*Y194*VLOOKUP('Données projet'!$B$9,Paramètres!$A$1:$I$89,3,0)*0.475*44/12</f>
        <v>3.5695121542161671E-24</v>
      </c>
      <c r="AC194" s="22">
        <f t="shared" si="163"/>
        <v>0.18575156926831776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-1.1527845344971866E-13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368.19566888809879</v>
      </c>
      <c r="AO194" s="59">
        <f t="shared" si="144"/>
        <v>254.25036207346591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0.15401749272834223</v>
      </c>
      <c r="AV194" s="21">
        <f>EXP(-LN(2)/25)*AV193+(1-EXP(-LN(2)/25))/(LN(2)/25)*Calculateur!AQ194*Calculateur!AS194*VLOOKUP('Données projet'!$B$10,Paramètres!$A$1:$I$89,3,0)*0.475*44/12</f>
        <v>5.4152369382703458E-2</v>
      </c>
      <c r="AW194" s="21">
        <f>EXP(-LN(2)/2)*AW193+(1-EXP(-LN(2)/2))/(LN(2)/2)*AQ194*AT194*VLOOKUP('Données projet'!$B$10,Paramètres!$A$1:$I$89,3,0)*0.475*44/12</f>
        <v>4.0003153452422575E-24</v>
      </c>
      <c r="AX194" s="21">
        <f t="shared" si="166"/>
        <v>0.20816986211104568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319.22903094674564</v>
      </c>
      <c r="BJ194" s="59">
        <f t="shared" si="146"/>
        <v>254.58690973142848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0.37425232294147703</v>
      </c>
      <c r="BQ194" s="21">
        <f>EXP(-LN(2)/25)*BQ193+(1-EXP(-LN(2)/25))/(LN(2)/25)*Calculateur!BL194*Calculateur!BN194*VLOOKUP('Données projet'!$B$11,Paramètres!$A$1:$I$89,3,0)*0.475*44/12</f>
        <v>0.12843787599704615</v>
      </c>
      <c r="BR194" s="21">
        <f>EXP(-LN(2)/2)*BR193+(1-EXP(-LN(2)/2))/(LN(2)/2)*BL194*BO194*VLOOKUP('Données projet'!$B$11,Paramètres!$A$1:$I$89,3,0)*0.475*44/12</f>
        <v>6.4591813845890678E-24</v>
      </c>
      <c r="BS194" s="22">
        <f t="shared" si="169"/>
        <v>0.50269019893852318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6.7984728957526396E-14</v>
      </c>
      <c r="CA194" s="13">
        <f t="shared" si="170"/>
        <v>1.0682447123141398E-12</v>
      </c>
      <c r="CB194" s="20">
        <f t="shared" si="171"/>
        <v>1.978932943548152E-12</v>
      </c>
      <c r="CC194" s="59">
        <f t="shared" si="119"/>
        <v>293.3333333333353</v>
      </c>
      <c r="CD194" s="59">
        <f ca="1">AVERAGE(OFFSET($CC$3,0,0,'Données projet'!$E$12+1,1))-AVERAGE(OFFSET($H$3,0,0,'Données projet'!$E$12+1,1))</f>
        <v>382.88347131256569</v>
      </c>
      <c r="CE194" s="59">
        <f t="shared" si="148"/>
        <v>243.30592080224636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7.0655392211086424E-2</v>
      </c>
      <c r="CL194" s="21">
        <f>EXP(-LN(2)/25)*CL193+(1-EXP(-LN(2)/25))/(LN(2)/25)*Calculateur!CG194*Calculateur!CI194*VLOOKUP('Données projet'!$B$12,Paramètres!$A$1:$I$89,3,0)*0.475*44/12</f>
        <v>1.8467885272958479E-2</v>
      </c>
      <c r="CM194" s="21">
        <f>EXP(-LN(2)/2)*CM193+(1-EXP(-LN(2)/2))/(LN(2)/2)*CG194*CJ194*VLOOKUP('Données projet'!$B$12,Paramètres!$A$1:$I$89,3,0)*0.475*44/12</f>
        <v>1.447964637870825E-24</v>
      </c>
      <c r="CN194" s="22">
        <f t="shared" si="172"/>
        <v>8.9123277484044902E-2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370.12772664814923</v>
      </c>
      <c r="CZ194" s="59">
        <f t="shared" si="150"/>
        <v>292.26503163353146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0.30838613710868396</v>
      </c>
      <c r="DG194" s="21">
        <f>EXP(-LN(2)/25)*DG193+(1-EXP(-LN(2)/25))/(LN(2)/25)*Calculateur!DB194*Calculateur!DD194*VLOOKUP('Données projet'!$B$13,Paramètres!$A$1:$I$89,3,0)*0.475*44/12</f>
        <v>7.6514902635468632E-2</v>
      </c>
      <c r="DH194" s="21">
        <f>EXP(-LN(2)/2)*DH193+(1-EXP(-LN(2)/2))/(LN(2)/2)*DB194*DE194*VLOOKUP('Données projet'!$B$13,Paramètres!$A$1:$I$89,3,0)*0.475*44/12</f>
        <v>4.6341050932813761E-24</v>
      </c>
      <c r="DI194" s="22">
        <f t="shared" si="175"/>
        <v>0.38490103974415257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6.1186256061773749E-14</v>
      </c>
      <c r="DQ194" s="13">
        <f t="shared" si="176"/>
        <v>9.7328366192051127E-13</v>
      </c>
      <c r="DR194" s="20">
        <f t="shared" si="177"/>
        <v>1.8017017738191463E-12</v>
      </c>
      <c r="DS194" s="59">
        <f t="shared" si="125"/>
        <v>293.33333333333513</v>
      </c>
      <c r="DT194" s="59">
        <f ca="1">AVERAGE(OFFSET($DS$3,0,0,'Données projet'!$E$14+1,1))-AVERAGE(OFFSET($H$3,0,0,'Données projet'!$E$14+1,1))</f>
        <v>385.04244822139202</v>
      </c>
      <c r="DU194" s="59">
        <f t="shared" si="152"/>
        <v>374.64504594213992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0.28459486824812952</v>
      </c>
      <c r="EB194" s="21">
        <f>EXP(-LN(2)/25)*EB193+(1-EXP(-LN(2)/25))/(LN(2)/25)*Calculateur!DW194*Calculateur!DY194*VLOOKUP('Données projet'!$B$14,Paramètres!$A$1:$I$89,3,0)*0.475*44/12</f>
        <v>0.10432412225098292</v>
      </c>
      <c r="EC194" s="21">
        <f>EXP(-LN(2)/2)*EC193+(1-EXP(-LN(2)/2))/(LN(2)/2)*DW194*DZ194*VLOOKUP('Données projet'!$B$14,Paramètres!$A$1:$I$89,3,0)*0.475*44/12</f>
        <v>9.9573033488219754E-25</v>
      </c>
      <c r="ED194" s="22">
        <f t="shared" si="178"/>
        <v>0.38891899049911244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-1.0286385077051818E-13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332.68760696564266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0.13473605555331347</v>
      </c>
      <c r="AA195" s="21">
        <f>EXP(-LN(2)/25)*AA194+(1-EXP(-LN(2)/25))/(LN(2)/25)*Calculateur!V195*Calculateur!X195*VLOOKUP('Données projet'!$B$9,Paramètres!$A$1:$I$89,3,0)*0.475*44/12</f>
        <v>4.6999247071733578E-2</v>
      </c>
      <c r="AB195" s="21">
        <f>EXP(-LN(2)/2)*AB194+(1-EXP(-LN(2)/2))/(LN(2)/2)*V195*Y195*VLOOKUP('Données projet'!$B$9,Paramètres!$A$1:$I$89,3,0)*0.475*44/12</f>
        <v>2.5240262497740531E-24</v>
      </c>
      <c r="AC195" s="22">
        <f t="shared" si="163"/>
        <v>0.18173530262504706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-1.1527845344971866E-13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368.19566888809879</v>
      </c>
      <c r="AO195" s="59">
        <f t="shared" si="144"/>
        <v>254.25036207346591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0.15099730363733405</v>
      </c>
      <c r="AV195" s="21">
        <f>EXP(-LN(2)/25)*AV194+(1-EXP(-LN(2)/25))/(LN(2)/25)*Calculateur!AQ195*Calculateur!AS195*VLOOKUP('Données projet'!$B$10,Paramètres!$A$1:$I$89,3,0)*0.475*44/12</f>
        <v>5.2671569994184091E-2</v>
      </c>
      <c r="AW195" s="21">
        <f>EXP(-LN(2)/2)*AW194+(1-EXP(-LN(2)/2))/(LN(2)/2)*AQ195*AT195*VLOOKUP('Données projet'!$B$10,Paramètres!$A$1:$I$89,3,0)*0.475*44/12</f>
        <v>2.8286501075054054E-24</v>
      </c>
      <c r="AX195" s="21">
        <f t="shared" si="166"/>
        <v>0.20366887363151814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319.22903094674564</v>
      </c>
      <c r="BJ195" s="59">
        <f t="shared" si="146"/>
        <v>254.58690973142848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0.36691346315997175</v>
      </c>
      <c r="BQ195" s="21">
        <f>EXP(-LN(2)/25)*BQ194+(1-EXP(-LN(2)/25))/(LN(2)/25)*Calculateur!BL195*Calculateur!BN195*VLOOKUP('Données projet'!$B$11,Paramètres!$A$1:$I$89,3,0)*0.475*44/12</f>
        <v>0.12492573552365258</v>
      </c>
      <c r="BR195" s="21">
        <f>EXP(-LN(2)/2)*BR194+(1-EXP(-LN(2)/2))/(LN(2)/2)*BL195*BO195*VLOOKUP('Données projet'!$B$11,Paramètres!$A$1:$I$89,3,0)*0.475*44/12</f>
        <v>4.5673309579568435E-24</v>
      </c>
      <c r="BS195" s="22">
        <f t="shared" si="169"/>
        <v>0.49183919868362436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6.7984728957526396E-14</v>
      </c>
      <c r="CA195" s="13">
        <f t="shared" si="170"/>
        <v>1.0682447123141398E-12</v>
      </c>
      <c r="CB195" s="20">
        <f t="shared" si="171"/>
        <v>1.978932943548152E-12</v>
      </c>
      <c r="CC195" s="59">
        <f t="shared" si="119"/>
        <v>293.3333333333353</v>
      </c>
      <c r="CD195" s="59">
        <f ca="1">AVERAGE(OFFSET($CC$3,0,0,'Données projet'!$E$12+1,1))-AVERAGE(OFFSET($H$3,0,0,'Données projet'!$E$12+1,1))</f>
        <v>382.88347131256569</v>
      </c>
      <c r="CE195" s="59">
        <f t="shared" si="148"/>
        <v>243.30592080224636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6.9269883065360943E-2</v>
      </c>
      <c r="CL195" s="21">
        <f>EXP(-LN(2)/25)*CL194+(1-EXP(-LN(2)/25))/(LN(2)/25)*Calculateur!CG195*Calculateur!CI195*VLOOKUP('Données projet'!$B$12,Paramètres!$A$1:$I$89,3,0)*0.475*44/12</f>
        <v>1.796287997898555E-2</v>
      </c>
      <c r="CM195" s="21">
        <f>EXP(-LN(2)/2)*CM194+(1-EXP(-LN(2)/2))/(LN(2)/2)*CG195*CJ195*VLOOKUP('Données projet'!$B$12,Paramètres!$A$1:$I$89,3,0)*0.475*44/12</f>
        <v>1.023865614356784E-24</v>
      </c>
      <c r="CN195" s="22">
        <f t="shared" si="172"/>
        <v>8.723276304434649E-2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370.12772664814923</v>
      </c>
      <c r="CZ195" s="59">
        <f t="shared" si="150"/>
        <v>292.26503163353146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0.30233887305695328</v>
      </c>
      <c r="DG195" s="21">
        <f>EXP(-LN(2)/25)*DG194+(1-EXP(-LN(2)/25))/(LN(2)/25)*Calculateur!DB195*Calculateur!DD195*VLOOKUP('Données projet'!$B$13,Paramètres!$A$1:$I$89,3,0)*0.475*44/12</f>
        <v>7.4422598599157896E-2</v>
      </c>
      <c r="DH195" s="21">
        <f>EXP(-LN(2)/2)*DH194+(1-EXP(-LN(2)/2))/(LN(2)/2)*DB195*DE195*VLOOKUP('Données projet'!$B$13,Paramètres!$A$1:$I$89,3,0)*0.475*44/12</f>
        <v>3.2768071361903797E-24</v>
      </c>
      <c r="DI195" s="22">
        <f t="shared" si="175"/>
        <v>0.37676147165611118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6.1186256061773749E-14</v>
      </c>
      <c r="DQ195" s="13">
        <f t="shared" si="176"/>
        <v>9.7328366192051127E-13</v>
      </c>
      <c r="DR195" s="20">
        <f t="shared" si="177"/>
        <v>1.8017017738191463E-12</v>
      </c>
      <c r="DS195" s="59">
        <f t="shared" si="125"/>
        <v>293.33333333333513</v>
      </c>
      <c r="DT195" s="59">
        <f ca="1">AVERAGE(OFFSET($DS$3,0,0,'Données projet'!$E$14+1,1))-AVERAGE(OFFSET($H$3,0,0,'Données projet'!$E$14+1,1))</f>
        <v>385.04244822139202</v>
      </c>
      <c r="DU195" s="59">
        <f t="shared" si="152"/>
        <v>374.64504594213992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0.27901413646751316</v>
      </c>
      <c r="EB195" s="21">
        <f>EXP(-LN(2)/25)*EB194+(1-EXP(-LN(2)/25))/(LN(2)/25)*Calculateur!DW195*Calculateur!DY195*VLOOKUP('Données projet'!$B$14,Paramètres!$A$1:$I$89,3,0)*0.475*44/12</f>
        <v>0.10147137364186264</v>
      </c>
      <c r="EC195" s="21">
        <f>EXP(-LN(2)/2)*EC194+(1-EXP(-LN(2)/2))/(LN(2)/2)*DW195*DZ195*VLOOKUP('Données projet'!$B$14,Paramètres!$A$1:$I$89,3,0)*0.475*44/12</f>
        <v>7.0408767202835376E-25</v>
      </c>
      <c r="ED195" s="22">
        <f t="shared" si="178"/>
        <v>0.38048551010937581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-1.0286385077051818E-13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332.68760696564266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0.1320939636847922</v>
      </c>
      <c r="AA196" s="21">
        <f>EXP(-LN(2)/25)*AA195+(1-EXP(-LN(2)/25))/(LN(2)/25)*Calculateur!V196*Calculateur!X196*VLOOKUP('Données projet'!$B$9,Paramètres!$A$1:$I$89,3,0)*0.475*44/12</f>
        <v>4.5714050188974037E-2</v>
      </c>
      <c r="AB196" s="21">
        <f>EXP(-LN(2)/2)*AB195+(1-EXP(-LN(2)/2))/(LN(2)/2)*V196*Y196*VLOOKUP('Données projet'!$B$9,Paramètres!$A$1:$I$89,3,0)*0.475*44/12</f>
        <v>1.7847560771080835E-24</v>
      </c>
      <c r="AC196" s="22">
        <f t="shared" si="163"/>
        <v>0.17780801387376624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-1.1527845344971866E-13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368.19566888809879</v>
      </c>
      <c r="AO196" s="59">
        <f t="shared" si="144"/>
        <v>254.25036207346591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0.14803633861226709</v>
      </c>
      <c r="AV196" s="21">
        <f>EXP(-LN(2)/25)*AV195+(1-EXP(-LN(2)/25))/(LN(2)/25)*Calculateur!AQ196*Calculateur!AS196*VLOOKUP('Données projet'!$B$10,Paramètres!$A$1:$I$89,3,0)*0.475*44/12</f>
        <v>5.123126314281564E-2</v>
      </c>
      <c r="AW196" s="21">
        <f>EXP(-LN(2)/2)*AW195+(1-EXP(-LN(2)/2))/(LN(2)/2)*AQ196*AT196*VLOOKUP('Données projet'!$B$10,Paramètres!$A$1:$I$89,3,0)*0.475*44/12</f>
        <v>2.0001576726211288E-24</v>
      </c>
      <c r="AX196" s="21">
        <f t="shared" si="166"/>
        <v>0.19926760175508273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319.22903094674564</v>
      </c>
      <c r="BJ196" s="59">
        <f t="shared" si="146"/>
        <v>254.58690973142848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0.3597185139425193</v>
      </c>
      <c r="BQ196" s="21">
        <f>EXP(-LN(2)/25)*BQ195+(1-EXP(-LN(2)/25))/(LN(2)/25)*Calculateur!BL196*Calculateur!BN196*VLOOKUP('Données projet'!$B$11,Paramètres!$A$1:$I$89,3,0)*0.475*44/12</f>
        <v>0.12150963471619938</v>
      </c>
      <c r="BR196" s="21">
        <f>EXP(-LN(2)/2)*BR195+(1-EXP(-LN(2)/2))/(LN(2)/2)*BL196*BO196*VLOOKUP('Données projet'!$B$11,Paramètres!$A$1:$I$89,3,0)*0.475*44/12</f>
        <v>3.2295906922945346E-24</v>
      </c>
      <c r="BS196" s="22">
        <f t="shared" si="169"/>
        <v>0.48122814865871866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6.7984728957526396E-14</v>
      </c>
      <c r="CA196" s="13">
        <f t="shared" si="170"/>
        <v>1.0682447123141398E-12</v>
      </c>
      <c r="CB196" s="20">
        <f t="shared" si="171"/>
        <v>1.978932943548152E-12</v>
      </c>
      <c r="CC196" s="59">
        <f t="shared" ref="CC196:CC203" si="195">CB196+(BT196+BU196)*44/12</f>
        <v>293.3333333333353</v>
      </c>
      <c r="CD196" s="59">
        <f ca="1">AVERAGE(OFFSET($CC$3,0,0,'Données projet'!$E$12+1,1))-AVERAGE(OFFSET($H$3,0,0,'Données projet'!$E$12+1,1))</f>
        <v>382.88347131256569</v>
      </c>
      <c r="CE196" s="59">
        <f t="shared" si="148"/>
        <v>243.30592080224636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6.7911542908905997E-2</v>
      </c>
      <c r="CL196" s="21">
        <f>EXP(-LN(2)/25)*CL195+(1-EXP(-LN(2)/25))/(LN(2)/25)*Calculateur!CG196*Calculateur!CI196*VLOOKUP('Données projet'!$B$12,Paramètres!$A$1:$I$89,3,0)*0.475*44/12</f>
        <v>1.7471684081333386E-2</v>
      </c>
      <c r="CM196" s="21">
        <f>EXP(-LN(2)/2)*CM195+(1-EXP(-LN(2)/2))/(LN(2)/2)*CG196*CJ196*VLOOKUP('Données projet'!$B$12,Paramètres!$A$1:$I$89,3,0)*0.475*44/12</f>
        <v>7.2398231893541252E-25</v>
      </c>
      <c r="CN196" s="22">
        <f t="shared" si="172"/>
        <v>8.5383226990239383E-2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370.12772664814923</v>
      </c>
      <c r="CZ196" s="59">
        <f t="shared" si="150"/>
        <v>292.26503163353146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0.29641019216481018</v>
      </c>
      <c r="DG196" s="21">
        <f>EXP(-LN(2)/25)*DG195+(1-EXP(-LN(2)/25))/(LN(2)/25)*Calculateur!DB196*Calculateur!DD196*VLOOKUP('Données projet'!$B$13,Paramètres!$A$1:$I$89,3,0)*0.475*44/12</f>
        <v>7.2387508726749553E-2</v>
      </c>
      <c r="DH196" s="21">
        <f>EXP(-LN(2)/2)*DH195+(1-EXP(-LN(2)/2))/(LN(2)/2)*DB196*DE196*VLOOKUP('Données projet'!$B$13,Paramètres!$A$1:$I$89,3,0)*0.475*44/12</f>
        <v>2.3170525466406884E-24</v>
      </c>
      <c r="DI196" s="22">
        <f t="shared" si="175"/>
        <v>0.36879770089155972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6.1186256061773749E-14</v>
      </c>
      <c r="DQ196" s="13">
        <f t="shared" si="176"/>
        <v>9.7328366192051127E-13</v>
      </c>
      <c r="DR196" s="20">
        <f t="shared" si="177"/>
        <v>1.8017017738191463E-12</v>
      </c>
      <c r="DS196" s="59">
        <f t="shared" ref="DS196:DS203" si="197">DR196+(DJ196+DK196)*44/12</f>
        <v>293.33333333333513</v>
      </c>
      <c r="DT196" s="59">
        <f ca="1">AVERAGE(OFFSET($DS$3,0,0,'Données projet'!$E$14+1,1))-AVERAGE(OFFSET($H$3,0,0,'Données projet'!$E$14+1,1))</f>
        <v>385.04244822139202</v>
      </c>
      <c r="DU196" s="59">
        <f t="shared" si="152"/>
        <v>374.64504594213992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0.2735428394332044</v>
      </c>
      <c r="EB196" s="21">
        <f>EXP(-LN(2)/25)*EB195+(1-EXP(-LN(2)/25))/(LN(2)/25)*Calculateur!DW196*Calculateur!DY196*VLOOKUP('Données projet'!$B$14,Paramètres!$A$1:$I$89,3,0)*0.475*44/12</f>
        <v>9.8696633593478272E-2</v>
      </c>
      <c r="EC196" s="21">
        <f>EXP(-LN(2)/2)*EC195+(1-EXP(-LN(2)/2))/(LN(2)/2)*DW196*DZ196*VLOOKUP('Données projet'!$B$14,Paramètres!$A$1:$I$89,3,0)*0.475*44/12</f>
        <v>4.9786516744109877E-25</v>
      </c>
      <c r="ED196" s="22">
        <f t="shared" si="178"/>
        <v>0.3722394730266827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-1.0286385077051818E-13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332.68760696564266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0.12950368162629572</v>
      </c>
      <c r="AA197" s="21">
        <f>EXP(-LN(2)/25)*AA196+(1-EXP(-LN(2)/25))/(LN(2)/25)*Calculateur!V197*Calculateur!X197*VLOOKUP('Données projet'!$B$9,Paramètres!$A$1:$I$89,3,0)*0.475*44/12</f>
        <v>4.4463997082559124E-2</v>
      </c>
      <c r="AB197" s="21">
        <f>EXP(-LN(2)/2)*AB196+(1-EXP(-LN(2)/2))/(LN(2)/2)*V197*Y197*VLOOKUP('Données projet'!$B$9,Paramètres!$A$1:$I$89,3,0)*0.475*44/12</f>
        <v>1.2620131248870266E-24</v>
      </c>
      <c r="AC197" s="22">
        <f t="shared" si="163"/>
        <v>0.17396767870885485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-1.1527845344971866E-13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368.19566888809879</v>
      </c>
      <c r="AO197" s="59">
        <f t="shared" ref="AO197:AO203" si="205">$AO$3</f>
        <v>254.25036207346591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0.14513343630533138</v>
      </c>
      <c r="AV197" s="21">
        <f>EXP(-LN(2)/25)*AV196+(1-EXP(-LN(2)/25))/(LN(2)/25)*Calculateur!AQ197*Calculateur!AS197*VLOOKUP('Données projet'!$B$10,Paramètres!$A$1:$I$89,3,0)*0.475*44/12</f>
        <v>4.9830341558040309E-2</v>
      </c>
      <c r="AW197" s="21">
        <f>EXP(-LN(2)/2)*AW196+(1-EXP(-LN(2)/2))/(LN(2)/2)*AQ197*AT197*VLOOKUP('Données projet'!$B$10,Paramètres!$A$1:$I$89,3,0)*0.475*44/12</f>
        <v>1.4143250537527027E-24</v>
      </c>
      <c r="AX197" s="21">
        <f t="shared" si="166"/>
        <v>0.19496377786337168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319.22903094674564</v>
      </c>
      <c r="BJ197" s="59">
        <f t="shared" ref="BJ197:BJ203" si="206">$BJ$3</f>
        <v>254.58690973142848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0.35266465329073537</v>
      </c>
      <c r="BQ197" s="21">
        <f>EXP(-LN(2)/25)*BQ196+(1-EXP(-LN(2)/25))/(LN(2)/25)*Calculateur!BL197*Calculateur!BN197*VLOOKUP('Données projet'!$B$11,Paramètres!$A$1:$I$89,3,0)*0.475*44/12</f>
        <v>0.11818694736497093</v>
      </c>
      <c r="BR197" s="21">
        <f>EXP(-LN(2)/2)*BR196+(1-EXP(-LN(2)/2))/(LN(2)/2)*BL197*BO197*VLOOKUP('Données projet'!$B$11,Paramètres!$A$1:$I$89,3,0)*0.475*44/12</f>
        <v>2.2836654789784221E-24</v>
      </c>
      <c r="BS197" s="22">
        <f t="shared" si="169"/>
        <v>0.4708516006557063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6.7984728957526396E-14</v>
      </c>
      <c r="CA197" s="13">
        <f t="shared" si="170"/>
        <v>1.0682447123141398E-12</v>
      </c>
      <c r="CB197" s="20">
        <f t="shared" si="171"/>
        <v>1.978932943548152E-12</v>
      </c>
      <c r="CC197" s="59">
        <f t="shared" si="195"/>
        <v>293.3333333333353</v>
      </c>
      <c r="CD197" s="59">
        <f ca="1">AVERAGE(OFFSET($CC$3,0,0,'Données projet'!$E$12+1,1))-AVERAGE(OFFSET($H$3,0,0,'Données projet'!$E$12+1,1))</f>
        <v>382.88347131256569</v>
      </c>
      <c r="CE197" s="59">
        <f t="shared" ref="CE197:CE203" si="207">$CE$3</f>
        <v>243.30592080224636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6.6579838974413441E-2</v>
      </c>
      <c r="CL197" s="21">
        <f>EXP(-LN(2)/25)*CL196+(1-EXP(-LN(2)/25))/(LN(2)/25)*Calculateur!CG197*Calculateur!CI197*VLOOKUP('Données projet'!$B$12,Paramètres!$A$1:$I$89,3,0)*0.475*44/12</f>
        <v>1.6993919961333391E-2</v>
      </c>
      <c r="CM197" s="21">
        <f>EXP(-LN(2)/2)*CM196+(1-EXP(-LN(2)/2))/(LN(2)/2)*CG197*CJ197*VLOOKUP('Données projet'!$B$12,Paramètres!$A$1:$I$89,3,0)*0.475*44/12</f>
        <v>5.11932807178392E-25</v>
      </c>
      <c r="CN197" s="22">
        <f t="shared" si="172"/>
        <v>8.3573758935746839E-2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370.12772664814923</v>
      </c>
      <c r="CZ197" s="59">
        <f t="shared" ref="CZ197:CZ203" si="208">$CZ$3</f>
        <v>292.26503163353146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0.29059776908882373</v>
      </c>
      <c r="DG197" s="21">
        <f>EXP(-LN(2)/25)*DG196+(1-EXP(-LN(2)/25))/(LN(2)/25)*Calculateur!DB197*Calculateur!DD197*VLOOKUP('Données projet'!$B$13,Paramètres!$A$1:$I$89,3,0)*0.475*44/12</f>
        <v>7.0408068493922948E-2</v>
      </c>
      <c r="DH197" s="21">
        <f>EXP(-LN(2)/2)*DH196+(1-EXP(-LN(2)/2))/(LN(2)/2)*DB197*DE197*VLOOKUP('Données projet'!$B$13,Paramètres!$A$1:$I$89,3,0)*0.475*44/12</f>
        <v>1.6384035680951901E-24</v>
      </c>
      <c r="DI197" s="22">
        <f t="shared" si="175"/>
        <v>0.36100583758274668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6.1186256061773749E-14</v>
      </c>
      <c r="DQ197" s="13">
        <f t="shared" si="176"/>
        <v>9.7328366192051127E-13</v>
      </c>
      <c r="DR197" s="20">
        <f t="shared" si="177"/>
        <v>1.8017017738191463E-12</v>
      </c>
      <c r="DS197" s="59">
        <f t="shared" si="197"/>
        <v>293.33333333333513</v>
      </c>
      <c r="DT197" s="59">
        <f ca="1">AVERAGE(OFFSET($DS$3,0,0,'Données projet'!$E$14+1,1))-AVERAGE(OFFSET($H$3,0,0,'Données projet'!$E$14+1,1))</f>
        <v>385.04244822139202</v>
      </c>
      <c r="DU197" s="59">
        <f t="shared" ref="DU197:DU203" si="209">$DU$3</f>
        <v>374.64504594213992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0.26817883119657676</v>
      </c>
      <c r="EB197" s="21">
        <f>EXP(-LN(2)/25)*EB196+(1-EXP(-LN(2)/25))/(LN(2)/25)*Calculateur!DW197*Calculateur!DY197*VLOOKUP('Données projet'!$B$14,Paramètres!$A$1:$I$89,3,0)*0.475*44/12</f>
        <v>9.5997768957634219E-2</v>
      </c>
      <c r="EC197" s="21">
        <f>EXP(-LN(2)/2)*EC196+(1-EXP(-LN(2)/2))/(LN(2)/2)*DW197*DZ197*VLOOKUP('Données projet'!$B$14,Paramètres!$A$1:$I$89,3,0)*0.475*44/12</f>
        <v>3.5204383601417688E-25</v>
      </c>
      <c r="ED197" s="22">
        <f t="shared" si="178"/>
        <v>0.36417660015421099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-1.0286385077051818E-13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332.68760696564266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0.1269641934190503</v>
      </c>
      <c r="AA198" s="21">
        <f>EXP(-LN(2)/25)*AA197+(1-EXP(-LN(2)/25))/(LN(2)/25)*Calculateur!V198*Calculateur!X198*VLOOKUP('Données projet'!$B$9,Paramètres!$A$1:$I$89,3,0)*0.475*44/12</f>
        <v>4.3248126744076562E-2</v>
      </c>
      <c r="AB198" s="21">
        <f>EXP(-LN(2)/2)*AB197+(1-EXP(-LN(2)/2))/(LN(2)/2)*V198*Y198*VLOOKUP('Données projet'!$B$9,Paramètres!$A$1:$I$89,3,0)*0.475*44/12</f>
        <v>8.9237803855404177E-25</v>
      </c>
      <c r="AC198" s="22">
        <f t="shared" si="163"/>
        <v>0.17021232016312687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-1.1527845344971866E-13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368.19566888809879</v>
      </c>
      <c r="AO198" s="59">
        <f t="shared" si="205"/>
        <v>254.25036207346591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0.14228745814203908</v>
      </c>
      <c r="AV198" s="21">
        <f>EXP(-LN(2)/25)*AV197+(1-EXP(-LN(2)/25))/(LN(2)/25)*Calculateur!AQ198*Calculateur!AS198*VLOOKUP('Données projet'!$B$10,Paramètres!$A$1:$I$89,3,0)*0.475*44/12</f>
        <v>4.8467728247671919E-2</v>
      </c>
      <c r="AW198" s="21">
        <f>EXP(-LN(2)/2)*AW197+(1-EXP(-LN(2)/2))/(LN(2)/2)*AQ198*AT198*VLOOKUP('Données projet'!$B$10,Paramètres!$A$1:$I$89,3,0)*0.475*44/12</f>
        <v>1.0000788363105644E-24</v>
      </c>
      <c r="AX198" s="21">
        <f t="shared" si="166"/>
        <v>0.19075518638971101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319.22903094674564</v>
      </c>
      <c r="BJ198" s="59">
        <f t="shared" si="206"/>
        <v>254.58690973142848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0.34574911454390278</v>
      </c>
      <c r="BQ198" s="21">
        <f>EXP(-LN(2)/25)*BQ197+(1-EXP(-LN(2)/25))/(LN(2)/25)*Calculateur!BL198*Calculateur!BN198*VLOOKUP('Données projet'!$B$11,Paramètres!$A$1:$I$89,3,0)*0.475*44/12</f>
        <v>0.11495511907409435</v>
      </c>
      <c r="BR198" s="21">
        <f>EXP(-LN(2)/2)*BR197+(1-EXP(-LN(2)/2))/(LN(2)/2)*BL198*BO198*VLOOKUP('Données projet'!$B$11,Paramètres!$A$1:$I$89,3,0)*0.475*44/12</f>
        <v>1.6147953461472675E-24</v>
      </c>
      <c r="BS198" s="22">
        <f t="shared" si="169"/>
        <v>0.46070423361799712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6.7984728957526396E-14</v>
      </c>
      <c r="CA198" s="13">
        <f t="shared" si="170"/>
        <v>1.0682447123141398E-12</v>
      </c>
      <c r="CB198" s="20">
        <f t="shared" si="171"/>
        <v>1.978932943548152E-12</v>
      </c>
      <c r="CC198" s="59">
        <f t="shared" si="195"/>
        <v>293.3333333333353</v>
      </c>
      <c r="CD198" s="59">
        <f ca="1">AVERAGE(OFFSET($CC$3,0,0,'Données projet'!$E$12+1,1))-AVERAGE(OFFSET($H$3,0,0,'Données projet'!$E$12+1,1))</f>
        <v>382.88347131256569</v>
      </c>
      <c r="CE198" s="59">
        <f t="shared" si="207"/>
        <v>243.30592080224636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6.527424894181709E-2</v>
      </c>
      <c r="CL198" s="21">
        <f>EXP(-LN(2)/25)*CL197+(1-EXP(-LN(2)/25))/(LN(2)/25)*Calculateur!CG198*Calculateur!CI198*VLOOKUP('Données projet'!$B$12,Paramètres!$A$1:$I$89,3,0)*0.475*44/12</f>
        <v>1.652922032631932E-2</v>
      </c>
      <c r="CM198" s="21">
        <f>EXP(-LN(2)/2)*CM197+(1-EXP(-LN(2)/2))/(LN(2)/2)*CG198*CJ198*VLOOKUP('Données projet'!$B$12,Paramètres!$A$1:$I$89,3,0)*0.475*44/12</f>
        <v>3.6199115946770626E-25</v>
      </c>
      <c r="CN198" s="22">
        <f t="shared" si="172"/>
        <v>8.1803469268136406E-2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370.12772664814923</v>
      </c>
      <c r="CZ198" s="59">
        <f t="shared" si="208"/>
        <v>292.26503163353146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0.28489932408412932</v>
      </c>
      <c r="DG198" s="21">
        <f>EXP(-LN(2)/25)*DG197+(1-EXP(-LN(2)/25))/(LN(2)/25)*Calculateur!DB198*Calculateur!DD198*VLOOKUP('Données projet'!$B$13,Paramètres!$A$1:$I$89,3,0)*0.475*44/12</f>
        <v>6.8482756158357222E-2</v>
      </c>
      <c r="DH198" s="21">
        <f>EXP(-LN(2)/2)*DH197+(1-EXP(-LN(2)/2))/(LN(2)/2)*DB198*DE198*VLOOKUP('Données projet'!$B$13,Paramètres!$A$1:$I$89,3,0)*0.475*44/12</f>
        <v>1.1585262733203444E-24</v>
      </c>
      <c r="DI198" s="22">
        <f t="shared" si="175"/>
        <v>0.35338208024248652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6.1186256061773749E-14</v>
      </c>
      <c r="DQ198" s="13">
        <f t="shared" si="176"/>
        <v>9.7328366192051127E-13</v>
      </c>
      <c r="DR198" s="20">
        <f t="shared" si="177"/>
        <v>1.8017017738191463E-12</v>
      </c>
      <c r="DS198" s="59">
        <f t="shared" si="197"/>
        <v>293.33333333333513</v>
      </c>
      <c r="DT198" s="59">
        <f ca="1">AVERAGE(OFFSET($DS$3,0,0,'Données projet'!$E$14+1,1))-AVERAGE(OFFSET($H$3,0,0,'Données projet'!$E$14+1,1))</f>
        <v>385.04244822139202</v>
      </c>
      <c r="DU198" s="59">
        <f t="shared" si="209"/>
        <v>374.64504594213992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0.26292000788974745</v>
      </c>
      <c r="EB198" s="21">
        <f>EXP(-LN(2)/25)*EB197+(1-EXP(-LN(2)/25))/(LN(2)/25)*Calculateur!DW198*Calculateur!DY198*VLOOKUP('Données projet'!$B$14,Paramètres!$A$1:$I$89,3,0)*0.475*44/12</f>
        <v>9.3372704917184454E-2</v>
      </c>
      <c r="EC198" s="21">
        <f>EXP(-LN(2)/2)*EC197+(1-EXP(-LN(2)/2))/(LN(2)/2)*DW198*DZ198*VLOOKUP('Données projet'!$B$14,Paramètres!$A$1:$I$89,3,0)*0.475*44/12</f>
        <v>2.4893258372054939E-25</v>
      </c>
      <c r="ED198" s="22">
        <f t="shared" si="178"/>
        <v>0.35629271280693192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-1.0286385077051818E-13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332.68760696564266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0.12447450302661409</v>
      </c>
      <c r="AA199" s="21">
        <f>EXP(-LN(2)/25)*AA198+(1-EXP(-LN(2)/25))/(LN(2)/25)*Calculateur!V199*Calculateur!X199*VLOOKUP('Données projet'!$B$9,Paramètres!$A$1:$I$89,3,0)*0.475*44/12</f>
        <v>4.2065504443939646E-2</v>
      </c>
      <c r="AB199" s="21">
        <f>EXP(-LN(2)/2)*AB198+(1-EXP(-LN(2)/2))/(LN(2)/2)*V199*Y199*VLOOKUP('Données projet'!$B$9,Paramètres!$A$1:$I$89,3,0)*0.475*44/12</f>
        <v>6.3100656244351329E-25</v>
      </c>
      <c r="AC199" s="22">
        <f t="shared" si="163"/>
        <v>0.16654000747055372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-1.1527845344971866E-13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368.19566888809879</v>
      </c>
      <c r="AO199" s="59">
        <f t="shared" si="205"/>
        <v>254.25036207346591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0.13949728787465368</v>
      </c>
      <c r="AV199" s="21">
        <f>EXP(-LN(2)/25)*AV198+(1-EXP(-LN(2)/25))/(LN(2)/25)*Calculateur!AQ199*Calculateur!AS199*VLOOKUP('Données projet'!$B$10,Paramètres!$A$1:$I$89,3,0)*0.475*44/12</f>
        <v>4.7142375669932277E-2</v>
      </c>
      <c r="AW199" s="21">
        <f>EXP(-LN(2)/2)*AW198+(1-EXP(-LN(2)/2))/(LN(2)/2)*AQ199*AT199*VLOOKUP('Données projet'!$B$10,Paramètres!$A$1:$I$89,3,0)*0.475*44/12</f>
        <v>7.0716252687635134E-25</v>
      </c>
      <c r="AX199" s="21">
        <f t="shared" si="166"/>
        <v>0.18663966354458594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319.22903094674564</v>
      </c>
      <c r="BJ199" s="59">
        <f t="shared" si="206"/>
        <v>254.58690973142848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0.33896918529383346</v>
      </c>
      <c r="BQ199" s="21">
        <f>EXP(-LN(2)/25)*BQ198+(1-EXP(-LN(2)/25))/(LN(2)/25)*Calculateur!BL199*Calculateur!BN199*VLOOKUP('Données projet'!$B$11,Paramètres!$A$1:$I$89,3,0)*0.475*44/12</f>
        <v>0.11181166529778626</v>
      </c>
      <c r="BR199" s="21">
        <f>EXP(-LN(2)/2)*BR198+(1-EXP(-LN(2)/2))/(LN(2)/2)*BL199*BO199*VLOOKUP('Données projet'!$B$11,Paramètres!$A$1:$I$89,3,0)*0.475*44/12</f>
        <v>1.1418327394892113E-24</v>
      </c>
      <c r="BS199" s="22">
        <f t="shared" si="169"/>
        <v>0.45078085059161971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6.7984728957526396E-14</v>
      </c>
      <c r="CA199" s="13">
        <f t="shared" si="170"/>
        <v>1.0682447123141398E-12</v>
      </c>
      <c r="CB199" s="20">
        <f t="shared" si="171"/>
        <v>1.978932943548152E-12</v>
      </c>
      <c r="CC199" s="59">
        <f t="shared" si="195"/>
        <v>293.3333333333353</v>
      </c>
      <c r="CD199" s="59">
        <f ca="1">AVERAGE(OFFSET($CC$3,0,0,'Données projet'!$E$12+1,1))-AVERAGE(OFFSET($H$3,0,0,'Données projet'!$E$12+1,1))</f>
        <v>382.88347131256569</v>
      </c>
      <c r="CE199" s="59">
        <f t="shared" si="207"/>
        <v>243.30592080224636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6.3994260733428662E-2</v>
      </c>
      <c r="CL199" s="21">
        <f>EXP(-LN(2)/25)*CL198+(1-EXP(-LN(2)/25))/(LN(2)/25)*Calculateur!CG199*Calculateur!CI199*VLOOKUP('Données projet'!$B$12,Paramètres!$A$1:$I$89,3,0)*0.475*44/12</f>
        <v>1.6077227927262197E-2</v>
      </c>
      <c r="CM199" s="21">
        <f>EXP(-LN(2)/2)*CM198+(1-EXP(-LN(2)/2))/(LN(2)/2)*CG199*CJ199*VLOOKUP('Données projet'!$B$12,Paramètres!$A$1:$I$89,3,0)*0.475*44/12</f>
        <v>2.55966403589196E-25</v>
      </c>
      <c r="CN199" s="22">
        <f t="shared" si="172"/>
        <v>8.0071488660690859E-2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370.12772664814923</v>
      </c>
      <c r="CZ199" s="59">
        <f t="shared" si="208"/>
        <v>292.26503163353146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0.27931262211026875</v>
      </c>
      <c r="DG199" s="21">
        <f>EXP(-LN(2)/25)*DG198+(1-EXP(-LN(2)/25))/(LN(2)/25)*Calculateur!DB199*Calculateur!DD199*VLOOKUP('Données projet'!$B$13,Paramètres!$A$1:$I$89,3,0)*0.475*44/12</f>
        <v>6.6610091589855314E-2</v>
      </c>
      <c r="DH199" s="21">
        <f>EXP(-LN(2)/2)*DH198+(1-EXP(-LN(2)/2))/(LN(2)/2)*DB199*DE199*VLOOKUP('Données projet'!$B$13,Paramètres!$A$1:$I$89,3,0)*0.475*44/12</f>
        <v>8.1920178404759521E-25</v>
      </c>
      <c r="DI199" s="22">
        <f t="shared" si="175"/>
        <v>0.34592271370012406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6.1186256061773749E-14</v>
      </c>
      <c r="DQ199" s="13">
        <f t="shared" si="176"/>
        <v>9.7328366192051127E-13</v>
      </c>
      <c r="DR199" s="20">
        <f t="shared" si="177"/>
        <v>1.8017017738191463E-12</v>
      </c>
      <c r="DS199" s="59">
        <f t="shared" si="197"/>
        <v>293.33333333333513</v>
      </c>
      <c r="DT199" s="59">
        <f ca="1">AVERAGE(OFFSET($DS$3,0,0,'Données projet'!$E$14+1,1))-AVERAGE(OFFSET($H$3,0,0,'Données projet'!$E$14+1,1))</f>
        <v>385.04244822139202</v>
      </c>
      <c r="DU199" s="59">
        <f t="shared" si="209"/>
        <v>374.64504594213992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0.25776430690039953</v>
      </c>
      <c r="EB199" s="21">
        <f>EXP(-LN(2)/25)*EB198+(1-EXP(-LN(2)/25))/(LN(2)/25)*Calculateur!DW199*Calculateur!DY199*VLOOKUP('Données projet'!$B$14,Paramètres!$A$1:$I$89,3,0)*0.475*44/12</f>
        <v>9.0819423390966894E-2</v>
      </c>
      <c r="EC199" s="21">
        <f>EXP(-LN(2)/2)*EC198+(1-EXP(-LN(2)/2))/(LN(2)/2)*DW199*DZ199*VLOOKUP('Données projet'!$B$14,Paramètres!$A$1:$I$89,3,0)*0.475*44/12</f>
        <v>1.7602191800708844E-25</v>
      </c>
      <c r="ED199" s="22">
        <f t="shared" si="178"/>
        <v>0.34858373029136641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-1.0286385077051818E-13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332.68760696564266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0.12203363394421236</v>
      </c>
      <c r="AA200" s="21">
        <f>EXP(-LN(2)/25)*AA199+(1-EXP(-LN(2)/25))/(LN(2)/25)*Calculateur!V200*Calculateur!X200*VLOOKUP('Données projet'!$B$9,Paramètres!$A$1:$I$89,3,0)*0.475*44/12</f>
        <v>4.0915221012791381E-2</v>
      </c>
      <c r="AB200" s="21">
        <f>EXP(-LN(2)/2)*AB199+(1-EXP(-LN(2)/2))/(LN(2)/2)*V200*Y200*VLOOKUP('Données projet'!$B$9,Paramètres!$A$1:$I$89,3,0)*0.475*44/12</f>
        <v>4.4618901927702089E-25</v>
      </c>
      <c r="AC200" s="22">
        <f t="shared" si="163"/>
        <v>0.16294885495700373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-1.1527845344971866E-13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368.19566888809879</v>
      </c>
      <c r="AO200" s="59">
        <f t="shared" si="205"/>
        <v>254.25036207346591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0.13676183114437587</v>
      </c>
      <c r="AV200" s="21">
        <f>EXP(-LN(2)/25)*AV199+(1-EXP(-LN(2)/25))/(LN(2)/25)*Calculateur!AQ200*Calculateur!AS200*VLOOKUP('Données projet'!$B$10,Paramètres!$A$1:$I$89,3,0)*0.475*44/12</f>
        <v>4.585326492812819E-2</v>
      </c>
      <c r="AW200" s="21">
        <f>EXP(-LN(2)/2)*AW199+(1-EXP(-LN(2)/2))/(LN(2)/2)*AQ200*AT200*VLOOKUP('Données projet'!$B$10,Paramètres!$A$1:$I$89,3,0)*0.475*44/12</f>
        <v>5.0003941815528219E-25</v>
      </c>
      <c r="AX200" s="21">
        <f t="shared" si="166"/>
        <v>0.18261509607250406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319.22903094674564</v>
      </c>
      <c r="BJ200" s="59">
        <f t="shared" si="206"/>
        <v>254.58690973142848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0.33232220632100945</v>
      </c>
      <c r="BQ200" s="21">
        <f>EXP(-LN(2)/25)*BQ199+(1-EXP(-LN(2)/25))/(LN(2)/25)*Calculateur!BL200*Calculateur!BN200*VLOOKUP('Données projet'!$B$11,Paramètres!$A$1:$I$89,3,0)*0.475*44/12</f>
        <v>0.10875416943029836</v>
      </c>
      <c r="BR200" s="21">
        <f>EXP(-LN(2)/2)*BR199+(1-EXP(-LN(2)/2))/(LN(2)/2)*BL200*BO200*VLOOKUP('Données projet'!$B$11,Paramètres!$A$1:$I$89,3,0)*0.475*44/12</f>
        <v>8.0739767307363384E-25</v>
      </c>
      <c r="BS200" s="22">
        <f t="shared" si="169"/>
        <v>0.44107637575130781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6.7984728957526396E-14</v>
      </c>
      <c r="CA200" s="13">
        <f t="shared" si="170"/>
        <v>1.0682447123141398E-12</v>
      </c>
      <c r="CB200" s="20">
        <f t="shared" si="171"/>
        <v>1.978932943548152E-12</v>
      </c>
      <c r="CC200" s="59">
        <f t="shared" si="195"/>
        <v>293.3333333333353</v>
      </c>
      <c r="CD200" s="59">
        <f ca="1">AVERAGE(OFFSET($CC$3,0,0,'Données projet'!$E$12+1,1))-AVERAGE(OFFSET($H$3,0,0,'Données projet'!$E$12+1,1))</f>
        <v>382.88347131256569</v>
      </c>
      <c r="CE200" s="59">
        <f t="shared" si="207"/>
        <v>243.30592080224636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6.2739372313091027E-2</v>
      </c>
      <c r="CL200" s="21">
        <f>EXP(-LN(2)/25)*CL199+(1-EXP(-LN(2)/25))/(LN(2)/25)*Calculateur!CG200*Calculateur!CI200*VLOOKUP('Données projet'!$B$12,Paramètres!$A$1:$I$89,3,0)*0.475*44/12</f>
        <v>1.5637595284126539E-2</v>
      </c>
      <c r="CM200" s="21">
        <f>EXP(-LN(2)/2)*CM199+(1-EXP(-LN(2)/2))/(LN(2)/2)*CG200*CJ200*VLOOKUP('Données projet'!$B$12,Paramètres!$A$1:$I$89,3,0)*0.475*44/12</f>
        <v>1.8099557973385313E-25</v>
      </c>
      <c r="CN200" s="22">
        <f t="shared" si="172"/>
        <v>7.8376967597217573E-2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370.12772664814923</v>
      </c>
      <c r="CZ200" s="59">
        <f t="shared" si="208"/>
        <v>292.26503163353146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0.27383547195456381</v>
      </c>
      <c r="DG200" s="21">
        <f>EXP(-LN(2)/25)*DG199+(1-EXP(-LN(2)/25))/(LN(2)/25)*Calculateur!DB200*Calculateur!DD200*VLOOKUP('Données projet'!$B$13,Paramètres!$A$1:$I$89,3,0)*0.475*44/12</f>
        <v>6.4788635132458236E-2</v>
      </c>
      <c r="DH200" s="21">
        <f>EXP(-LN(2)/2)*DH199+(1-EXP(-LN(2)/2))/(LN(2)/2)*DB200*DE200*VLOOKUP('Données projet'!$B$13,Paramètres!$A$1:$I$89,3,0)*0.475*44/12</f>
        <v>5.7926313666017229E-25</v>
      </c>
      <c r="DI200" s="22">
        <f t="shared" si="175"/>
        <v>0.33862410708702206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6.1186256061773749E-14</v>
      </c>
      <c r="DQ200" s="13">
        <f t="shared" si="176"/>
        <v>9.7328366192051127E-13</v>
      </c>
      <c r="DR200" s="20">
        <f t="shared" si="177"/>
        <v>1.8017017738191463E-12</v>
      </c>
      <c r="DS200" s="59">
        <f t="shared" si="197"/>
        <v>293.33333333333513</v>
      </c>
      <c r="DT200" s="59">
        <f ca="1">AVERAGE(OFFSET($DS$3,0,0,'Données projet'!$E$14+1,1))-AVERAGE(OFFSET($H$3,0,0,'Données projet'!$E$14+1,1))</f>
        <v>385.04244822139202</v>
      </c>
      <c r="DU200" s="59">
        <f t="shared" si="209"/>
        <v>374.64504594213992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0.25270970606278564</v>
      </c>
      <c r="EB200" s="21">
        <f>EXP(-LN(2)/25)*EB199+(1-EXP(-LN(2)/25))/(LN(2)/25)*Calculateur!DW200*Calculateur!DY200*VLOOKUP('Données projet'!$B$14,Paramètres!$A$1:$I$89,3,0)*0.475*44/12</f>
        <v>8.8335961482354994E-2</v>
      </c>
      <c r="EC200" s="21">
        <f>EXP(-LN(2)/2)*EC199+(1-EXP(-LN(2)/2))/(LN(2)/2)*DW200*DZ200*VLOOKUP('Données projet'!$B$14,Paramètres!$A$1:$I$89,3,0)*0.475*44/12</f>
        <v>1.2446629186027469E-25</v>
      </c>
      <c r="ED200" s="22">
        <f t="shared" si="178"/>
        <v>0.34104566754514065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-1.0286385077051818E-13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332.68760696564266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0.1196406288157334</v>
      </c>
      <c r="AA201" s="21">
        <f>EXP(-LN(2)/25)*AA200+(1-EXP(-LN(2)/25))/(LN(2)/25)*Calculateur!V201*Calculateur!X201*VLOOKUP('Données projet'!$B$9,Paramètres!$A$1:$I$89,3,0)*0.475*44/12</f>
        <v>3.9796392142558638E-2</v>
      </c>
      <c r="AB201" s="21">
        <f>EXP(-LN(2)/2)*AB200+(1-EXP(-LN(2)/2))/(LN(2)/2)*V201*Y201*VLOOKUP('Données projet'!$B$9,Paramètres!$A$1:$I$89,3,0)*0.475*44/12</f>
        <v>3.1550328122175664E-25</v>
      </c>
      <c r="AC201" s="22">
        <f t="shared" si="163"/>
        <v>0.15943702095829204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-1.1527845344971866E-13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368.19566888809879</v>
      </c>
      <c r="AO201" s="59">
        <f t="shared" si="205"/>
        <v>254.25036207346591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0.13408001505211498</v>
      </c>
      <c r="AV201" s="21">
        <f>EXP(-LN(2)/25)*AV200+(1-EXP(-LN(2)/25))/(LN(2)/25)*Calculateur!AQ201*Calculateur!AS201*VLOOKUP('Données projet'!$B$10,Paramètres!$A$1:$I$89,3,0)*0.475*44/12</f>
        <v>4.4599404987350121E-2</v>
      </c>
      <c r="AW201" s="21">
        <f>EXP(-LN(2)/2)*AW200+(1-EXP(-LN(2)/2))/(LN(2)/2)*AQ201*AT201*VLOOKUP('Données projet'!$B$10,Paramètres!$A$1:$I$89,3,0)*0.475*44/12</f>
        <v>3.5358126343817567E-25</v>
      </c>
      <c r="AX201" s="21">
        <f t="shared" si="166"/>
        <v>0.1786794200394651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319.22903094674564</v>
      </c>
      <c r="BJ201" s="59">
        <f t="shared" si="206"/>
        <v>254.58690973142848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0.32580557055158571</v>
      </c>
      <c r="BQ201" s="21">
        <f>EXP(-LN(2)/25)*BQ200+(1-EXP(-LN(2)/25))/(LN(2)/25)*Calculateur!BL201*Calculateur!BN201*VLOOKUP('Données projet'!$B$11,Paramètres!$A$1:$I$89,3,0)*0.475*44/12</f>
        <v>0.10578028094809365</v>
      </c>
      <c r="BR201" s="21">
        <f>EXP(-LN(2)/2)*BR200+(1-EXP(-LN(2)/2))/(LN(2)/2)*BL201*BO201*VLOOKUP('Données projet'!$B$11,Paramètres!$A$1:$I$89,3,0)*0.475*44/12</f>
        <v>5.7091636974460572E-25</v>
      </c>
      <c r="BS201" s="22">
        <f t="shared" si="169"/>
        <v>0.43158585149967937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6.7984728957526396E-14</v>
      </c>
      <c r="CA201" s="13">
        <f t="shared" si="170"/>
        <v>1.0682447123141398E-12</v>
      </c>
      <c r="CB201" s="20">
        <f t="shared" si="171"/>
        <v>1.978932943548152E-12</v>
      </c>
      <c r="CC201" s="59">
        <f t="shared" si="195"/>
        <v>293.3333333333353</v>
      </c>
      <c r="CD201" s="59">
        <f ca="1">AVERAGE(OFFSET($CC$3,0,0,'Données projet'!$E$12+1,1))-AVERAGE(OFFSET($H$3,0,0,'Données projet'!$E$12+1,1))</f>
        <v>382.88347131256569</v>
      </c>
      <c r="CE201" s="59">
        <f t="shared" si="207"/>
        <v>243.30592080224636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6.1509091489269849E-2</v>
      </c>
      <c r="CL201" s="21">
        <f>EXP(-LN(2)/25)*CL200+(1-EXP(-LN(2)/25))/(LN(2)/25)*Calculateur!CG201*Calculateur!CI201*VLOOKUP('Données projet'!$B$12,Paramètres!$A$1:$I$89,3,0)*0.475*44/12</f>
        <v>1.5209984418736703E-2</v>
      </c>
      <c r="CM201" s="21">
        <f>EXP(-LN(2)/2)*CM200+(1-EXP(-LN(2)/2))/(LN(2)/2)*CG201*CJ201*VLOOKUP('Données projet'!$B$12,Paramètres!$A$1:$I$89,3,0)*0.475*44/12</f>
        <v>1.27983201794598E-25</v>
      </c>
      <c r="CN201" s="22">
        <f t="shared" si="172"/>
        <v>7.6719075908006557E-2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370.12772664814923</v>
      </c>
      <c r="CZ201" s="59">
        <f t="shared" si="208"/>
        <v>292.26503163353146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0.26846572537268054</v>
      </c>
      <c r="DG201" s="21">
        <f>EXP(-LN(2)/25)*DG200+(1-EXP(-LN(2)/25))/(LN(2)/25)*Calculateur!DB201*Calculateur!DD201*VLOOKUP('Données projet'!$B$13,Paramètres!$A$1:$I$89,3,0)*0.475*44/12</f>
        <v>6.3016986497674926E-2</v>
      </c>
      <c r="DH201" s="21">
        <f>EXP(-LN(2)/2)*DH200+(1-EXP(-LN(2)/2))/(LN(2)/2)*DB201*DE201*VLOOKUP('Données projet'!$B$13,Paramètres!$A$1:$I$89,3,0)*0.475*44/12</f>
        <v>4.0960089202379765E-25</v>
      </c>
      <c r="DI201" s="22">
        <f t="shared" si="175"/>
        <v>0.3314827118703555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6.1186256061773749E-14</v>
      </c>
      <c r="DQ201" s="13">
        <f t="shared" si="176"/>
        <v>9.7328366192051127E-13</v>
      </c>
      <c r="DR201" s="20">
        <f t="shared" si="177"/>
        <v>1.8017017738191463E-12</v>
      </c>
      <c r="DS201" s="59">
        <f t="shared" si="197"/>
        <v>293.33333333333513</v>
      </c>
      <c r="DT201" s="59">
        <f ca="1">AVERAGE(OFFSET($DS$3,0,0,'Données projet'!$E$14+1,1))-AVERAGE(OFFSET($H$3,0,0,'Données projet'!$E$14+1,1))</f>
        <v>385.04244822139202</v>
      </c>
      <c r="DU201" s="59">
        <f t="shared" si="209"/>
        <v>374.64504594213992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0.24775422286459528</v>
      </c>
      <c r="EB201" s="21">
        <f>EXP(-LN(2)/25)*EB200+(1-EXP(-LN(2)/25))/(LN(2)/25)*Calculateur!DW201*Calculateur!DY201*VLOOKUP('Données projet'!$B$14,Paramètres!$A$1:$I$89,3,0)*0.475*44/12</f>
        <v>8.5920409970233674E-2</v>
      </c>
      <c r="EC201" s="21">
        <f>EXP(-LN(2)/2)*EC200+(1-EXP(-LN(2)/2))/(LN(2)/2)*DW201*DZ201*VLOOKUP('Données projet'!$B$14,Paramètres!$A$1:$I$89,3,0)*0.475*44/12</f>
        <v>8.801095900354422E-26</v>
      </c>
      <c r="ED201" s="22">
        <f t="shared" si="178"/>
        <v>0.33367463283482895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-1.0286385077051818E-13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332.68760696564266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0.1172945490582349</v>
      </c>
      <c r="AA202" s="21">
        <f>EXP(-LN(2)/25)*AA201+(1-EXP(-LN(2)/25))/(LN(2)/25)*Calculateur!V202*Calculateur!X202*VLOOKUP('Données projet'!$B$9,Paramètres!$A$1:$I$89,3,0)*0.475*44/12</f>
        <v>3.8708157706619069E-2</v>
      </c>
      <c r="AB202" s="21">
        <f>EXP(-LN(2)/2)*AB201+(1-EXP(-LN(2)/2))/(LN(2)/2)*V202*Y202*VLOOKUP('Données projet'!$B$9,Paramètres!$A$1:$I$89,3,0)*0.475*44/12</f>
        <v>2.2309450963851044E-25</v>
      </c>
      <c r="AC202" s="22">
        <f t="shared" si="163"/>
        <v>0.15600270676485398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-1.1527845344971866E-13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368.19566888809879</v>
      </c>
      <c r="AO202" s="59">
        <f t="shared" si="205"/>
        <v>254.25036207346591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0.13145078773767702</v>
      </c>
      <c r="AV202" s="21">
        <f>EXP(-LN(2)/25)*AV201+(1-EXP(-LN(2)/25))/(LN(2)/25)*Calculateur!AQ202*Calculateur!AS202*VLOOKUP('Données projet'!$B$10,Paramètres!$A$1:$I$89,3,0)*0.475*44/12</f>
        <v>4.3379831912590254E-2</v>
      </c>
      <c r="AW202" s="21">
        <f>EXP(-LN(2)/2)*AW201+(1-EXP(-LN(2)/2))/(LN(2)/2)*AQ202*AT202*VLOOKUP('Données projet'!$B$10,Paramètres!$A$1:$I$89,3,0)*0.475*44/12</f>
        <v>2.500197090776411E-25</v>
      </c>
      <c r="AX202" s="21">
        <f t="shared" si="166"/>
        <v>0.17483061965026728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319.22903094674564</v>
      </c>
      <c r="BJ202" s="59">
        <f t="shared" si="206"/>
        <v>254.58690973142848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0.319416722034845</v>
      </c>
      <c r="BQ202" s="21">
        <f>EXP(-LN(2)/25)*BQ201+(1-EXP(-LN(2)/25))/(LN(2)/25)*Calculateur!BL202*Calculateur!BN202*VLOOKUP('Données projet'!$B$11,Paramètres!$A$1:$I$89,3,0)*0.475*44/12</f>
        <v>0.10288771360282482</v>
      </c>
      <c r="BR202" s="21">
        <f>EXP(-LN(2)/2)*BR201+(1-EXP(-LN(2)/2))/(LN(2)/2)*BL202*BO202*VLOOKUP('Données projet'!$B$11,Paramètres!$A$1:$I$89,3,0)*0.475*44/12</f>
        <v>4.0369883653681701E-25</v>
      </c>
      <c r="BS202" s="22">
        <f t="shared" si="169"/>
        <v>0.42230443563766984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6.7984728957526396E-14</v>
      </c>
      <c r="CA202" s="13">
        <f t="shared" si="170"/>
        <v>1.0682447123141398E-12</v>
      </c>
      <c r="CB202" s="20">
        <f t="shared" si="171"/>
        <v>1.978932943548152E-12</v>
      </c>
      <c r="CC202" s="59">
        <f t="shared" si="195"/>
        <v>293.3333333333353</v>
      </c>
      <c r="CD202" s="59">
        <f ca="1">AVERAGE(OFFSET($CC$3,0,0,'Données projet'!$E$12+1,1))-AVERAGE(OFFSET($H$3,0,0,'Données projet'!$E$12+1,1))</f>
        <v>382.88347131256569</v>
      </c>
      <c r="CE202" s="59">
        <f t="shared" si="207"/>
        <v>243.30592080224636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6.0302935722006595E-2</v>
      </c>
      <c r="CL202" s="21">
        <f>EXP(-LN(2)/25)*CL201+(1-EXP(-LN(2)/25))/(LN(2)/25)*Calculateur!CG202*Calculateur!CI202*VLOOKUP('Données projet'!$B$12,Paramètres!$A$1:$I$89,3,0)*0.475*44/12</f>
        <v>1.479406659494803E-2</v>
      </c>
      <c r="CM202" s="21">
        <f>EXP(-LN(2)/2)*CM201+(1-EXP(-LN(2)/2))/(LN(2)/2)*CG202*CJ202*VLOOKUP('Données projet'!$B$12,Paramètres!$A$1:$I$89,3,0)*0.475*44/12</f>
        <v>9.0497789866926565E-26</v>
      </c>
      <c r="CN202" s="22">
        <f t="shared" si="172"/>
        <v>7.5097002316954625E-2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370.12772664814923</v>
      </c>
      <c r="CZ202" s="59">
        <f t="shared" si="208"/>
        <v>292.26503163353146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0.263201276246046</v>
      </c>
      <c r="DG202" s="21">
        <f>EXP(-LN(2)/25)*DG201+(1-EXP(-LN(2)/25))/(LN(2)/25)*Calculateur!DB202*Calculateur!DD202*VLOOKUP('Données projet'!$B$13,Paramètres!$A$1:$I$89,3,0)*0.475*44/12</f>
        <v>6.1293783687976715E-2</v>
      </c>
      <c r="DH202" s="21">
        <f>EXP(-LN(2)/2)*DH201+(1-EXP(-LN(2)/2))/(LN(2)/2)*DB202*DE202*VLOOKUP('Données projet'!$B$13,Paramètres!$A$1:$I$89,3,0)*0.475*44/12</f>
        <v>2.8963156833008619E-25</v>
      </c>
      <c r="DI202" s="22">
        <f t="shared" si="175"/>
        <v>0.32449505993402272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6.1186256061773749E-14</v>
      </c>
      <c r="DQ202" s="13">
        <f t="shared" si="176"/>
        <v>9.7328366192051127E-13</v>
      </c>
      <c r="DR202" s="20">
        <f t="shared" si="177"/>
        <v>1.8017017738191463E-12</v>
      </c>
      <c r="DS202" s="59">
        <f t="shared" si="197"/>
        <v>293.33333333333513</v>
      </c>
      <c r="DT202" s="59">
        <f ca="1">AVERAGE(OFFSET($DS$3,0,0,'Données projet'!$E$14+1,1))-AVERAGE(OFFSET($H$3,0,0,'Données projet'!$E$14+1,1))</f>
        <v>385.04244822139202</v>
      </c>
      <c r="DU202" s="59">
        <f t="shared" si="209"/>
        <v>374.64504594213992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0.24289591366937513</v>
      </c>
      <c r="EB202" s="21">
        <f>EXP(-LN(2)/25)*EB201+(1-EXP(-LN(2)/25))/(LN(2)/25)*Calculateur!DW202*Calculateur!DY202*VLOOKUP('Données projet'!$B$14,Paramètres!$A$1:$I$89,3,0)*0.475*44/12</f>
        <v>8.3570911841239645E-2</v>
      </c>
      <c r="EC202" s="21">
        <f>EXP(-LN(2)/2)*EC201+(1-EXP(-LN(2)/2))/(LN(2)/2)*DW202*DZ202*VLOOKUP('Données projet'!$B$14,Paramètres!$A$1:$I$89,3,0)*0.475*44/12</f>
        <v>6.2233145930137346E-26</v>
      </c>
      <c r="ED202" s="22">
        <f t="shared" si="178"/>
        <v>0.32646682551061479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-1.0286385077051818E-13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332.68760696564266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0.1149944744938136</v>
      </c>
      <c r="AA203" s="21">
        <f>EXP(-LN(2)/25)*AA202+(1-EXP(-LN(2)/25))/(LN(2)/25)*Calculateur!V203*Calculateur!X203*VLOOKUP('Données projet'!$B$9,Paramètres!$A$1:$I$89,3,0)*0.475*44/12</f>
        <v>3.7649681098558027E-2</v>
      </c>
      <c r="AB203" s="21">
        <f>EXP(-LN(2)/2)*AB202+(1-EXP(-LN(2)/2))/(LN(2)/2)*V203*Y203*VLOOKUP('Données projet'!$B$9,Paramètres!$A$1:$I$89,3,0)*0.475*44/12</f>
        <v>1.5775164061087832E-25</v>
      </c>
      <c r="AC203" s="22">
        <f t="shared" si="163"/>
        <v>0.15264415559237163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-1.1527845344971866E-13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368.19566888809879</v>
      </c>
      <c r="AO203" s="59">
        <f t="shared" si="205"/>
        <v>254.25036207346591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0.12887311796720485</v>
      </c>
      <c r="AV203" s="21">
        <f>EXP(-LN(2)/25)*AV202+(1-EXP(-LN(2)/25))/(LN(2)/25)*Calculateur!AQ203*Calculateur!AS203*VLOOKUP('Données projet'!$B$10,Paramètres!$A$1:$I$89,3,0)*0.475*44/12</f>
        <v>4.2193608127694258E-2</v>
      </c>
      <c r="AW203" s="21">
        <f>EXP(-LN(2)/2)*AW202+(1-EXP(-LN(2)/2))/(LN(2)/2)*AQ203*AT203*VLOOKUP('Données projet'!$B$10,Paramètres!$A$1:$I$89,3,0)*0.475*44/12</f>
        <v>1.7679063171908783E-25</v>
      </c>
      <c r="AX203" s="21">
        <f t="shared" si="166"/>
        <v>0.17106672609489912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319.22903094674564</v>
      </c>
      <c r="BJ203" s="59">
        <f t="shared" si="206"/>
        <v>254.58690973142848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0.31315315494070478</v>
      </c>
      <c r="BQ203" s="21">
        <f>EXP(-LN(2)/25)*BQ202+(1-EXP(-LN(2)/25))/(LN(2)/25)*Calculateur!BL203*Calculateur!BN203*VLOOKUP('Données projet'!$B$11,Paramètres!$A$1:$I$89,3,0)*0.475*44/12</f>
        <v>0.10007424366372587</v>
      </c>
      <c r="BR203" s="21">
        <f>EXP(-LN(2)/2)*BR202+(1-EXP(-LN(2)/2))/(LN(2)/2)*BL203*BO203*VLOOKUP('Données projet'!$B$11,Paramètres!$A$1:$I$89,3,0)*0.475*44/12</f>
        <v>2.854581848723029E-25</v>
      </c>
      <c r="BS203" s="22">
        <f t="shared" si="169"/>
        <v>0.41322739860443064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6.7984728957526396E-14</v>
      </c>
      <c r="CA203" s="13">
        <f t="shared" si="170"/>
        <v>1.0682447123141398E-12</v>
      </c>
      <c r="CB203" s="20">
        <f t="shared" si="171"/>
        <v>1.978932943548152E-12</v>
      </c>
      <c r="CC203" s="59">
        <f t="shared" si="195"/>
        <v>293.3333333333353</v>
      </c>
      <c r="CD203" s="59">
        <f ca="1">AVERAGE(OFFSET($CC$3,0,0,'Données projet'!$E$12+1,1))-AVERAGE(OFFSET($H$3,0,0,'Données projet'!$E$12+1,1))</f>
        <v>382.88347131256569</v>
      </c>
      <c r="CE203" s="59">
        <f t="shared" si="207"/>
        <v>243.30592080224636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5.9120431933657E-2</v>
      </c>
      <c r="CL203" s="21">
        <f>EXP(-LN(2)/25)*CL202+(1-EXP(-LN(2)/25))/(LN(2)/25)*Calculateur!CG203*Calculateur!CI203*VLOOKUP('Données projet'!$B$12,Paramètres!$A$1:$I$89,3,0)*0.475*44/12</f>
        <v>1.4389522065923026E-2</v>
      </c>
      <c r="CM203" s="21">
        <f>EXP(-LN(2)/2)*CM202+(1-EXP(-LN(2)/2))/(LN(2)/2)*CG203*CJ203*VLOOKUP('Données projet'!$B$12,Paramètres!$A$1:$I$89,3,0)*0.475*44/12</f>
        <v>6.3991600897298999E-26</v>
      </c>
      <c r="CN203" s="22">
        <f t="shared" si="172"/>
        <v>7.3509953999580019E-2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370.12772664814923</v>
      </c>
      <c r="CZ203" s="59">
        <f t="shared" si="208"/>
        <v>292.26503163353146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0.25804005975578787</v>
      </c>
      <c r="DG203" s="21">
        <f>EXP(-LN(2)/25)*DG202+(1-EXP(-LN(2)/25))/(LN(2)/25)*Calculateur!DB203*Calculateur!DD203*VLOOKUP('Données projet'!$B$13,Paramètres!$A$1:$I$89,3,0)*0.475*44/12</f>
        <v>5.9617701949728999E-2</v>
      </c>
      <c r="DH203" s="21">
        <f>EXP(-LN(2)/2)*DH202+(1-EXP(-LN(2)/2))/(LN(2)/2)*DB203*DE203*VLOOKUP('Données projet'!$B$13,Paramètres!$A$1:$I$89,3,0)*0.475*44/12</f>
        <v>2.0480044601189885E-25</v>
      </c>
      <c r="DI203" s="22">
        <f t="shared" si="175"/>
        <v>0.31765776170551685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6.1186256061773749E-14</v>
      </c>
      <c r="DQ203" s="13">
        <f t="shared" si="176"/>
        <v>9.7328366192051127E-13</v>
      </c>
      <c r="DR203" s="20">
        <f t="shared" si="177"/>
        <v>1.8017017738191463E-12</v>
      </c>
      <c r="DS203" s="59">
        <f t="shared" si="197"/>
        <v>293.33333333333513</v>
      </c>
      <c r="DT203" s="59">
        <f ca="1">AVERAGE(OFFSET($DS$3,0,0,'Données projet'!$E$14+1,1))-AVERAGE(OFFSET($H$3,0,0,'Données projet'!$E$14+1,1))</f>
        <v>385.04244822139202</v>
      </c>
      <c r="DU203" s="59">
        <f t="shared" si="209"/>
        <v>374.64504594213992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0.23813287295419724</v>
      </c>
      <c r="EB203" s="21">
        <f>EXP(-LN(2)/25)*EB202+(1-EXP(-LN(2)/25))/(LN(2)/25)*Calculateur!DW203*Calculateur!DY203*VLOOKUP('Données projet'!$B$14,Paramètres!$A$1:$I$89,3,0)*0.475*44/12</f>
        <v>8.128566086213769E-2</v>
      </c>
      <c r="EC203" s="21">
        <f>EXP(-LN(2)/2)*EC202+(1-EXP(-LN(2)/2))/(LN(2)/2)*DW203*DZ203*VLOOKUP('Données projet'!$B$14,Paramètres!$A$1:$I$89,3,0)*0.475*44/12</f>
        <v>4.400547950177211E-26</v>
      </c>
      <c r="ED203" s="22">
        <f t="shared" si="178"/>
        <v>0.31941853381633495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1.2880503926580862</v>
      </c>
      <c r="BV205" s="82">
        <f>EXP(LN('Données projet'!B114)/'Données projet'!A114)</f>
        <v>1.226147171351889</v>
      </c>
      <c r="CQ205" s="82">
        <f>EXP(LN('Données projet'!B140)/'Données projet'!A140)</f>
        <v>1.244502252163008</v>
      </c>
      <c r="DL205" s="82">
        <f>EXP(LN('Données projet'!B166)/'Données projet'!A166)</f>
        <v>1.2788040393997409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P14" sqref="P1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0.72800000000000009</v>
      </c>
      <c r="C6" s="147">
        <f ca="1">IF(OR('Données projet'!B9="",'Données projet'!C9="",'Données projet'!C9=0%),0,Calculateur!S3)</f>
        <v>332.68760696564266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168.43706587679381</v>
      </c>
      <c r="G6" s="147">
        <f ca="1">F6*(100%-'Données projet'!$C$24)*(100%-'Données projet'!$C$25)*(100%-'Données projet'!$C$26)*(100%-'Données projet'!$C$27)</f>
        <v>151.59335928911443</v>
      </c>
      <c r="H6" s="148">
        <f>IF(OR('Données projet'!B9="",'Données projet'!C9="",'Données projet'!C9=0%),0,AVERAGE(Calculateur!$AC$3:$AC$33)*B6)</f>
        <v>0.74447927209540776</v>
      </c>
      <c r="I6" s="149">
        <f>H6*(100%-'Données projet'!$C$24)*(100%-'Données projet'!$C$25)*(100%-'Données projet'!$C$26)*(100%-'Données projet'!$C$27)</f>
        <v>0.67003134488586702</v>
      </c>
      <c r="J6" s="150">
        <f>IF(OR('Données projet'!B9="",'Données projet'!C9="",'Données projet'!C9=0%),0,SUM(Calculateur!$V$3:$V$33)*VLOOKUP('Données projet'!$B$9,Paramètres!$A$1:$I$89,9,0)*B6)</f>
        <v>5.2780000000000005</v>
      </c>
      <c r="K6" s="151">
        <f>J6*(100%-'Données projet'!$C$24)*(100%-'Données projet'!$C$25)*(100%-'Données projet'!$C$26)*(100%-'Données projet'!$C$27)</f>
        <v>4.7502000000000004</v>
      </c>
      <c r="L6" s="152">
        <f ca="1">G6+I6+K6</f>
        <v>157.01359063400031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0.67600000000000005</v>
      </c>
      <c r="C7" s="147">
        <f ca="1">IF(OR('Données projet'!B10="",'Données projet'!C10="",'Données projet'!C10=0%),0,Calculateur!AN3)</f>
        <v>368.19566888809879</v>
      </c>
      <c r="D7" s="147">
        <f>IF(OR('Données projet'!B10="",'Données projet'!C10="",'Données projet'!C10=0%),0,Calculateur!AO3)</f>
        <v>254.25036207346591</v>
      </c>
      <c r="E7" s="147">
        <f t="shared" ref="E7:E15" ca="1" si="0">MIN(C7,D7)</f>
        <v>254.25036207346591</v>
      </c>
      <c r="F7" s="147">
        <f t="shared" ref="F7:F15" ca="1" si="1">E7*B7</f>
        <v>171.87324476166296</v>
      </c>
      <c r="G7" s="147">
        <f ca="1">F7*(100%-'Données projet'!$C$24)*(100%-'Données projet'!$C$25)*(100%-'Données projet'!$C$26)*(100%-'Données projet'!$C$27)</f>
        <v>154.68592028549668</v>
      </c>
      <c r="H7" s="155">
        <f>IF(OR('Données projet'!B10="",'Données projet'!C10="",'Données projet'!C10=0%),0,AVERAGE(Calculateur!$AX$3:$AX$33)*B7)</f>
        <v>0.77473520310421151</v>
      </c>
      <c r="I7" s="149">
        <f>H7*(100%-'Données projet'!$C$24)*(100%-'Données projet'!$C$25)*(100%-'Données projet'!$C$26)*(100%-'Données projet'!$C$27)</f>
        <v>0.69726168279379042</v>
      </c>
      <c r="J7" s="150">
        <f>IF(OR('Données projet'!B10="",'Données projet'!C10="",'Données projet'!C10=0%),0,SUM(Calculateur!$AQ$3:$AQ$33)*VLOOKUP('Données projet'!$B$10,Paramètres!$A$1:$I$89,9,0)*B7)</f>
        <v>4.9010000000000007</v>
      </c>
      <c r="K7" s="151">
        <f>J7*(100%-'Données projet'!$C$24)*(100%-'Données projet'!$C$25)*(100%-'Données projet'!$C$26)*(100%-'Données projet'!$C$27)</f>
        <v>4.4109000000000007</v>
      </c>
      <c r="L7" s="152">
        <f t="shared" ref="L7:L15" ca="1" si="2">G7+I7+K7</f>
        <v>159.79408196829047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0.52</v>
      </c>
      <c r="C8" s="147">
        <f ca="1">IF(OR('Données projet'!B11="",'Données projet'!C11="",'Données projet'!C11=0%),0,Calculateur!BI3)</f>
        <v>319.22903094674564</v>
      </c>
      <c r="D8" s="147">
        <f>IF(OR('Données projet'!B11="",'Données projet'!C11="",'Données projet'!C11=0%),0,Calculateur!BJ3)</f>
        <v>254.58690973142848</v>
      </c>
      <c r="E8" s="147">
        <f t="shared" ca="1" si="0"/>
        <v>254.58690973142848</v>
      </c>
      <c r="F8" s="147">
        <f t="shared" ca="1" si="1"/>
        <v>132.3851930603428</v>
      </c>
      <c r="G8" s="147">
        <f ca="1">F8*(100%-'Données projet'!$C$24)*(100%-'Données projet'!$C$25)*(100%-'Données projet'!$C$26)*(100%-'Données projet'!$C$27)</f>
        <v>119.14667375430852</v>
      </c>
      <c r="H8" s="155">
        <f>IF(OR('Données projet'!B11="",'Données projet'!C11="",'Données projet'!C11=0%),0,AVERAGE(Calculateur!$BS$3:$BS$33)*B8)</f>
        <v>2.0349615586804721</v>
      </c>
      <c r="I8" s="149">
        <f>H8*(100%-'Données projet'!$C$24)*(100%-'Données projet'!$C$25)*(100%-'Données projet'!$C$26)*(100%-'Données projet'!$C$27)</f>
        <v>1.8314654028124249</v>
      </c>
      <c r="J8" s="150">
        <f>IF(OR('Données projet'!B11="",'Données projet'!C11="",'Données projet'!C11=0%),0,SUM(Calculateur!$BL$3:$BL$33)*VLOOKUP('Données projet'!$B$11,Paramètres!$A$1:$I$89,9,0)*B8)</f>
        <v>23.813400000000001</v>
      </c>
      <c r="K8" s="151">
        <f>J8*(100%-'Données projet'!$C$24)*(100%-'Données projet'!$C$25)*(100%-'Données projet'!$C$26)*(100%-'Données projet'!$C$27)</f>
        <v>21.432060000000003</v>
      </c>
      <c r="L8" s="152">
        <f t="shared" ca="1" si="2"/>
        <v>142.41019915712096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noir d'Autriche</v>
      </c>
      <c r="B9" s="154">
        <f>'Données projet'!D12</f>
        <v>0.26</v>
      </c>
      <c r="C9" s="147">
        <f ca="1">IF(OR('Données projet'!B12="",'Données projet'!C12="",'Données projet'!C12=0%),0,Calculateur!CD3)</f>
        <v>382.88347131256569</v>
      </c>
      <c r="D9" s="147">
        <f>IF(OR('Données projet'!B12="",'Données projet'!C12="",'Données projet'!C12=0%),0,Calculateur!CE3)</f>
        <v>243.30592080224636</v>
      </c>
      <c r="E9" s="147">
        <f t="shared" ca="1" si="0"/>
        <v>243.30592080224636</v>
      </c>
      <c r="F9" s="147">
        <f t="shared" ca="1" si="1"/>
        <v>63.259539408584054</v>
      </c>
      <c r="G9" s="147">
        <f ca="1">F9*(100%-'Données projet'!$C$24)*(100%-'Données projet'!$C$25)*(100%-'Données projet'!$C$26)*(100%-'Données projet'!$C$27)</f>
        <v>56.933585467725649</v>
      </c>
      <c r="H9" s="155">
        <f>IF(OR('Données projet'!B12="",'Données projet'!C12="",'Données projet'!C12=0%),0,AVERAGE(Calculateur!$CN$3:$CN$33)*B9)</f>
        <v>0.11407969854665387</v>
      </c>
      <c r="I9" s="149">
        <f>H9*(100%-'Données projet'!$C$24)*(100%-'Données projet'!$C$25)*(100%-'Données projet'!$C$26)*(100%-'Données projet'!$C$27)</f>
        <v>0.10267172869198848</v>
      </c>
      <c r="J9" s="150">
        <f>IF(OR('Données projet'!B12="",'Données projet'!C12="",'Données projet'!C12=0%),0,SUM(Calculateur!$CG$3:$CG$33)*VLOOKUP('Données projet'!$B$12,Paramètres!$A$1:$I$89,9,0)*B9)</f>
        <v>1.677</v>
      </c>
      <c r="K9" s="151">
        <f>J9*(100%-'Données projet'!$C$24)*(100%-'Données projet'!$C$25)*(100%-'Données projet'!$C$26)*(100%-'Données projet'!$C$27)</f>
        <v>1.5093000000000001</v>
      </c>
      <c r="L9" s="152">
        <f t="shared" ca="1" si="2"/>
        <v>58.54555719641764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Pin laricio</v>
      </c>
      <c r="B10" s="154">
        <f>'Données projet'!D13</f>
        <v>0.26</v>
      </c>
      <c r="C10" s="147">
        <f ca="1">IF(OR('Données projet'!B13="",'Données projet'!C13="",'Données projet'!C13=0%),0,Calculateur!CY3)</f>
        <v>370.12772664814923</v>
      </c>
      <c r="D10" s="147">
        <f>IF(OR('Données projet'!B13="",'Données projet'!C13="",'Données projet'!C13=0%),0,Calculateur!CZ3)</f>
        <v>292.26503163353146</v>
      </c>
      <c r="E10" s="147">
        <f t="shared" ca="1" si="0"/>
        <v>292.26503163353146</v>
      </c>
      <c r="F10" s="147">
        <f t="shared" ca="1" si="1"/>
        <v>75.988908224718188</v>
      </c>
      <c r="G10" s="147">
        <f ca="1">F10*(100%-'Données projet'!$C$24)*(100%-'Données projet'!$C$25)*(100%-'Données projet'!$C$26)*(100%-'Données projet'!$C$27)</f>
        <v>68.390017402246372</v>
      </c>
      <c r="H10" s="155">
        <f>IF(OR('Données projet'!B13="",'Données projet'!C13="",'Données projet'!C13=0%),0,AVERAGE(Calculateur!$DI$3:$DI$33)*B10)</f>
        <v>0.75121050421152602</v>
      </c>
      <c r="I10" s="149">
        <f>H10*(100%-'Données projet'!$C$24)*(100%-'Données projet'!$C$25)*(100%-'Données projet'!$C$26)*(100%-'Données projet'!$C$27)</f>
        <v>0.67608945379037344</v>
      </c>
      <c r="J10" s="150">
        <f>IF(OR('Données projet'!B13="",'Données projet'!C13="",'Données projet'!C13=0%),0,SUM(Calculateur!$DB$3:$DB$33)*VLOOKUP('Données projet'!$B$13,Paramètres!$A$1:$I$89,9,0)*B10)</f>
        <v>7.4905999999999997</v>
      </c>
      <c r="K10" s="151">
        <f>J10*(100%-'Données projet'!$C$24)*(100%-'Données projet'!$C$25)*(100%-'Données projet'!$C$26)*(100%-'Données projet'!$C$27)</f>
        <v>6.7415399999999996</v>
      </c>
      <c r="L10" s="152">
        <f t="shared" ca="1" si="2"/>
        <v>75.80764685603674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Cormier</v>
      </c>
      <c r="B11" s="154">
        <f>'Données projet'!D14</f>
        <v>0.156</v>
      </c>
      <c r="C11" s="147">
        <f ca="1">IF(OR('Données projet'!B14="",'Données projet'!C14="",'Données projet'!C14=0%),0,Calculateur!DT3)</f>
        <v>385.04244822139202</v>
      </c>
      <c r="D11" s="147">
        <f>IF(OR('Données projet'!B14="",'Données projet'!C14="",'Données projet'!C14=0%),0,Calculateur!DU3)</f>
        <v>374.64504594213992</v>
      </c>
      <c r="E11" s="147">
        <f t="shared" ca="1" si="0"/>
        <v>374.64504594213992</v>
      </c>
      <c r="F11" s="147">
        <f t="shared" ca="1" si="1"/>
        <v>58.444627166973824</v>
      </c>
      <c r="G11" s="147">
        <f ca="1">F11*(100%-'Données projet'!$C$24)*(100%-'Données projet'!$C$25)*(100%-'Données projet'!$C$26)*(100%-'Données projet'!$C$27)</f>
        <v>52.600164450276445</v>
      </c>
      <c r="H11" s="155">
        <f>IF(OR('Données projet'!B14="",'Données projet'!C14="",'Données projet'!C14=0%),0,AVERAGE(Calculateur!$ED$3:$ED$33)*B11)</f>
        <v>1.0369815018404964</v>
      </c>
      <c r="I11" s="149">
        <f>H11*(100%-'Données projet'!$C$24)*(100%-'Données projet'!$C$25)*(100%-'Données projet'!$C$26)*(100%-'Données projet'!$C$27)</f>
        <v>0.93328335165644682</v>
      </c>
      <c r="J11" s="150">
        <f>IF(OR('Données projet'!B14="",'Données projet'!C14="",'Données projet'!C14=0%),0,SUM(Calculateur!$DW$3:$DW$33)*VLOOKUP('Données projet'!$B$14,Paramètres!$A$1:$I$89,9,0)*B11)</f>
        <v>2.145</v>
      </c>
      <c r="K11" s="151">
        <f>J11*(100%-'Données projet'!$C$24)*(100%-'Données projet'!$C$25)*(100%-'Données projet'!$C$26)*(100%-'Données projet'!$C$27)</f>
        <v>1.9305000000000001</v>
      </c>
      <c r="L11" s="152">
        <f t="shared" ca="1" si="2"/>
        <v>55.463947801932896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670.38857849907572</v>
      </c>
      <c r="G16" s="166">
        <f t="shared" ca="1" si="3"/>
        <v>603.34972064916815</v>
      </c>
      <c r="H16" s="167">
        <f t="shared" si="3"/>
        <v>5.4564477384787677</v>
      </c>
      <c r="I16" s="167">
        <f t="shared" si="3"/>
        <v>4.9108029646308911</v>
      </c>
      <c r="J16" s="168">
        <f t="shared" si="3"/>
        <v>45.305000000000007</v>
      </c>
      <c r="K16" s="168">
        <f t="shared" si="3"/>
        <v>40.77450000000001</v>
      </c>
      <c r="L16" s="169">
        <f t="shared" ca="1" si="3"/>
        <v>649.03502361379913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noir d'Autriche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80" zoomScaleNormal="80" workbookViewId="0">
      <selection activeCell="I30" sqref="I3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-1874.4241200779402</v>
      </c>
      <c r="U10" s="178">
        <f>'Données projet'!D9</f>
        <v>0.72800000000000009</v>
      </c>
      <c r="V10" s="177">
        <f>U10*T10</f>
        <v>-1364.5807594167406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-1942.8845182833911</v>
      </c>
      <c r="U11" s="178">
        <f>'Données projet'!D10</f>
        <v>0.67600000000000005</v>
      </c>
      <c r="V11" s="177">
        <f t="shared" ref="V11" si="0">U11*T11</f>
        <v>-1313.3899343595724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-1545.5699286482679</v>
      </c>
      <c r="U12" s="178">
        <f>'Données projet'!D11</f>
        <v>0.52</v>
      </c>
      <c r="V12" s="177">
        <f t="shared" ref="V12:V19" si="1">U12*T12</f>
        <v>-803.69636289709933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noir d'Autriche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-1804.3428073672962</v>
      </c>
      <c r="U13" s="178">
        <f>'Données projet'!D12</f>
        <v>0.26</v>
      </c>
      <c r="V13" s="177">
        <f t="shared" si="1"/>
        <v>-469.12912991549706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laricio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-526.4041118671164</v>
      </c>
      <c r="U14" s="178">
        <f>'Données projet'!D13</f>
        <v>0.26</v>
      </c>
      <c r="V14" s="177">
        <f t="shared" si="1"/>
        <v>-136.86506908545027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-2790.6501303062364</v>
      </c>
      <c r="U15" s="178">
        <f>'Données projet'!D14</f>
        <v>0.156</v>
      </c>
      <c r="V15" s="177">
        <f t="shared" si="1"/>
        <v>-435.34142032777288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1300*(0.65+1.4)</f>
        <v>2664.9999999999995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(4710+150+4080)/2.6</f>
        <v>3438.4615384615386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400</f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0</v>
      </c>
      <c r="C23" s="191"/>
      <c r="D23" s="182">
        <f>B23*C23</f>
        <v>0</v>
      </c>
      <c r="E23" s="193"/>
      <c r="F23" s="230"/>
      <c r="H23" s="190">
        <v>4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-16477.727030010785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8</v>
      </c>
      <c r="C24" s="191">
        <v>1.3</v>
      </c>
      <c r="D24" s="182">
        <f t="shared" ref="D24:D42" si="2">B24*C24</f>
        <v>10.4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21</v>
      </c>
      <c r="C25" s="191">
        <v>1.3</v>
      </c>
      <c r="D25" s="182">
        <f t="shared" si="2"/>
        <v>27.3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-16477.727030010785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21</v>
      </c>
      <c r="C26" s="191">
        <v>2.2799999999999998</v>
      </c>
      <c r="D26" s="182">
        <f t="shared" si="2"/>
        <v>47.879999999999995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21</v>
      </c>
      <c r="C27" s="191">
        <v>2.2799999999999998</v>
      </c>
      <c r="D27" s="182">
        <f t="shared" si="2"/>
        <v>47.879999999999995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21</v>
      </c>
      <c r="C28" s="191">
        <v>2.2799999999999998</v>
      </c>
      <c r="D28" s="182">
        <f t="shared" si="2"/>
        <v>47.879999999999995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21</v>
      </c>
      <c r="C29" s="191">
        <v>2.2799999999999998</v>
      </c>
      <c r="D29" s="182">
        <f t="shared" si="2"/>
        <v>47.879999999999995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21</v>
      </c>
      <c r="C30" s="191">
        <v>2.83</v>
      </c>
      <c r="D30" s="182">
        <f t="shared" si="2"/>
        <v>59.43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21</v>
      </c>
      <c r="C31" s="191">
        <v>2.83</v>
      </c>
      <c r="D31" s="182">
        <f t="shared" si="2"/>
        <v>59.43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21</v>
      </c>
      <c r="C32" s="191">
        <v>2.83</v>
      </c>
      <c r="D32" s="182">
        <f t="shared" si="2"/>
        <v>59.43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21</v>
      </c>
      <c r="C33" s="191">
        <v>40.5</v>
      </c>
      <c r="D33" s="182">
        <f t="shared" si="2"/>
        <v>850.5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21</v>
      </c>
      <c r="C34" s="191">
        <v>40.5</v>
      </c>
      <c r="D34" s="182">
        <f t="shared" si="2"/>
        <v>850.5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21</v>
      </c>
      <c r="C35" s="191">
        <v>40.5</v>
      </c>
      <c r="D35" s="182">
        <f t="shared" si="2"/>
        <v>850.5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21</v>
      </c>
      <c r="C36" s="191">
        <v>41</v>
      </c>
      <c r="D36" s="182">
        <f t="shared" si="2"/>
        <v>861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21</v>
      </c>
      <c r="C37" s="193">
        <v>41</v>
      </c>
      <c r="D37" s="182">
        <f t="shared" si="2"/>
        <v>861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95</v>
      </c>
      <c r="B38" s="181">
        <f>'Données projet'!D51</f>
        <v>21</v>
      </c>
      <c r="C38" s="193">
        <v>41</v>
      </c>
      <c r="D38" s="182">
        <f t="shared" si="2"/>
        <v>861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100</v>
      </c>
      <c r="B39" s="181">
        <f>'Données projet'!D52</f>
        <v>282</v>
      </c>
      <c r="C39" s="193">
        <v>171</v>
      </c>
      <c r="D39" s="182">
        <f t="shared" si="2"/>
        <v>48222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1300*(0.65+1.45)</f>
        <v>2730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8</v>
      </c>
      <c r="C55" s="191">
        <v>1.3</v>
      </c>
      <c r="D55" s="179">
        <f t="shared" ref="D55:D73" si="4">B55*C55</f>
        <v>10.4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21</v>
      </c>
      <c r="C56" s="191">
        <v>1.3</v>
      </c>
      <c r="D56" s="179">
        <f t="shared" si="4"/>
        <v>27.3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21</v>
      </c>
      <c r="C57" s="191">
        <v>2.2799999999999998</v>
      </c>
      <c r="D57" s="179">
        <f t="shared" si="4"/>
        <v>47.879999999999995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21</v>
      </c>
      <c r="C58" s="191">
        <v>2.2799999999999998</v>
      </c>
      <c r="D58" s="179">
        <f t="shared" si="4"/>
        <v>47.879999999999995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21</v>
      </c>
      <c r="C59" s="191">
        <v>2.2799999999999998</v>
      </c>
      <c r="D59" s="179">
        <f t="shared" si="4"/>
        <v>47.879999999999995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21</v>
      </c>
      <c r="C60" s="191">
        <v>2.2799999999999998</v>
      </c>
      <c r="D60" s="179">
        <f t="shared" si="4"/>
        <v>47.879999999999995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21</v>
      </c>
      <c r="C61" s="191">
        <v>2.83</v>
      </c>
      <c r="D61" s="179">
        <f t="shared" si="4"/>
        <v>59.43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21</v>
      </c>
      <c r="C62" s="191">
        <v>2.83</v>
      </c>
      <c r="D62" s="179">
        <f t="shared" si="4"/>
        <v>59.43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21</v>
      </c>
      <c r="C63" s="191">
        <v>2.83</v>
      </c>
      <c r="D63" s="179">
        <f t="shared" si="4"/>
        <v>59.43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70</v>
      </c>
      <c r="B64" s="181">
        <f>'Données projet'!D72</f>
        <v>21</v>
      </c>
      <c r="C64" s="191">
        <v>40.5</v>
      </c>
      <c r="D64" s="179">
        <f t="shared" si="4"/>
        <v>850.5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75</v>
      </c>
      <c r="B65" s="181">
        <f>'Données projet'!D73</f>
        <v>21</v>
      </c>
      <c r="C65" s="191">
        <v>40.5</v>
      </c>
      <c r="D65" s="179">
        <f t="shared" si="4"/>
        <v>850.5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80</v>
      </c>
      <c r="B66" s="181">
        <f>'Données projet'!D74</f>
        <v>21</v>
      </c>
      <c r="C66" s="191">
        <v>40.5</v>
      </c>
      <c r="D66" s="179">
        <f t="shared" si="4"/>
        <v>850.5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85</v>
      </c>
      <c r="B67" s="181">
        <f>'Données projet'!D75</f>
        <v>21</v>
      </c>
      <c r="C67" s="191">
        <v>41</v>
      </c>
      <c r="D67" s="179">
        <f t="shared" si="4"/>
        <v>861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90</v>
      </c>
      <c r="B68" s="181">
        <f>'Données projet'!D76</f>
        <v>21</v>
      </c>
      <c r="C68" s="191">
        <v>41</v>
      </c>
      <c r="D68" s="179">
        <f t="shared" si="4"/>
        <v>861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95</v>
      </c>
      <c r="B69" s="181">
        <f>'Données projet'!D77</f>
        <v>21</v>
      </c>
      <c r="C69" s="191">
        <v>41</v>
      </c>
      <c r="D69" s="179">
        <f t="shared" si="4"/>
        <v>861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100</v>
      </c>
      <c r="B70" s="181">
        <f>'Données projet'!D78</f>
        <v>282</v>
      </c>
      <c r="C70" s="191">
        <v>171</v>
      </c>
      <c r="D70" s="179">
        <f t="shared" si="4"/>
        <v>48222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1300*(0.65+1.3)</f>
        <v>2535.0000000000005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39.5</v>
      </c>
      <c r="C85" s="191">
        <v>2</v>
      </c>
      <c r="D85" s="179">
        <f>B85*C85</f>
        <v>79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67</v>
      </c>
      <c r="C86" s="191">
        <v>4</v>
      </c>
      <c r="D86" s="179">
        <f t="shared" ref="D86:D104" si="6">B86*C86</f>
        <v>268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70</v>
      </c>
      <c r="C87" s="193">
        <v>27</v>
      </c>
      <c r="D87" s="179">
        <f t="shared" si="6"/>
        <v>1890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75</v>
      </c>
      <c r="C88" s="193">
        <v>27</v>
      </c>
      <c r="D88" s="179">
        <f t="shared" si="6"/>
        <v>2025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80</v>
      </c>
      <c r="C89" s="193">
        <v>26.7</v>
      </c>
      <c r="D89" s="179">
        <f t="shared" si="6"/>
        <v>2136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87</v>
      </c>
      <c r="C90" s="193">
        <v>46</v>
      </c>
      <c r="D90" s="179">
        <f t="shared" si="6"/>
        <v>4002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93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98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675.5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Pin noir d'Autriche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1300*(0.65+1.1)</f>
        <v>2275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3</v>
      </c>
      <c r="C116" s="191">
        <v>1.95</v>
      </c>
      <c r="D116" s="179">
        <f>B116*C116</f>
        <v>5.85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12</v>
      </c>
      <c r="C117" s="191">
        <v>1.95</v>
      </c>
      <c r="D117" s="179">
        <f t="shared" ref="D117:D135" si="8">B117*C117</f>
        <v>23.4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21</v>
      </c>
      <c r="C118" s="191">
        <v>4.4800000000000004</v>
      </c>
      <c r="D118" s="179">
        <f t="shared" si="8"/>
        <v>94.080000000000013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25</v>
      </c>
      <c r="C119" s="191">
        <v>4.4800000000000004</v>
      </c>
      <c r="D119" s="179">
        <f t="shared" si="8"/>
        <v>112.00000000000001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27</v>
      </c>
      <c r="C120" s="191">
        <v>4.8</v>
      </c>
      <c r="D120" s="179">
        <f t="shared" si="8"/>
        <v>129.6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26</v>
      </c>
      <c r="C121" s="191">
        <v>4.8</v>
      </c>
      <c r="D121" s="179">
        <f t="shared" si="8"/>
        <v>124.8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24</v>
      </c>
      <c r="C122" s="191">
        <v>27</v>
      </c>
      <c r="D122" s="179">
        <f t="shared" si="8"/>
        <v>648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24</v>
      </c>
      <c r="C123" s="191">
        <v>45</v>
      </c>
      <c r="D123" s="179">
        <f t="shared" si="8"/>
        <v>1080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515</v>
      </c>
      <c r="C124" s="191">
        <v>60</v>
      </c>
      <c r="D124" s="179">
        <f t="shared" si="8"/>
        <v>30900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Pin laricio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1300*(0.65+1.1)</f>
        <v>2275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22</v>
      </c>
      <c r="B147" s="175">
        <f>'Données projet'!D140</f>
        <v>16</v>
      </c>
      <c r="C147" s="191">
        <v>1.95</v>
      </c>
      <c r="D147" s="182">
        <f>B147*C147</f>
        <v>31.2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5">
        <f>'Données projet'!D141</f>
        <v>17</v>
      </c>
      <c r="C148" s="191">
        <v>1.95</v>
      </c>
      <c r="D148" s="182">
        <f t="shared" ref="D148:D166" si="10">B148*C148</f>
        <v>33.15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34</v>
      </c>
      <c r="C149" s="191">
        <v>4.4800000000000004</v>
      </c>
      <c r="D149" s="182">
        <f t="shared" si="10"/>
        <v>152.32000000000002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5">
        <f>'Données projet'!D143</f>
        <v>41</v>
      </c>
      <c r="C150" s="191">
        <v>4.4800000000000004</v>
      </c>
      <c r="D150" s="182">
        <f t="shared" si="10"/>
        <v>183.68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5">
        <f>'Données projet'!D144</f>
        <v>41</v>
      </c>
      <c r="C151" s="191">
        <v>4.8</v>
      </c>
      <c r="D151" s="182">
        <f t="shared" si="10"/>
        <v>196.79999999999998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5">
        <f>'Données projet'!D145</f>
        <v>53</v>
      </c>
      <c r="C152" s="191">
        <v>4.8</v>
      </c>
      <c r="D152" s="182">
        <f t="shared" si="10"/>
        <v>254.39999999999998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5">
        <f>'Données projet'!D146</f>
        <v>53</v>
      </c>
      <c r="C153" s="191">
        <v>27</v>
      </c>
      <c r="D153" s="182">
        <f t="shared" si="10"/>
        <v>1431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58</v>
      </c>
      <c r="B154" s="175">
        <f>'Données projet'!D147</f>
        <v>78</v>
      </c>
      <c r="C154" s="191">
        <v>45</v>
      </c>
      <c r="D154" s="182">
        <f t="shared" si="10"/>
        <v>3510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66</v>
      </c>
      <c r="B155" s="175">
        <f>'Données projet'!D148</f>
        <v>65</v>
      </c>
      <c r="C155" s="191">
        <v>45</v>
      </c>
      <c r="D155" s="182">
        <f t="shared" si="10"/>
        <v>2925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74</v>
      </c>
      <c r="B156" s="175">
        <f>'Données projet'!D149</f>
        <v>37</v>
      </c>
      <c r="C156" s="191">
        <v>45</v>
      </c>
      <c r="D156" s="182">
        <f t="shared" si="10"/>
        <v>1665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82</v>
      </c>
      <c r="B157" s="175">
        <f>'Données projet'!D150</f>
        <v>567</v>
      </c>
      <c r="C157" s="191">
        <v>60</v>
      </c>
      <c r="D157" s="182">
        <f t="shared" si="10"/>
        <v>34020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1300*(0.65+2.5)</f>
        <v>4095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15</v>
      </c>
      <c r="B178" s="181">
        <f>'Données projet'!D166</f>
        <v>3</v>
      </c>
      <c r="C178" s="191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25</v>
      </c>
      <c r="C179" s="191">
        <v>0</v>
      </c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25</v>
      </c>
      <c r="B180" s="181">
        <f>'Données projet'!D168</f>
        <v>27</v>
      </c>
      <c r="C180" s="191">
        <v>10</v>
      </c>
      <c r="D180" s="179">
        <f t="shared" si="11"/>
        <v>270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31</v>
      </c>
      <c r="B181" s="181">
        <f>'Données projet'!D169</f>
        <v>36</v>
      </c>
      <c r="C181" s="191">
        <v>20</v>
      </c>
      <c r="D181" s="179">
        <f t="shared" si="11"/>
        <v>720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37</v>
      </c>
      <c r="B182" s="181">
        <f>'Données projet'!D170</f>
        <v>36</v>
      </c>
      <c r="C182" s="191">
        <v>20</v>
      </c>
      <c r="D182" s="179">
        <f t="shared" si="11"/>
        <v>720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44</v>
      </c>
      <c r="B183" s="181">
        <f>'Données projet'!D171</f>
        <v>43</v>
      </c>
      <c r="C183" s="191">
        <v>20</v>
      </c>
      <c r="D183" s="179">
        <f t="shared" si="11"/>
        <v>860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52</v>
      </c>
      <c r="B184" s="181">
        <f>'Données projet'!D172</f>
        <v>48</v>
      </c>
      <c r="C184" s="191">
        <v>20</v>
      </c>
      <c r="D184" s="179">
        <f t="shared" si="11"/>
        <v>960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60</v>
      </c>
      <c r="B185" s="181">
        <f>'Données projet'!D173</f>
        <v>47</v>
      </c>
      <c r="C185" s="191">
        <v>35</v>
      </c>
      <c r="D185" s="179">
        <f t="shared" si="11"/>
        <v>1645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69</v>
      </c>
      <c r="B186" s="181">
        <f>'Données projet'!D174</f>
        <v>328</v>
      </c>
      <c r="C186" s="191">
        <v>35</v>
      </c>
      <c r="D186" s="179">
        <f t="shared" si="11"/>
        <v>11480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2023-11-23T15:56:41Z</dcterms:modified>
</cp:coreProperties>
</file>