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 JJL_Fricamps (80)\Dossier d_instruction\"/>
    </mc:Choice>
  </mc:AlternateContent>
  <xr:revisionPtr revIDLastSave="0" documentId="13_ncr:1_{2C09A428-AFA4-41BC-B4F3-A35CF747F9F9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<sst xmlns="http://schemas.openxmlformats.org/spreadsheetml/2006/main" count="1177" uniqueCount="325">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</sst>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vertical="center"/>
      <protection locked="0"/>
    </xf>
    <xf numFmtId="9" fontId="33" fillId="21" borderId="54" xfId="0" applyNumberFormat="1" applyFont="1" applyFill="1" applyBorder="1" applyAlignment="1" applyProtection="1">
      <alignment horizontal="center" vertical="center"/>
      <protection locked="0"/>
    </xf>
    <xf numFmtId="1" fontId="33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3.6374994536665191</c:v>
                </c:pt>
                <c:pt idx="2">
                  <c:v>5.4577222588629324</c:v>
                </c:pt>
                <c:pt idx="3">
                  <c:v>8.1928812743363384</c:v>
                </c:pt>
                <c:pt idx="4">
                  <c:v>12.304790888266751</c:v>
                </c:pt>
                <c:pt idx="5">
                  <c:v>18.489265295267202</c:v>
                </c:pt>
                <c:pt idx="6">
                  <c:v>27.795104201347016</c:v>
                </c:pt>
                <c:pt idx="7">
                  <c:v>41.80377550782655</c:v>
                </c:pt>
                <c:pt idx="8">
                  <c:v>62.900847610765744</c:v>
                </c:pt>
                <c:pt idx="9">
                  <c:v>94.686151958102812</c:v>
                </c:pt>
                <c:pt idx="10">
                  <c:v>142.59377360663922</c:v>
                </c:pt>
                <c:pt idx="11">
                  <c:v>147.15364202921708</c:v>
                </c:pt>
                <c:pt idx="12">
                  <c:v>172.3819432826981</c:v>
                </c:pt>
                <c:pt idx="13">
                  <c:v>197.52328405894409</c:v>
                </c:pt>
                <c:pt idx="14">
                  <c:v>222.5902995865016</c:v>
                </c:pt>
                <c:pt idx="15">
                  <c:v>247.59253912923518</c:v>
                </c:pt>
                <c:pt idx="16">
                  <c:v>236.12362808635771</c:v>
                </c:pt>
                <c:pt idx="17">
                  <c:v>259.4583522737052</c:v>
                </c:pt>
                <c:pt idx="18">
                  <c:v>282.74566191220862</c:v>
                </c:pt>
                <c:pt idx="19">
                  <c:v>305.99000951570451</c:v>
                </c:pt>
                <c:pt idx="20">
                  <c:v>329.1951157650264</c:v>
                </c:pt>
                <c:pt idx="21">
                  <c:v>305.58256210041856</c:v>
                </c:pt>
                <c:pt idx="22">
                  <c:v>326.75422310957646</c:v>
                </c:pt>
                <c:pt idx="23">
                  <c:v>347.89559775078084</c:v>
                </c:pt>
                <c:pt idx="24">
                  <c:v>369.00878433811749</c:v>
                </c:pt>
                <c:pt idx="25">
                  <c:v>390.09562155502181</c:v>
                </c:pt>
                <c:pt idx="26">
                  <c:v>356.42536127479252</c:v>
                </c:pt>
                <c:pt idx="27">
                  <c:v>375.49976912888474</c:v>
                </c:pt>
                <c:pt idx="28">
                  <c:v>394.55307910081638</c:v>
                </c:pt>
                <c:pt idx="29">
                  <c:v>413.58645287885287</c:v>
                </c:pt>
                <c:pt idx="30">
                  <c:v>432.60093655053032</c:v>
                </c:pt>
                <c:pt idx="31">
                  <c:v>392.52709819732326</c:v>
                </c:pt>
                <c:pt idx="32">
                  <c:v>409.13356351129414</c:v>
                </c:pt>
                <c:pt idx="33">
                  <c:v>425.72547631490761</c:v>
                </c:pt>
                <c:pt idx="34">
                  <c:v>442.30348341629519</c:v>
                </c:pt>
                <c:pt idx="35">
                  <c:v>458.86817919889182</c:v>
                </c:pt>
                <c:pt idx="36">
                  <c:v>417.22895611601695</c:v>
                </c:pt>
                <c:pt idx="37">
                  <c:v>434.21834928171887</c:v>
                </c:pt>
                <c:pt idx="38">
                  <c:v>451.19347585644169</c:v>
                </c:pt>
                <c:pt idx="39">
                  <c:v>468.15494792329127</c:v>
                </c:pt>
                <c:pt idx="40">
                  <c:v>485.10332961470635</c:v>
                </c:pt>
                <c:pt idx="41">
                  <c:v>439.87827870613802</c:v>
                </c:pt>
                <c:pt idx="42">
                  <c:v>455.23313822520032</c:v>
                </c:pt>
                <c:pt idx="43">
                  <c:v>470.57693415697889</c:v>
                </c:pt>
                <c:pt idx="44">
                  <c:v>485.91007793184241</c:v>
                </c:pt>
                <c:pt idx="45">
                  <c:v>501.23295290548822</c:v>
                </c:pt>
                <c:pt idx="46">
                  <c:v>455.23313822520032</c:v>
                </c:pt>
                <c:pt idx="47">
                  <c:v>469.76963499064959</c:v>
                </c:pt>
                <c:pt idx="48">
                  <c:v>484.29655280391285</c:v>
                </c:pt>
                <c:pt idx="49">
                  <c:v>498.81421938664909</c:v>
                </c:pt>
                <c:pt idx="50">
                  <c:v>513.32294183422596</c:v>
                </c:pt>
                <c:pt idx="51">
                  <c:v>466.9438547503903</c:v>
                </c:pt>
                <c:pt idx="52">
                  <c:v>481.0691595363574</c:v>
                </c:pt>
                <c:pt idx="53">
                  <c:v>495.18565291531036</c:v>
                </c:pt>
                <c:pt idx="54">
                  <c:v>509.29362139720428</c:v>
                </c:pt>
                <c:pt idx="55">
                  <c:v>523.39333432879232</c:v>
                </c:pt>
                <c:pt idx="56">
                  <c:v>476.22720551346384</c:v>
                </c:pt>
                <c:pt idx="57">
                  <c:v>489.54009419456355</c:v>
                </c:pt>
                <c:pt idx="58">
                  <c:v>502.84530459138995</c:v>
                </c:pt>
                <c:pt idx="59">
                  <c:v>516.14306845280373</c:v>
                </c:pt>
                <c:pt idx="60">
                  <c:v>529.43360461515238</c:v>
                </c:pt>
                <c:pt idx="61">
                  <c:v>484.29655280391279</c:v>
                </c:pt>
                <c:pt idx="62">
                  <c:v>497.60475956110264</c:v>
                </c:pt>
                <c:pt idx="63">
                  <c:v>510.90543009043807</c:v>
                </c:pt>
                <c:pt idx="64">
                  <c:v>524.19878818539257</c:v>
                </c:pt>
                <c:pt idx="65">
                  <c:v>537.48504536607993</c:v>
                </c:pt>
                <c:pt idx="66">
                  <c:v>491.55652284509341</c:v>
                </c:pt>
                <c:pt idx="67">
                  <c:v>504.05449654558856</c:v>
                </c:pt>
                <c:pt idx="68">
                  <c:v>516.54591709215595</c:v>
                </c:pt>
                <c:pt idx="69">
                  <c:v>529.03096526266211</c:v>
                </c:pt>
                <c:pt idx="70">
                  <c:v>541.50981260805463</c:v>
                </c:pt>
                <c:pt idx="71">
                  <c:v>496.79841842488571</c:v>
                </c:pt>
                <c:pt idx="72">
                  <c:v>508.48767664593629</c:v>
                </c:pt>
                <c:pt idx="73">
                  <c:v>520.1712571941606</c:v>
                </c:pt>
                <c:pt idx="74">
                  <c:v>531.84930555696269</c:v>
                </c:pt>
                <c:pt idx="75">
                  <c:v>543.52196031239748</c:v>
                </c:pt>
                <c:pt idx="76">
                  <c:v>500.42673591507014</c:v>
                </c:pt>
                <c:pt idx="77">
                  <c:v>511.71129412952837</c:v>
                </c:pt>
                <c:pt idx="78">
                  <c:v>522.99059760658679</c:v>
                </c:pt>
                <c:pt idx="79">
                  <c:v>534.26477564098775</c:v>
                </c:pt>
                <c:pt idx="80">
                  <c:v>545.53395162610911</c:v>
                </c:pt>
                <c:pt idx="81">
                  <c:v>504.05449654558862</c:v>
                </c:pt>
                <c:pt idx="82">
                  <c:v>514.93448269445673</c:v>
                </c:pt>
                <c:pt idx="83">
                  <c:v>525.80961770763849</c:v>
                </c:pt>
                <c:pt idx="84">
                  <c:v>536.68001605918801</c:v>
                </c:pt>
                <c:pt idx="85">
                  <c:v>547.54578720789482</c:v>
                </c:pt>
                <c:pt idx="86">
                  <c:v>507.68170489320681</c:v>
                </c:pt>
                <c:pt idx="87">
                  <c:v>518.15724540667998</c:v>
                </c:pt>
                <c:pt idx="88">
                  <c:v>528.62831945844061</c:v>
                </c:pt>
                <c:pt idx="89">
                  <c:v>539.09502799191023</c:v>
                </c:pt>
                <c:pt idx="90">
                  <c:v>549.55746771122074</c:v>
                </c:pt>
                <c:pt idx="91">
                  <c:v>510.90543009043807</c:v>
                </c:pt>
                <c:pt idx="92">
                  <c:v>520.57403979607113</c:v>
                </c:pt>
                <c:pt idx="93">
                  <c:v>530.23886398734817</c:v>
                </c:pt>
                <c:pt idx="94">
                  <c:v>539.89998139729244</c:v>
                </c:pt>
                <c:pt idx="95">
                  <c:v>549.55746771122074</c:v>
                </c:pt>
                <c:pt idx="96">
                  <c:v>512.51713136140791</c:v>
                </c:pt>
                <c:pt idx="97">
                  <c:v>521.78234819536726</c:v>
                </c:pt>
                <c:pt idx="98">
                  <c:v>531.04409761975751</c:v>
                </c:pt>
                <c:pt idx="99">
                  <c:v>540.30244864194128</c:v>
                </c:pt>
                <c:pt idx="100">
                  <c:v>549.55746771122097</c:v>
                </c:pt>
                <c:pt idx="101">
                  <c:v>514.12872559596781</c:v>
                </c:pt>
                <c:pt idx="102">
                  <c:v>522.9905976065869</c:v>
                </c:pt>
                <c:pt idx="103">
                  <c:v>531.84930555696269</c:v>
                </c:pt>
                <c:pt idx="104">
                  <c:v>540.70490958838275</c:v>
                </c:pt>
                <c:pt idx="105">
                  <c:v>549.55746771122074</c:v>
                </c:pt>
                <c:pt idx="106">
                  <c:v>507.27870887599425</c:v>
                </c:pt>
                <c:pt idx="107">
                  <c:v>507.27870887599425</c:v>
                </c:pt>
                <c:pt idx="108">
                  <c:v>507.27870887599425</c:v>
                </c:pt>
                <c:pt idx="109">
                  <c:v>507.27870887599425</c:v>
                </c:pt>
                <c:pt idx="110">
                  <c:v>507.27870887599425</c:v>
                </c:pt>
                <c:pt idx="111">
                  <c:v>507.27870887599425</c:v>
                </c:pt>
                <c:pt idx="112">
                  <c:v>507.27870887599425</c:v>
                </c:pt>
                <c:pt idx="113">
                  <c:v>507.27870887599425</c:v>
                </c:pt>
                <c:pt idx="114">
                  <c:v>507.27870887599425</c:v>
                </c:pt>
                <c:pt idx="115">
                  <c:v>507.27870887599425</c:v>
                </c:pt>
                <c:pt idx="116">
                  <c:v>507.27870887599425</c:v>
                </c:pt>
                <c:pt idx="117">
                  <c:v>507.27870887599425</c:v>
                </c:pt>
                <c:pt idx="118">
                  <c:v>507.27870887599425</c:v>
                </c:pt>
                <c:pt idx="119">
                  <c:v>507.27870887599425</c:v>
                </c:pt>
                <c:pt idx="120">
                  <c:v>507.27870887599425</c:v>
                </c:pt>
                <c:pt idx="121">
                  <c:v>507.27870887599425</c:v>
                </c:pt>
                <c:pt idx="122">
                  <c:v>507.27870887599425</c:v>
                </c:pt>
                <c:pt idx="123">
                  <c:v>507.27870887599425</c:v>
                </c:pt>
                <c:pt idx="124">
                  <c:v>507.27870887599425</c:v>
                </c:pt>
                <c:pt idx="125">
                  <c:v>507.27870887599425</c:v>
                </c:pt>
                <c:pt idx="126">
                  <c:v>507.27870887599425</c:v>
                </c:pt>
                <c:pt idx="127">
                  <c:v>507.27870887599425</c:v>
                </c:pt>
                <c:pt idx="128">
                  <c:v>507.27870887599425</c:v>
                </c:pt>
                <c:pt idx="129">
                  <c:v>507.27870887599425</c:v>
                </c:pt>
                <c:pt idx="130">
                  <c:v>507.27870887599425</c:v>
                </c:pt>
                <c:pt idx="131">
                  <c:v>507.27870887599425</c:v>
                </c:pt>
                <c:pt idx="132">
                  <c:v>507.27870887599425</c:v>
                </c:pt>
                <c:pt idx="133">
                  <c:v>507.27870887599425</c:v>
                </c:pt>
                <c:pt idx="134">
                  <c:v>507.27870887599425</c:v>
                </c:pt>
                <c:pt idx="135">
                  <c:v>507.27870887599425</c:v>
                </c:pt>
                <c:pt idx="136">
                  <c:v>507.27870887599425</c:v>
                </c:pt>
                <c:pt idx="137">
                  <c:v>507.27870887599425</c:v>
                </c:pt>
                <c:pt idx="138">
                  <c:v>507.27870887599425</c:v>
                </c:pt>
                <c:pt idx="139">
                  <c:v>507.27870887599425</c:v>
                </c:pt>
                <c:pt idx="140">
                  <c:v>507.27870887599425</c:v>
                </c:pt>
                <c:pt idx="141">
                  <c:v>507.27870887599425</c:v>
                </c:pt>
                <c:pt idx="142">
                  <c:v>507.27870887599425</c:v>
                </c:pt>
                <c:pt idx="143">
                  <c:v>507.27870887599425</c:v>
                </c:pt>
                <c:pt idx="144">
                  <c:v>507.27870887599425</c:v>
                </c:pt>
                <c:pt idx="145">
                  <c:v>507.27870887599425</c:v>
                </c:pt>
                <c:pt idx="146">
                  <c:v>507.27870887599425</c:v>
                </c:pt>
                <c:pt idx="147">
                  <c:v>507.27870887599425</c:v>
                </c:pt>
                <c:pt idx="148">
                  <c:v>507.27870887599425</c:v>
                </c:pt>
                <c:pt idx="149">
                  <c:v>507.27870887599425</c:v>
                </c:pt>
                <c:pt idx="150">
                  <c:v>507.27870887599425</c:v>
                </c:pt>
                <c:pt idx="151">
                  <c:v>507.27870887599425</c:v>
                </c:pt>
                <c:pt idx="152">
                  <c:v>507.27870887599425</c:v>
                </c:pt>
                <c:pt idx="153">
                  <c:v>507.27870887599425</c:v>
                </c:pt>
                <c:pt idx="154">
                  <c:v>507.27870887599425</c:v>
                </c:pt>
                <c:pt idx="155">
                  <c:v>507.27870887599425</c:v>
                </c:pt>
                <c:pt idx="156">
                  <c:v>507.27870887599425</c:v>
                </c:pt>
                <c:pt idx="157">
                  <c:v>507.27870887599425</c:v>
                </c:pt>
                <c:pt idx="158">
                  <c:v>507.27870887599425</c:v>
                </c:pt>
                <c:pt idx="159">
                  <c:v>507.27870887599425</c:v>
                </c:pt>
                <c:pt idx="160">
                  <c:v>507.27870887599425</c:v>
                </c:pt>
                <c:pt idx="161">
                  <c:v>507.27870887599425</c:v>
                </c:pt>
                <c:pt idx="162">
                  <c:v>507.27870887599425</c:v>
                </c:pt>
                <c:pt idx="163">
                  <c:v>507.27870887599425</c:v>
                </c:pt>
                <c:pt idx="164">
                  <c:v>507.27870887599425</c:v>
                </c:pt>
                <c:pt idx="165">
                  <c:v>507.27870887599425</c:v>
                </c:pt>
                <c:pt idx="166">
                  <c:v>507.27870887599425</c:v>
                </c:pt>
                <c:pt idx="167">
                  <c:v>507.27870887599425</c:v>
                </c:pt>
                <c:pt idx="168">
                  <c:v>507.27870887599425</c:v>
                </c:pt>
                <c:pt idx="169">
                  <c:v>507.27870887599425</c:v>
                </c:pt>
                <c:pt idx="170">
                  <c:v>507.27870887599425</c:v>
                </c:pt>
                <c:pt idx="171">
                  <c:v>507.27870887599425</c:v>
                </c:pt>
                <c:pt idx="172">
                  <c:v>507.27870887599425</c:v>
                </c:pt>
                <c:pt idx="173">
                  <c:v>507.27870887599425</c:v>
                </c:pt>
                <c:pt idx="174">
                  <c:v>507.27870887599425</c:v>
                </c:pt>
                <c:pt idx="175">
                  <c:v>507.27870887599425</c:v>
                </c:pt>
                <c:pt idx="176">
                  <c:v>507.27870887599425</c:v>
                </c:pt>
                <c:pt idx="177">
                  <c:v>507.27870887599425</c:v>
                </c:pt>
                <c:pt idx="178">
                  <c:v>507.27870887599425</c:v>
                </c:pt>
                <c:pt idx="179">
                  <c:v>507.27870887599425</c:v>
                </c:pt>
                <c:pt idx="180">
                  <c:v>507.27870887599425</c:v>
                </c:pt>
                <c:pt idx="181">
                  <c:v>507.27870887599425</c:v>
                </c:pt>
                <c:pt idx="182">
                  <c:v>507.27870887599425</c:v>
                </c:pt>
                <c:pt idx="183">
                  <c:v>507.27870887599425</c:v>
                </c:pt>
                <c:pt idx="184">
                  <c:v>507.27870887599425</c:v>
                </c:pt>
                <c:pt idx="185">
                  <c:v>507.27870887599425</c:v>
                </c:pt>
                <c:pt idx="186">
                  <c:v>507.27870887599425</c:v>
                </c:pt>
                <c:pt idx="187">
                  <c:v>507.27870887599425</c:v>
                </c:pt>
                <c:pt idx="188">
                  <c:v>507.27870887599425</c:v>
                </c:pt>
                <c:pt idx="189">
                  <c:v>507.27870887599425</c:v>
                </c:pt>
                <c:pt idx="190">
                  <c:v>507.27870887599425</c:v>
                </c:pt>
                <c:pt idx="191">
                  <c:v>507.27870887599425</c:v>
                </c:pt>
                <c:pt idx="192">
                  <c:v>507.27870887599425</c:v>
                </c:pt>
                <c:pt idx="193">
                  <c:v>507.27870887599425</c:v>
                </c:pt>
                <c:pt idx="194">
                  <c:v>507.27870887599425</c:v>
                </c:pt>
                <c:pt idx="195">
                  <c:v>507.27870887599425</c:v>
                </c:pt>
                <c:pt idx="196">
                  <c:v>507.27870887599425</c:v>
                </c:pt>
                <c:pt idx="197">
                  <c:v>507.27870887599425</c:v>
                </c:pt>
                <c:pt idx="198">
                  <c:v>507.27870887599425</c:v>
                </c:pt>
                <c:pt idx="199">
                  <c:v>507.27870887599425</c:v>
                </c:pt>
                <c:pt idx="200">
                  <c:v>507.27870887599425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229.35588657979122</c:v>
                </c:pt>
                <c:pt idx="37">
                  <c:v>247.82742956082612</c:v>
                </c:pt>
                <c:pt idx="38">
                  <c:v>266.26773098057953</c:v>
                </c:pt>
                <c:pt idx="39">
                  <c:v>284.67925856397056</c:v>
                </c:pt>
                <c:pt idx="40">
                  <c:v>303.06413469570208</c:v>
                </c:pt>
                <c:pt idx="41">
                  <c:v>272.53076596771507</c:v>
                </c:pt>
                <c:pt idx="42">
                  <c:v>293.50720582421621</c:v>
                </c:pt>
                <c:pt idx="43">
                  <c:v>314.45019220953321</c:v>
                </c:pt>
                <c:pt idx="44">
                  <c:v>335.36226553348382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723.64971039145041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740.59807920780031</c:v>
                </c:pt>
                <c:pt idx="112">
                  <c:v>751.05163369335958</c:v>
                </c:pt>
                <c:pt idx="113">
                  <c:v>761.5022317800366</c:v>
                </c:pt>
                <c:pt idx="114">
                  <c:v>771.94991973942808</c:v>
                </c:pt>
                <c:pt idx="115">
                  <c:v>782.39474248915565</c:v>
                </c:pt>
                <c:pt idx="116">
                  <c:v>744.56357158364483</c:v>
                </c:pt>
                <c:pt idx="117">
                  <c:v>744.56357158364483</c:v>
                </c:pt>
                <c:pt idx="118">
                  <c:v>744.56357158364483</c:v>
                </c:pt>
                <c:pt idx="119">
                  <c:v>744.56357158364483</c:v>
                </c:pt>
                <c:pt idx="120">
                  <c:v>744.56357158364483</c:v>
                </c:pt>
                <c:pt idx="121">
                  <c:v>744.56357158364483</c:v>
                </c:pt>
                <c:pt idx="122">
                  <c:v>744.56357158364483</c:v>
                </c:pt>
                <c:pt idx="123">
                  <c:v>744.56357158364483</c:v>
                </c:pt>
                <c:pt idx="124">
                  <c:v>744.56357158364483</c:v>
                </c:pt>
                <c:pt idx="125">
                  <c:v>744.56357158364483</c:v>
                </c:pt>
                <c:pt idx="126">
                  <c:v>744.56357158364483</c:v>
                </c:pt>
                <c:pt idx="127">
                  <c:v>744.56357158364483</c:v>
                </c:pt>
                <c:pt idx="128">
                  <c:v>744.56357158364483</c:v>
                </c:pt>
                <c:pt idx="129">
                  <c:v>744.56357158364483</c:v>
                </c:pt>
                <c:pt idx="130">
                  <c:v>744.56357158364483</c:v>
                </c:pt>
                <c:pt idx="131">
                  <c:v>744.56357158364483</c:v>
                </c:pt>
                <c:pt idx="132">
                  <c:v>744.56357158364483</c:v>
                </c:pt>
                <c:pt idx="133">
                  <c:v>744.56357158364483</c:v>
                </c:pt>
                <c:pt idx="134">
                  <c:v>744.56357158364483</c:v>
                </c:pt>
                <c:pt idx="135">
                  <c:v>744.56357158364483</c:v>
                </c:pt>
                <c:pt idx="136">
                  <c:v>744.56357158364483</c:v>
                </c:pt>
                <c:pt idx="137">
                  <c:v>744.56357158364483</c:v>
                </c:pt>
                <c:pt idx="138">
                  <c:v>744.56357158364483</c:v>
                </c:pt>
                <c:pt idx="139">
                  <c:v>744.56357158364483</c:v>
                </c:pt>
                <c:pt idx="140">
                  <c:v>744.56357158364483</c:v>
                </c:pt>
                <c:pt idx="141">
                  <c:v>744.56357158364483</c:v>
                </c:pt>
                <c:pt idx="142">
                  <c:v>744.56357158364483</c:v>
                </c:pt>
                <c:pt idx="143">
                  <c:v>744.56357158364483</c:v>
                </c:pt>
                <c:pt idx="144">
                  <c:v>744.56357158364483</c:v>
                </c:pt>
                <c:pt idx="145">
                  <c:v>744.56357158364483</c:v>
                </c:pt>
                <c:pt idx="146">
                  <c:v>744.56357158364483</c:v>
                </c:pt>
                <c:pt idx="147">
                  <c:v>744.56357158364483</c:v>
                </c:pt>
                <c:pt idx="148">
                  <c:v>744.56357158364483</c:v>
                </c:pt>
                <c:pt idx="149">
                  <c:v>744.56357158364483</c:v>
                </c:pt>
                <c:pt idx="150">
                  <c:v>744.56357158364483</c:v>
                </c:pt>
                <c:pt idx="151">
                  <c:v>744.56357158364483</c:v>
                </c:pt>
                <c:pt idx="152">
                  <c:v>744.56357158364483</c:v>
                </c:pt>
                <c:pt idx="153">
                  <c:v>744.56357158364483</c:v>
                </c:pt>
                <c:pt idx="154">
                  <c:v>744.56357158364483</c:v>
                </c:pt>
                <c:pt idx="155">
                  <c:v>744.56357158364483</c:v>
                </c:pt>
                <c:pt idx="156">
                  <c:v>744.56357158364483</c:v>
                </c:pt>
                <c:pt idx="157">
                  <c:v>744.56357158364483</c:v>
                </c:pt>
                <c:pt idx="158">
                  <c:v>744.56357158364483</c:v>
                </c:pt>
                <c:pt idx="159">
                  <c:v>744.56357158364483</c:v>
                </c:pt>
                <c:pt idx="160">
                  <c:v>744.56357158364483</c:v>
                </c:pt>
                <c:pt idx="161">
                  <c:v>744.56357158364483</c:v>
                </c:pt>
                <c:pt idx="162">
                  <c:v>744.56357158364483</c:v>
                </c:pt>
                <c:pt idx="163">
                  <c:v>744.56357158364483</c:v>
                </c:pt>
                <c:pt idx="164">
                  <c:v>744.56357158364483</c:v>
                </c:pt>
                <c:pt idx="165">
                  <c:v>744.56357158364483</c:v>
                </c:pt>
                <c:pt idx="166">
                  <c:v>744.56357158364483</c:v>
                </c:pt>
                <c:pt idx="167">
                  <c:v>744.56357158364483</c:v>
                </c:pt>
                <c:pt idx="168">
                  <c:v>744.56357158364483</c:v>
                </c:pt>
                <c:pt idx="169">
                  <c:v>744.56357158364483</c:v>
                </c:pt>
                <c:pt idx="170">
                  <c:v>744.56357158364483</c:v>
                </c:pt>
                <c:pt idx="171">
                  <c:v>744.56357158364483</c:v>
                </c:pt>
                <c:pt idx="172">
                  <c:v>744.56357158364483</c:v>
                </c:pt>
                <c:pt idx="173">
                  <c:v>744.56357158364483</c:v>
                </c:pt>
                <c:pt idx="174">
                  <c:v>744.56357158364483</c:v>
                </c:pt>
                <c:pt idx="175">
                  <c:v>744.56357158364483</c:v>
                </c:pt>
                <c:pt idx="176">
                  <c:v>744.56357158364483</c:v>
                </c:pt>
                <c:pt idx="177">
                  <c:v>744.56357158364483</c:v>
                </c:pt>
                <c:pt idx="178">
                  <c:v>744.56357158364483</c:v>
                </c:pt>
                <c:pt idx="179">
                  <c:v>744.56357158364483</c:v>
                </c:pt>
                <c:pt idx="180">
                  <c:v>744.56357158364483</c:v>
                </c:pt>
                <c:pt idx="181">
                  <c:v>744.56357158364483</c:v>
                </c:pt>
                <c:pt idx="182">
                  <c:v>744.56357158364483</c:v>
                </c:pt>
                <c:pt idx="183">
                  <c:v>744.56357158364483</c:v>
                </c:pt>
                <c:pt idx="184">
                  <c:v>744.56357158364483</c:v>
                </c:pt>
                <c:pt idx="185">
                  <c:v>744.56357158364483</c:v>
                </c:pt>
                <c:pt idx="186">
                  <c:v>744.56357158364483</c:v>
                </c:pt>
                <c:pt idx="187">
                  <c:v>744.56357158364483</c:v>
                </c:pt>
                <c:pt idx="188">
                  <c:v>744.56357158364483</c:v>
                </c:pt>
                <c:pt idx="189">
                  <c:v>744.56357158364483</c:v>
                </c:pt>
                <c:pt idx="190">
                  <c:v>744.56357158364483</c:v>
                </c:pt>
                <c:pt idx="191">
                  <c:v>744.56357158364483</c:v>
                </c:pt>
                <c:pt idx="192">
                  <c:v>744.56357158364483</c:v>
                </c:pt>
                <c:pt idx="193">
                  <c:v>744.56357158364483</c:v>
                </c:pt>
                <c:pt idx="194">
                  <c:v>744.56357158364483</c:v>
                </c:pt>
                <c:pt idx="195">
                  <c:v>744.56357158364483</c:v>
                </c:pt>
                <c:pt idx="196">
                  <c:v>744.56357158364483</c:v>
                </c:pt>
                <c:pt idx="197">
                  <c:v>744.56357158364483</c:v>
                </c:pt>
                <c:pt idx="198">
                  <c:v>744.56357158364483</c:v>
                </c:pt>
                <c:pt idx="199">
                  <c:v>744.56357158364483</c:v>
                </c:pt>
                <c:pt idx="200">
                  <c:v>744.56357158364483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587.88248808694345</c:v>
                </c:pt>
                <c:pt idx="82">
                  <c:v>587.88248808694345</c:v>
                </c:pt>
                <c:pt idx="83">
                  <c:v>587.88248808694345</c:v>
                </c:pt>
                <c:pt idx="84">
                  <c:v>587.88248808694345</c:v>
                </c:pt>
                <c:pt idx="85">
                  <c:v>587.88248808694345</c:v>
                </c:pt>
                <c:pt idx="86">
                  <c:v>587.88248808694345</c:v>
                </c:pt>
                <c:pt idx="87">
                  <c:v>587.88248808694345</c:v>
                </c:pt>
                <c:pt idx="88">
                  <c:v>587.88248808694345</c:v>
                </c:pt>
                <c:pt idx="89">
                  <c:v>587.88248808694345</c:v>
                </c:pt>
                <c:pt idx="90">
                  <c:v>587.88248808694345</c:v>
                </c:pt>
                <c:pt idx="91">
                  <c:v>587.88248808694345</c:v>
                </c:pt>
                <c:pt idx="92">
                  <c:v>587.88248808694345</c:v>
                </c:pt>
                <c:pt idx="93">
                  <c:v>587.88248808694345</c:v>
                </c:pt>
                <c:pt idx="94">
                  <c:v>587.88248808694345</c:v>
                </c:pt>
                <c:pt idx="95">
                  <c:v>587.88248808694345</c:v>
                </c:pt>
                <c:pt idx="96">
                  <c:v>587.88248808694345</c:v>
                </c:pt>
                <c:pt idx="97">
                  <c:v>587.88248808694345</c:v>
                </c:pt>
                <c:pt idx="98">
                  <c:v>587.88248808694345</c:v>
                </c:pt>
                <c:pt idx="99">
                  <c:v>587.88248808694345</c:v>
                </c:pt>
                <c:pt idx="100">
                  <c:v>587.88248808694345</c:v>
                </c:pt>
                <c:pt idx="101">
                  <c:v>587.88248808694345</c:v>
                </c:pt>
                <c:pt idx="102">
                  <c:v>587.88248808694345</c:v>
                </c:pt>
                <c:pt idx="103">
                  <c:v>587.88248808694345</c:v>
                </c:pt>
                <c:pt idx="104">
                  <c:v>587.88248808694345</c:v>
                </c:pt>
                <c:pt idx="105">
                  <c:v>587.88248808694345</c:v>
                </c:pt>
                <c:pt idx="106">
                  <c:v>587.88248808694345</c:v>
                </c:pt>
                <c:pt idx="107">
                  <c:v>587.88248808694345</c:v>
                </c:pt>
                <c:pt idx="108">
                  <c:v>587.88248808694345</c:v>
                </c:pt>
                <c:pt idx="109">
                  <c:v>587.88248808694345</c:v>
                </c:pt>
                <c:pt idx="110">
                  <c:v>587.88248808694345</c:v>
                </c:pt>
                <c:pt idx="111">
                  <c:v>587.88248808694345</c:v>
                </c:pt>
                <c:pt idx="112">
                  <c:v>587.88248808694345</c:v>
                </c:pt>
                <c:pt idx="113">
                  <c:v>587.88248808694345</c:v>
                </c:pt>
                <c:pt idx="114">
                  <c:v>587.88248808694345</c:v>
                </c:pt>
                <c:pt idx="115">
                  <c:v>587.88248808694345</c:v>
                </c:pt>
                <c:pt idx="116">
                  <c:v>587.88248808694345</c:v>
                </c:pt>
                <c:pt idx="117">
                  <c:v>587.88248808694345</c:v>
                </c:pt>
                <c:pt idx="118">
                  <c:v>587.88248808694345</c:v>
                </c:pt>
                <c:pt idx="119">
                  <c:v>587.88248808694345</c:v>
                </c:pt>
                <c:pt idx="120">
                  <c:v>587.88248808694345</c:v>
                </c:pt>
                <c:pt idx="121">
                  <c:v>587.88248808694345</c:v>
                </c:pt>
                <c:pt idx="122">
                  <c:v>587.88248808694345</c:v>
                </c:pt>
                <c:pt idx="123">
                  <c:v>587.88248808694345</c:v>
                </c:pt>
                <c:pt idx="124">
                  <c:v>587.88248808694345</c:v>
                </c:pt>
                <c:pt idx="125">
                  <c:v>587.88248808694345</c:v>
                </c:pt>
                <c:pt idx="126">
                  <c:v>587.88248808694345</c:v>
                </c:pt>
                <c:pt idx="127">
                  <c:v>587.88248808694345</c:v>
                </c:pt>
                <c:pt idx="128">
                  <c:v>587.88248808694345</c:v>
                </c:pt>
                <c:pt idx="129">
                  <c:v>587.88248808694345</c:v>
                </c:pt>
                <c:pt idx="130">
                  <c:v>587.88248808694345</c:v>
                </c:pt>
                <c:pt idx="131">
                  <c:v>587.88248808694345</c:v>
                </c:pt>
                <c:pt idx="132">
                  <c:v>587.88248808694345</c:v>
                </c:pt>
                <c:pt idx="133">
                  <c:v>587.88248808694345</c:v>
                </c:pt>
                <c:pt idx="134">
                  <c:v>587.88248808694345</c:v>
                </c:pt>
                <c:pt idx="135">
                  <c:v>587.88248808694345</c:v>
                </c:pt>
                <c:pt idx="136">
                  <c:v>587.88248808694345</c:v>
                </c:pt>
                <c:pt idx="137">
                  <c:v>587.88248808694345</c:v>
                </c:pt>
                <c:pt idx="138">
                  <c:v>587.88248808694345</c:v>
                </c:pt>
                <c:pt idx="139">
                  <c:v>587.88248808694345</c:v>
                </c:pt>
                <c:pt idx="140">
                  <c:v>587.88248808694345</c:v>
                </c:pt>
                <c:pt idx="141">
                  <c:v>587.88248808694345</c:v>
                </c:pt>
                <c:pt idx="142">
                  <c:v>587.88248808694345</c:v>
                </c:pt>
                <c:pt idx="143">
                  <c:v>587.88248808694345</c:v>
                </c:pt>
                <c:pt idx="144">
                  <c:v>587.88248808694345</c:v>
                </c:pt>
                <c:pt idx="145">
                  <c:v>587.88248808694345</c:v>
                </c:pt>
                <c:pt idx="146">
                  <c:v>587.88248808694345</c:v>
                </c:pt>
                <c:pt idx="147">
                  <c:v>587.88248808694345</c:v>
                </c:pt>
                <c:pt idx="148">
                  <c:v>587.88248808694345</c:v>
                </c:pt>
                <c:pt idx="149">
                  <c:v>587.88248808694345</c:v>
                </c:pt>
                <c:pt idx="150">
                  <c:v>587.88248808694345</c:v>
                </c:pt>
                <c:pt idx="151">
                  <c:v>587.88248808694345</c:v>
                </c:pt>
                <c:pt idx="152">
                  <c:v>587.88248808694345</c:v>
                </c:pt>
                <c:pt idx="153">
                  <c:v>587.88248808694345</c:v>
                </c:pt>
                <c:pt idx="154">
                  <c:v>587.88248808694345</c:v>
                </c:pt>
                <c:pt idx="155">
                  <c:v>587.88248808694345</c:v>
                </c:pt>
                <c:pt idx="156">
                  <c:v>587.88248808694345</c:v>
                </c:pt>
                <c:pt idx="157">
                  <c:v>587.88248808694345</c:v>
                </c:pt>
                <c:pt idx="158">
                  <c:v>587.88248808694345</c:v>
                </c:pt>
                <c:pt idx="159">
                  <c:v>587.88248808694345</c:v>
                </c:pt>
                <c:pt idx="160">
                  <c:v>587.88248808694345</c:v>
                </c:pt>
                <c:pt idx="161">
                  <c:v>587.88248808694345</c:v>
                </c:pt>
                <c:pt idx="162">
                  <c:v>587.88248808694345</c:v>
                </c:pt>
                <c:pt idx="163">
                  <c:v>587.88248808694345</c:v>
                </c:pt>
                <c:pt idx="164">
                  <c:v>587.88248808694345</c:v>
                </c:pt>
                <c:pt idx="165">
                  <c:v>587.88248808694345</c:v>
                </c:pt>
                <c:pt idx="166">
                  <c:v>587.88248808694345</c:v>
                </c:pt>
                <c:pt idx="167">
                  <c:v>587.88248808694345</c:v>
                </c:pt>
                <c:pt idx="168">
                  <c:v>587.88248808694345</c:v>
                </c:pt>
                <c:pt idx="169">
                  <c:v>587.88248808694345</c:v>
                </c:pt>
                <c:pt idx="170">
                  <c:v>587.88248808694345</c:v>
                </c:pt>
                <c:pt idx="171">
                  <c:v>587.88248808694345</c:v>
                </c:pt>
                <c:pt idx="172">
                  <c:v>587.88248808694345</c:v>
                </c:pt>
                <c:pt idx="173">
                  <c:v>587.88248808694345</c:v>
                </c:pt>
                <c:pt idx="174">
                  <c:v>587.88248808694345</c:v>
                </c:pt>
                <c:pt idx="175">
                  <c:v>587.88248808694345</c:v>
                </c:pt>
                <c:pt idx="176">
                  <c:v>587.88248808694345</c:v>
                </c:pt>
                <c:pt idx="177">
                  <c:v>587.88248808694345</c:v>
                </c:pt>
                <c:pt idx="178">
                  <c:v>587.88248808694345</c:v>
                </c:pt>
                <c:pt idx="179">
                  <c:v>587.88248808694345</c:v>
                </c:pt>
                <c:pt idx="180">
                  <c:v>587.88248808694345</c:v>
                </c:pt>
                <c:pt idx="181">
                  <c:v>587.88248808694345</c:v>
                </c:pt>
                <c:pt idx="182">
                  <c:v>587.88248808694345</c:v>
                </c:pt>
                <c:pt idx="183">
                  <c:v>587.88248808694345</c:v>
                </c:pt>
                <c:pt idx="184">
                  <c:v>587.88248808694345</c:v>
                </c:pt>
                <c:pt idx="185">
                  <c:v>587.88248808694345</c:v>
                </c:pt>
                <c:pt idx="186">
                  <c:v>587.88248808694345</c:v>
                </c:pt>
                <c:pt idx="187">
                  <c:v>587.88248808694345</c:v>
                </c:pt>
                <c:pt idx="188">
                  <c:v>587.88248808694345</c:v>
                </c:pt>
                <c:pt idx="189">
                  <c:v>587.88248808694345</c:v>
                </c:pt>
                <c:pt idx="190">
                  <c:v>587.88248808694345</c:v>
                </c:pt>
                <c:pt idx="191">
                  <c:v>587.88248808694345</c:v>
                </c:pt>
                <c:pt idx="192">
                  <c:v>587.88248808694345</c:v>
                </c:pt>
                <c:pt idx="193">
                  <c:v>587.88248808694345</c:v>
                </c:pt>
                <c:pt idx="194">
                  <c:v>587.88248808694345</c:v>
                </c:pt>
                <c:pt idx="195">
                  <c:v>587.88248808694345</c:v>
                </c:pt>
                <c:pt idx="196">
                  <c:v>587.88248808694345</c:v>
                </c:pt>
                <c:pt idx="197">
                  <c:v>587.88248808694345</c:v>
                </c:pt>
                <c:pt idx="198">
                  <c:v>587.88248808694345</c:v>
                </c:pt>
                <c:pt idx="199">
                  <c:v>587.88248808694345</c:v>
                </c:pt>
                <c:pt idx="200">
                  <c:v>587.88248808694345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0" t="s">
        <v>291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  <row r="13" spans="2:13" ht="15" customHeight="1" x14ac:dyDescent="0.3"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2:13" ht="15" customHeight="1" x14ac:dyDescent="0.3"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</row>
    <row r="15" spans="2:13" ht="18.75" customHeight="1" x14ac:dyDescent="0.3"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</row>
    <row r="16" spans="2:13" ht="18.75" customHeight="1" x14ac:dyDescent="0.3"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</row>
    <row r="18" spans="2:13" ht="12" customHeight="1" x14ac:dyDescent="0.3">
      <c r="B18" s="260" t="s">
        <v>292</v>
      </c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</row>
    <row r="19" spans="2:13" ht="12" customHeight="1" x14ac:dyDescent="0.3"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</row>
    <row r="20" spans="2:13" ht="12" customHeight="1" x14ac:dyDescent="0.3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</row>
    <row r="21" spans="2:13" ht="12" customHeight="1" x14ac:dyDescent="0.3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</row>
    <row r="22" spans="2:13" ht="12" customHeight="1" x14ac:dyDescent="0.3"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</row>
    <row r="23" spans="2:13" ht="12" customHeight="1" x14ac:dyDescent="0.3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2:13" ht="12" customHeight="1" x14ac:dyDescent="0.3"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</row>
    <row r="25" spans="2:13" ht="12" customHeight="1" x14ac:dyDescent="0.3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spans="2:13" ht="12" customHeight="1" x14ac:dyDescent="0.3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ht="12" customHeight="1" x14ac:dyDescent="0.3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spans="2:13" ht="12" customHeight="1" x14ac:dyDescent="0.3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</row>
    <row r="29" spans="2:13" ht="12" customHeight="1" x14ac:dyDescent="0.3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  <row r="30" spans="2:13" ht="12" customHeight="1" x14ac:dyDescent="0.3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2:13" ht="12" customHeight="1" x14ac:dyDescent="0.3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F22" sqref="F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6" t="s">
        <v>192</v>
      </c>
      <c r="C3" s="267"/>
      <c r="D3" s="267"/>
      <c r="E3" s="267"/>
      <c r="F3" s="268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1" t="s">
        <v>231</v>
      </c>
      <c r="B5" s="271"/>
      <c r="C5" s="24">
        <v>1.99</v>
      </c>
      <c r="D5" s="272" t="s">
        <v>229</v>
      </c>
      <c r="E5" s="273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0" t="s">
        <v>226</v>
      </c>
      <c r="B7" s="270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57" t="s">
        <v>14</v>
      </c>
      <c r="C9" s="258">
        <v>0.64580000000000004</v>
      </c>
      <c r="D9" s="33">
        <f t="shared" ref="D9:D18" si="0">C9*$C$5</f>
        <v>1.285142</v>
      </c>
      <c r="E9" s="259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57" t="s">
        <v>6</v>
      </c>
      <c r="C10" s="258">
        <v>0.125</v>
      </c>
      <c r="D10" s="33">
        <f t="shared" si="0"/>
        <v>0.24875</v>
      </c>
      <c r="E10" s="259">
        <v>105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57" t="s">
        <v>25</v>
      </c>
      <c r="C11" s="258">
        <v>0.125</v>
      </c>
      <c r="D11" s="33">
        <f t="shared" si="0"/>
        <v>0.24875</v>
      </c>
      <c r="E11" s="259">
        <v>115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57" t="s">
        <v>29</v>
      </c>
      <c r="C12" s="258">
        <v>0.1042</v>
      </c>
      <c r="D12" s="33">
        <f t="shared" si="0"/>
        <v>0.20735800000000001</v>
      </c>
      <c r="E12" s="259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1.99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9" t="s">
        <v>232</v>
      </c>
      <c r="B22" s="26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0" t="s">
        <v>227</v>
      </c>
      <c r="B30" s="270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2" t="s">
        <v>186</v>
      </c>
      <c r="D34" s="262"/>
      <c r="E34" s="263" t="s">
        <v>187</v>
      </c>
      <c r="F34" s="264"/>
      <c r="G34" s="264"/>
      <c r="H34" s="265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103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121</v>
      </c>
      <c r="C38" s="60">
        <v>3</v>
      </c>
      <c r="D38" s="60">
        <v>28</v>
      </c>
      <c r="E38" s="51"/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147</v>
      </c>
      <c r="C39" s="60">
        <v>4</v>
      </c>
      <c r="D39" s="60">
        <v>28</v>
      </c>
      <c r="E39" s="51">
        <v>1</v>
      </c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175</v>
      </c>
      <c r="C40" s="60">
        <v>5</v>
      </c>
      <c r="D40" s="60">
        <v>28</v>
      </c>
      <c r="E40" s="51">
        <v>1</v>
      </c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204</v>
      </c>
      <c r="C41" s="60">
        <v>6</v>
      </c>
      <c r="D41" s="60">
        <v>28</v>
      </c>
      <c r="E41" s="51">
        <v>1</v>
      </c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231</v>
      </c>
      <c r="C42" s="60">
        <v>7</v>
      </c>
      <c r="D42" s="60">
        <v>28</v>
      </c>
      <c r="E42" s="51">
        <v>1</v>
      </c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254</v>
      </c>
      <c r="C43" s="60">
        <v>8</v>
      </c>
      <c r="D43" s="60">
        <v>28</v>
      </c>
      <c r="E43" s="51">
        <v>1</v>
      </c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273</v>
      </c>
      <c r="C44" s="60">
        <v>9</v>
      </c>
      <c r="D44" s="60">
        <v>28</v>
      </c>
      <c r="E44" s="51">
        <v>1</v>
      </c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289</v>
      </c>
      <c r="C45" s="60">
        <v>10</v>
      </c>
      <c r="D45" s="60">
        <v>28</v>
      </c>
      <c r="E45" s="51">
        <v>1</v>
      </c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302</v>
      </c>
      <c r="C46" s="60">
        <v>11</v>
      </c>
      <c r="D46" s="60">
        <v>28</v>
      </c>
      <c r="E46" s="51">
        <v>1</v>
      </c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312</v>
      </c>
      <c r="C47" s="60">
        <v>12</v>
      </c>
      <c r="D47" s="60">
        <v>28</v>
      </c>
      <c r="E47" s="51">
        <v>1</v>
      </c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320</v>
      </c>
      <c r="C48" s="60">
        <v>13</v>
      </c>
      <c r="D48" s="60">
        <v>28</v>
      </c>
      <c r="E48" s="51">
        <v>1</v>
      </c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326</v>
      </c>
      <c r="C49" s="60">
        <v>14</v>
      </c>
      <c r="D49" s="60">
        <v>28</v>
      </c>
      <c r="E49" s="51">
        <v>1</v>
      </c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330</v>
      </c>
      <c r="C50" s="60">
        <v>15</v>
      </c>
      <c r="D50" s="60">
        <v>28</v>
      </c>
      <c r="E50" s="51">
        <v>1</v>
      </c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333</v>
      </c>
      <c r="C51" s="60">
        <v>16</v>
      </c>
      <c r="D51" s="60">
        <v>28</v>
      </c>
      <c r="E51" s="51">
        <v>1</v>
      </c>
      <c r="F51" s="51"/>
      <c r="G51" s="51"/>
      <c r="H51" s="51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333</v>
      </c>
      <c r="C52" s="60">
        <v>17</v>
      </c>
      <c r="D52" s="60">
        <v>27</v>
      </c>
      <c r="E52" s="51">
        <v>1</v>
      </c>
      <c r="F52" s="51"/>
      <c r="G52" s="51"/>
      <c r="H52" s="51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105</v>
      </c>
      <c r="B53" s="50">
        <v>333</v>
      </c>
      <c r="C53" s="60">
        <v>18</v>
      </c>
      <c r="D53" s="60">
        <v>26</v>
      </c>
      <c r="E53" s="51">
        <v>1</v>
      </c>
      <c r="F53" s="51"/>
      <c r="G53" s="51"/>
      <c r="H53" s="51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110</v>
      </c>
      <c r="B54" s="50">
        <v>332</v>
      </c>
      <c r="C54" s="60">
        <v>19</v>
      </c>
      <c r="D54" s="60">
        <v>25</v>
      </c>
      <c r="E54" s="51">
        <v>1</v>
      </c>
      <c r="F54" s="51"/>
      <c r="G54" s="51"/>
      <c r="H54" s="51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115</v>
      </c>
      <c r="B55" s="50">
        <v>331</v>
      </c>
      <c r="C55" s="60">
        <v>20</v>
      </c>
      <c r="D55" s="60">
        <v>24</v>
      </c>
      <c r="E55" s="51">
        <v>1</v>
      </c>
      <c r="F55" s="51"/>
      <c r="G55" s="51"/>
      <c r="H55" s="51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Charme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2" t="s">
        <v>186</v>
      </c>
      <c r="D60" s="262"/>
      <c r="E60" s="263" t="s">
        <v>187</v>
      </c>
      <c r="F60" s="264"/>
      <c r="G60" s="264"/>
      <c r="H60" s="265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56">
        <v>10</v>
      </c>
      <c r="B62" s="256">
        <v>67</v>
      </c>
      <c r="C62" s="256">
        <v>1</v>
      </c>
      <c r="D62" s="256">
        <v>10</v>
      </c>
      <c r="E62" s="255"/>
      <c r="F62" s="255"/>
      <c r="G62" s="255"/>
      <c r="H62" s="255">
        <v>1</v>
      </c>
      <c r="I62" s="53">
        <f>IFERROR(B62/A62,"")</f>
        <v>6.7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56">
        <v>15</v>
      </c>
      <c r="B63" s="256">
        <v>118</v>
      </c>
      <c r="C63" s="256">
        <v>2</v>
      </c>
      <c r="D63" s="256">
        <v>17</v>
      </c>
      <c r="E63" s="255"/>
      <c r="F63" s="255"/>
      <c r="G63" s="255"/>
      <c r="H63" s="255">
        <v>1</v>
      </c>
      <c r="I63" s="49">
        <f>IF(A63&lt;&gt;0,(B63-(B62-D62))/(A63-A62),"")</f>
        <v>12.2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56">
        <v>20</v>
      </c>
      <c r="B64" s="256">
        <v>158</v>
      </c>
      <c r="C64" s="256">
        <v>3</v>
      </c>
      <c r="D64" s="256">
        <v>22</v>
      </c>
      <c r="E64" s="255"/>
      <c r="F64" s="255"/>
      <c r="G64" s="255"/>
      <c r="H64" s="255">
        <v>1</v>
      </c>
      <c r="I64" s="49">
        <f>IF(A64&lt;&gt;0,(B64-(B63-D63))/(A64-A63),"")</f>
        <v>11.4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56">
        <v>25</v>
      </c>
      <c r="B65" s="256">
        <v>188</v>
      </c>
      <c r="C65" s="256">
        <v>4</v>
      </c>
      <c r="D65" s="256">
        <v>26</v>
      </c>
      <c r="E65" s="255"/>
      <c r="F65" s="255"/>
      <c r="G65" s="255"/>
      <c r="H65" s="255">
        <v>1</v>
      </c>
      <c r="I65" s="49">
        <f>IF(A65&lt;&gt;0,(B65-(B64-D64))/(A65-A64),"")</f>
        <v>10.4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56">
        <v>30</v>
      </c>
      <c r="B66" s="256">
        <v>209</v>
      </c>
      <c r="C66" s="256">
        <v>5</v>
      </c>
      <c r="D66" s="256">
        <v>28</v>
      </c>
      <c r="E66" s="255"/>
      <c r="F66" s="255"/>
      <c r="G66" s="255"/>
      <c r="H66" s="255">
        <v>1</v>
      </c>
      <c r="I66" s="49">
        <f t="shared" ref="I66:I81" si="2">IF(A66&lt;&gt;0,(B66-(B65-D65))/(A66-A65),"")</f>
        <v>9.4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56">
        <v>35</v>
      </c>
      <c r="B67" s="256">
        <v>222</v>
      </c>
      <c r="C67" s="256">
        <v>6</v>
      </c>
      <c r="D67" s="256">
        <v>29</v>
      </c>
      <c r="E67" s="255">
        <v>1</v>
      </c>
      <c r="F67" s="255"/>
      <c r="G67" s="255"/>
      <c r="H67" s="255"/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6">
        <v>40</v>
      </c>
      <c r="B68" s="256">
        <v>235</v>
      </c>
      <c r="C68" s="256">
        <v>7</v>
      </c>
      <c r="D68" s="256">
        <v>30</v>
      </c>
      <c r="E68" s="255">
        <v>1</v>
      </c>
      <c r="F68" s="255"/>
      <c r="G68" s="255"/>
      <c r="H68" s="255"/>
      <c r="I68" s="49">
        <f t="shared" si="2"/>
        <v>8.4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56">
        <v>45</v>
      </c>
      <c r="B69" s="256">
        <v>243</v>
      </c>
      <c r="C69" s="256">
        <v>8</v>
      </c>
      <c r="D69" s="256">
        <v>30</v>
      </c>
      <c r="E69" s="255">
        <v>1</v>
      </c>
      <c r="F69" s="255"/>
      <c r="G69" s="255"/>
      <c r="H69" s="255"/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56">
        <v>50</v>
      </c>
      <c r="B70" s="256">
        <v>249</v>
      </c>
      <c r="C70" s="256">
        <v>9</v>
      </c>
      <c r="D70" s="256">
        <v>30</v>
      </c>
      <c r="E70" s="255">
        <v>1</v>
      </c>
      <c r="F70" s="255"/>
      <c r="G70" s="255"/>
      <c r="H70" s="255"/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56">
        <v>55</v>
      </c>
      <c r="B71" s="256">
        <v>254</v>
      </c>
      <c r="C71" s="256">
        <v>10</v>
      </c>
      <c r="D71" s="256">
        <v>30</v>
      </c>
      <c r="E71" s="255">
        <v>1</v>
      </c>
      <c r="F71" s="255"/>
      <c r="G71" s="255"/>
      <c r="H71" s="255"/>
      <c r="I71" s="49">
        <f t="shared" si="2"/>
        <v>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56">
        <v>60</v>
      </c>
      <c r="B72" s="256">
        <v>257</v>
      </c>
      <c r="C72" s="256">
        <v>11</v>
      </c>
      <c r="D72" s="256">
        <v>29</v>
      </c>
      <c r="E72" s="255">
        <v>1</v>
      </c>
      <c r="F72" s="255"/>
      <c r="G72" s="255"/>
      <c r="H72" s="255"/>
      <c r="I72" s="49">
        <f t="shared" si="2"/>
        <v>6.6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56">
        <v>65</v>
      </c>
      <c r="B73" s="256">
        <v>261</v>
      </c>
      <c r="C73" s="256">
        <v>12</v>
      </c>
      <c r="D73" s="256">
        <v>29</v>
      </c>
      <c r="E73" s="255">
        <v>1</v>
      </c>
      <c r="F73" s="255"/>
      <c r="G73" s="255"/>
      <c r="H73" s="255"/>
      <c r="I73" s="49">
        <f t="shared" si="2"/>
        <v>6.6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56">
        <v>70</v>
      </c>
      <c r="B74" s="256">
        <v>263</v>
      </c>
      <c r="C74" s="256">
        <v>13</v>
      </c>
      <c r="D74" s="256">
        <v>28</v>
      </c>
      <c r="E74" s="255">
        <v>1</v>
      </c>
      <c r="F74" s="255"/>
      <c r="G74" s="255"/>
      <c r="H74" s="255"/>
      <c r="I74" s="49">
        <f t="shared" si="2"/>
        <v>6.2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56">
        <v>75</v>
      </c>
      <c r="B75" s="256">
        <v>264</v>
      </c>
      <c r="C75" s="256">
        <v>14</v>
      </c>
      <c r="D75" s="256">
        <v>27</v>
      </c>
      <c r="E75" s="255">
        <v>1</v>
      </c>
      <c r="F75" s="255"/>
      <c r="G75" s="255"/>
      <c r="H75" s="255"/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56">
        <v>80</v>
      </c>
      <c r="B76" s="256">
        <v>265</v>
      </c>
      <c r="C76" s="256">
        <v>15</v>
      </c>
      <c r="D76" s="256">
        <v>26</v>
      </c>
      <c r="E76" s="255">
        <v>1</v>
      </c>
      <c r="F76" s="255"/>
      <c r="G76" s="255"/>
      <c r="H76" s="255"/>
      <c r="I76" s="49">
        <f t="shared" si="2"/>
        <v>5.6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85</v>
      </c>
      <c r="B77" s="256">
        <v>266</v>
      </c>
      <c r="C77" s="256">
        <v>16</v>
      </c>
      <c r="D77" s="256">
        <v>25</v>
      </c>
      <c r="E77" s="255">
        <v>1</v>
      </c>
      <c r="F77" s="255"/>
      <c r="G77" s="255"/>
      <c r="H77" s="255"/>
      <c r="I77" s="49">
        <f t="shared" si="2"/>
        <v>5.4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90</v>
      </c>
      <c r="B78" s="256">
        <v>267</v>
      </c>
      <c r="C78" s="256">
        <v>17</v>
      </c>
      <c r="D78" s="256">
        <v>24</v>
      </c>
      <c r="E78" s="255">
        <v>1</v>
      </c>
      <c r="F78" s="255"/>
      <c r="G78" s="255"/>
      <c r="H78" s="255"/>
      <c r="I78" s="49">
        <f t="shared" si="2"/>
        <v>5.2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95</v>
      </c>
      <c r="B79" s="256">
        <v>267</v>
      </c>
      <c r="C79" s="256">
        <v>18</v>
      </c>
      <c r="D79" s="256">
        <v>23</v>
      </c>
      <c r="E79" s="255">
        <v>1</v>
      </c>
      <c r="F79" s="255"/>
      <c r="G79" s="255"/>
      <c r="H79" s="255"/>
      <c r="I79" s="49">
        <f t="shared" si="2"/>
        <v>4.8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100</v>
      </c>
      <c r="B80" s="256">
        <v>267</v>
      </c>
      <c r="C80" s="256">
        <v>19</v>
      </c>
      <c r="D80" s="256">
        <v>22</v>
      </c>
      <c r="E80" s="255">
        <v>1</v>
      </c>
      <c r="F80" s="255"/>
      <c r="G80" s="255"/>
      <c r="H80" s="255"/>
      <c r="I80" s="49">
        <f t="shared" si="2"/>
        <v>4.5999999999999996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105</v>
      </c>
      <c r="B81" s="256">
        <v>267</v>
      </c>
      <c r="C81" s="256">
        <v>20</v>
      </c>
      <c r="D81" s="256">
        <v>21</v>
      </c>
      <c r="E81" s="255">
        <v>1</v>
      </c>
      <c r="F81" s="255"/>
      <c r="G81" s="255"/>
      <c r="H81" s="255"/>
      <c r="I81" s="49">
        <f t="shared" si="2"/>
        <v>4.4000000000000004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Hêtre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2" t="s">
        <v>186</v>
      </c>
      <c r="D86" s="262"/>
      <c r="E86" s="263" t="s">
        <v>187</v>
      </c>
      <c r="F86" s="264"/>
      <c r="G86" s="264"/>
      <c r="H86" s="265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56">
        <v>20</v>
      </c>
      <c r="B88" s="256">
        <v>32</v>
      </c>
      <c r="C88" s="256"/>
      <c r="D88" s="256">
        <v>0</v>
      </c>
      <c r="E88" s="255"/>
      <c r="F88" s="255"/>
      <c r="G88" s="255"/>
      <c r="H88" s="255"/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56">
        <v>25</v>
      </c>
      <c r="B89" s="256">
        <v>76</v>
      </c>
      <c r="C89" s="256">
        <v>1</v>
      </c>
      <c r="D89" s="256">
        <v>7</v>
      </c>
      <c r="E89" s="255"/>
      <c r="F89" s="255"/>
      <c r="G89" s="255"/>
      <c r="H89" s="255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56">
        <v>30</v>
      </c>
      <c r="B90" s="256">
        <v>116</v>
      </c>
      <c r="C90" s="256">
        <v>2</v>
      </c>
      <c r="D90" s="256">
        <v>28</v>
      </c>
      <c r="E90" s="255"/>
      <c r="F90" s="255"/>
      <c r="G90" s="255"/>
      <c r="H90" s="255">
        <v>1</v>
      </c>
      <c r="I90" s="53">
        <f t="shared" si="3"/>
        <v>9.4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56">
        <v>35</v>
      </c>
      <c r="B91" s="256">
        <v>139</v>
      </c>
      <c r="C91" s="256">
        <v>3</v>
      </c>
      <c r="D91" s="256">
        <v>28</v>
      </c>
      <c r="E91" s="255">
        <v>1</v>
      </c>
      <c r="F91" s="255"/>
      <c r="G91" s="255"/>
      <c r="H91" s="255"/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56">
        <v>40</v>
      </c>
      <c r="B92" s="256">
        <v>161</v>
      </c>
      <c r="C92" s="256">
        <v>4</v>
      </c>
      <c r="D92" s="256">
        <v>28</v>
      </c>
      <c r="E92" s="255">
        <v>1</v>
      </c>
      <c r="F92" s="255"/>
      <c r="G92" s="255"/>
      <c r="H92" s="255"/>
      <c r="I92" s="53">
        <f t="shared" si="3"/>
        <v>10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56">
        <v>45</v>
      </c>
      <c r="B93" s="256">
        <v>190</v>
      </c>
      <c r="C93" s="256">
        <v>5</v>
      </c>
      <c r="D93" s="256">
        <v>28</v>
      </c>
      <c r="E93" s="255">
        <v>1</v>
      </c>
      <c r="F93" s="255"/>
      <c r="G93" s="255"/>
      <c r="H93" s="255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56">
        <v>50</v>
      </c>
      <c r="B94" s="256">
        <v>217</v>
      </c>
      <c r="C94" s="256">
        <v>6</v>
      </c>
      <c r="D94" s="256">
        <v>28</v>
      </c>
      <c r="E94" s="255">
        <v>1</v>
      </c>
      <c r="F94" s="255"/>
      <c r="G94" s="255"/>
      <c r="H94" s="255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56">
        <v>55</v>
      </c>
      <c r="B95" s="256">
        <v>244</v>
      </c>
      <c r="C95" s="256">
        <v>7</v>
      </c>
      <c r="D95" s="256">
        <v>28</v>
      </c>
      <c r="E95" s="255">
        <v>1</v>
      </c>
      <c r="F95" s="255"/>
      <c r="G95" s="255"/>
      <c r="H95" s="255"/>
      <c r="I95" s="53">
        <f t="shared" si="3"/>
        <v>11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56">
        <v>60</v>
      </c>
      <c r="B96" s="256">
        <v>270</v>
      </c>
      <c r="C96" s="256">
        <v>8</v>
      </c>
      <c r="D96" s="256">
        <v>28</v>
      </c>
      <c r="E96" s="255">
        <v>1</v>
      </c>
      <c r="F96" s="255"/>
      <c r="G96" s="255"/>
      <c r="H96" s="255"/>
      <c r="I96" s="53">
        <f t="shared" si="3"/>
        <v>10.8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56">
        <v>65</v>
      </c>
      <c r="B97" s="256">
        <v>294</v>
      </c>
      <c r="C97" s="256">
        <v>9</v>
      </c>
      <c r="D97" s="256">
        <v>28</v>
      </c>
      <c r="E97" s="255">
        <v>1</v>
      </c>
      <c r="F97" s="255"/>
      <c r="G97" s="255"/>
      <c r="H97" s="255"/>
      <c r="I97" s="53">
        <f t="shared" si="3"/>
        <v>10.4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56">
        <v>70</v>
      </c>
      <c r="B98" s="256">
        <v>316</v>
      </c>
      <c r="C98" s="256">
        <v>10</v>
      </c>
      <c r="D98" s="256">
        <v>28</v>
      </c>
      <c r="E98" s="255">
        <v>1</v>
      </c>
      <c r="F98" s="255"/>
      <c r="G98" s="255"/>
      <c r="H98" s="255"/>
      <c r="I98" s="53">
        <f t="shared" si="3"/>
        <v>10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56">
        <v>75</v>
      </c>
      <c r="B99" s="256">
        <v>335</v>
      </c>
      <c r="C99" s="256">
        <v>11</v>
      </c>
      <c r="D99" s="256">
        <v>28</v>
      </c>
      <c r="E99" s="255">
        <v>1</v>
      </c>
      <c r="F99" s="255"/>
      <c r="G99" s="255"/>
      <c r="H99" s="255"/>
      <c r="I99" s="53">
        <f t="shared" si="3"/>
        <v>9.4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56">
        <v>80</v>
      </c>
      <c r="B100" s="256">
        <v>351</v>
      </c>
      <c r="C100" s="256">
        <v>12</v>
      </c>
      <c r="D100" s="256">
        <v>28</v>
      </c>
      <c r="E100" s="255">
        <v>1</v>
      </c>
      <c r="F100" s="255"/>
      <c r="G100" s="255"/>
      <c r="H100" s="255"/>
      <c r="I100" s="53">
        <f t="shared" si="3"/>
        <v>8.8000000000000007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56">
        <v>85</v>
      </c>
      <c r="B101" s="256">
        <v>365</v>
      </c>
      <c r="C101" s="256">
        <v>13</v>
      </c>
      <c r="D101" s="256">
        <v>27</v>
      </c>
      <c r="E101" s="255">
        <v>1</v>
      </c>
      <c r="F101" s="255"/>
      <c r="G101" s="255"/>
      <c r="H101" s="255"/>
      <c r="I101" s="53">
        <f t="shared" si="3"/>
        <v>8.4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56">
        <v>90</v>
      </c>
      <c r="B102" s="256">
        <v>377</v>
      </c>
      <c r="C102" s="256">
        <v>14</v>
      </c>
      <c r="D102" s="256">
        <v>26</v>
      </c>
      <c r="E102" s="255">
        <v>1</v>
      </c>
      <c r="F102" s="255"/>
      <c r="G102" s="255"/>
      <c r="H102" s="255"/>
      <c r="I102" s="53">
        <f t="shared" si="3"/>
        <v>7.8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95</v>
      </c>
      <c r="B103" s="256">
        <v>389</v>
      </c>
      <c r="C103" s="256">
        <v>15</v>
      </c>
      <c r="D103" s="256">
        <v>25</v>
      </c>
      <c r="E103" s="255">
        <v>1</v>
      </c>
      <c r="F103" s="255"/>
      <c r="G103" s="255"/>
      <c r="H103" s="255"/>
      <c r="I103" s="53">
        <f t="shared" si="3"/>
        <v>7.6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100</v>
      </c>
      <c r="B104" s="256">
        <v>400</v>
      </c>
      <c r="C104" s="256">
        <v>16</v>
      </c>
      <c r="D104" s="256">
        <v>24</v>
      </c>
      <c r="E104" s="255">
        <v>1</v>
      </c>
      <c r="F104" s="255"/>
      <c r="G104" s="255"/>
      <c r="H104" s="255"/>
      <c r="I104" s="53">
        <f t="shared" si="3"/>
        <v>7.2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105</v>
      </c>
      <c r="B105" s="256">
        <v>409</v>
      </c>
      <c r="C105" s="256">
        <v>17</v>
      </c>
      <c r="D105" s="256">
        <v>23</v>
      </c>
      <c r="E105" s="255">
        <v>1</v>
      </c>
      <c r="F105" s="255"/>
      <c r="G105" s="255"/>
      <c r="H105" s="255"/>
      <c r="I105" s="53">
        <f t="shared" si="3"/>
        <v>6.6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110</v>
      </c>
      <c r="B106" s="256">
        <v>418</v>
      </c>
      <c r="C106" s="256">
        <v>18</v>
      </c>
      <c r="D106" s="256">
        <v>22</v>
      </c>
      <c r="E106" s="255">
        <v>1</v>
      </c>
      <c r="F106" s="255"/>
      <c r="G106" s="255"/>
      <c r="H106" s="255"/>
      <c r="I106" s="53">
        <f t="shared" si="3"/>
        <v>6.4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>
        <v>115</v>
      </c>
      <c r="B107" s="256">
        <v>425</v>
      </c>
      <c r="C107" s="256">
        <v>19</v>
      </c>
      <c r="D107" s="256">
        <v>21</v>
      </c>
      <c r="E107" s="255">
        <v>1</v>
      </c>
      <c r="F107" s="255"/>
      <c r="G107" s="255"/>
      <c r="H107" s="255"/>
      <c r="I107" s="53">
        <f t="shared" si="3"/>
        <v>5.8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Merisier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2" t="s">
        <v>186</v>
      </c>
      <c r="D112" s="262"/>
      <c r="E112" s="263" t="s">
        <v>187</v>
      </c>
      <c r="F112" s="264"/>
      <c r="G112" s="264"/>
      <c r="H112" s="265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117</v>
      </c>
      <c r="C114" s="60">
        <v>1</v>
      </c>
      <c r="D114" s="60">
        <v>27</v>
      </c>
      <c r="E114" s="51"/>
      <c r="F114" s="51"/>
      <c r="G114" s="51"/>
      <c r="H114" s="51">
        <v>1</v>
      </c>
      <c r="I114" s="53">
        <f>IFERROR(B114/A114,"")</f>
        <v>5.85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140</v>
      </c>
      <c r="C115" s="60">
        <v>2</v>
      </c>
      <c r="D115" s="60">
        <v>16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10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178</v>
      </c>
      <c r="C116" s="60">
        <v>3</v>
      </c>
      <c r="D116" s="60">
        <v>23</v>
      </c>
      <c r="E116" s="51"/>
      <c r="F116" s="51"/>
      <c r="G116" s="51"/>
      <c r="H116" s="51">
        <v>1</v>
      </c>
      <c r="I116" s="53">
        <f t="shared" si="4"/>
        <v>10.8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v>213</v>
      </c>
      <c r="C117" s="60">
        <v>4</v>
      </c>
      <c r="D117" s="60">
        <v>29</v>
      </c>
      <c r="E117" s="51">
        <v>1</v>
      </c>
      <c r="F117" s="51"/>
      <c r="G117" s="51"/>
      <c r="H117" s="51"/>
      <c r="I117" s="53">
        <f t="shared" si="4"/>
        <v>11.6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v>241</v>
      </c>
      <c r="C118" s="60">
        <v>5</v>
      </c>
      <c r="D118" s="60">
        <v>32</v>
      </c>
      <c r="E118" s="51">
        <v>1</v>
      </c>
      <c r="F118" s="51"/>
      <c r="G118" s="51"/>
      <c r="H118" s="51"/>
      <c r="I118" s="53">
        <f t="shared" si="4"/>
        <v>11.4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v>263</v>
      </c>
      <c r="C119" s="60">
        <v>6</v>
      </c>
      <c r="D119" s="60">
        <v>36</v>
      </c>
      <c r="E119" s="51">
        <v>1</v>
      </c>
      <c r="F119" s="51"/>
      <c r="G119" s="51"/>
      <c r="H119" s="51"/>
      <c r="I119" s="53">
        <f t="shared" si="4"/>
        <v>10.8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0">
        <v>50</v>
      </c>
      <c r="B120" s="60">
        <v>283</v>
      </c>
      <c r="C120" s="60">
        <v>7</v>
      </c>
      <c r="D120" s="60">
        <v>35</v>
      </c>
      <c r="E120" s="51">
        <v>1</v>
      </c>
      <c r="F120" s="51"/>
      <c r="G120" s="51"/>
      <c r="H120" s="51"/>
      <c r="I120" s="53">
        <f t="shared" si="4"/>
        <v>11.2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0">
        <v>55</v>
      </c>
      <c r="B121" s="50">
        <v>297</v>
      </c>
      <c r="C121" s="50">
        <v>8</v>
      </c>
      <c r="D121" s="50">
        <v>35</v>
      </c>
      <c r="E121" s="51">
        <v>1</v>
      </c>
      <c r="F121" s="51"/>
      <c r="G121" s="51"/>
      <c r="H121" s="51"/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0">
        <v>60</v>
      </c>
      <c r="B122" s="50">
        <v>310</v>
      </c>
      <c r="C122" s="50">
        <v>9</v>
      </c>
      <c r="D122" s="50">
        <v>37</v>
      </c>
      <c r="E122" s="51">
        <v>1</v>
      </c>
      <c r="F122" s="51"/>
      <c r="G122" s="51"/>
      <c r="H122" s="51"/>
      <c r="I122" s="53">
        <f t="shared" si="4"/>
        <v>9.6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0">
        <v>65</v>
      </c>
      <c r="B123" s="50">
        <v>319</v>
      </c>
      <c r="C123" s="50">
        <v>10</v>
      </c>
      <c r="D123" s="50">
        <v>37</v>
      </c>
      <c r="E123" s="51">
        <v>1</v>
      </c>
      <c r="F123" s="51"/>
      <c r="G123" s="51"/>
      <c r="H123" s="51"/>
      <c r="I123" s="53">
        <f t="shared" si="4"/>
        <v>9.1999999999999993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0">
        <v>70</v>
      </c>
      <c r="B124" s="50">
        <v>327</v>
      </c>
      <c r="C124" s="50">
        <v>11</v>
      </c>
      <c r="D124" s="50">
        <v>32</v>
      </c>
      <c r="E124" s="51">
        <v>1</v>
      </c>
      <c r="F124" s="51"/>
      <c r="G124" s="51"/>
      <c r="H124" s="51"/>
      <c r="I124" s="53">
        <f t="shared" si="4"/>
        <v>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0">
        <v>75</v>
      </c>
      <c r="B125" s="50">
        <v>340</v>
      </c>
      <c r="C125" s="50">
        <v>12</v>
      </c>
      <c r="D125" s="50">
        <v>31</v>
      </c>
      <c r="E125" s="51">
        <v>1</v>
      </c>
      <c r="F125" s="51"/>
      <c r="G125" s="51"/>
      <c r="H125" s="51"/>
      <c r="I125" s="53">
        <f t="shared" si="4"/>
        <v>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0">
        <v>80</v>
      </c>
      <c r="B126" s="50">
        <v>349</v>
      </c>
      <c r="C126" s="50"/>
      <c r="D126" s="50"/>
      <c r="E126" s="51"/>
      <c r="F126" s="51"/>
      <c r="G126" s="51"/>
      <c r="H126" s="51"/>
      <c r="I126" s="53">
        <f t="shared" si="4"/>
        <v>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6"/>
      <c r="B127" s="256"/>
      <c r="C127" s="256"/>
      <c r="D127" s="256"/>
      <c r="E127" s="255"/>
      <c r="F127" s="255"/>
      <c r="G127" s="255"/>
      <c r="H127" s="25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6"/>
      <c r="B128" s="256"/>
      <c r="C128" s="256"/>
      <c r="D128" s="256"/>
      <c r="E128" s="255"/>
      <c r="F128" s="255"/>
      <c r="G128" s="255"/>
      <c r="H128" s="255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56"/>
      <c r="B129" s="256"/>
      <c r="C129" s="256"/>
      <c r="D129" s="256"/>
      <c r="E129" s="255"/>
      <c r="F129" s="255"/>
      <c r="G129" s="255"/>
      <c r="H129" s="255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56"/>
      <c r="B130" s="256"/>
      <c r="C130" s="256"/>
      <c r="D130" s="256"/>
      <c r="E130" s="255"/>
      <c r="F130" s="255"/>
      <c r="G130" s="255"/>
      <c r="H130" s="255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56"/>
      <c r="B131" s="256"/>
      <c r="C131" s="256"/>
      <c r="D131" s="256"/>
      <c r="E131" s="255"/>
      <c r="F131" s="255"/>
      <c r="G131" s="255"/>
      <c r="H131" s="255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6"/>
      <c r="B132" s="256"/>
      <c r="C132" s="256"/>
      <c r="D132" s="256"/>
      <c r="E132" s="255"/>
      <c r="F132" s="255"/>
      <c r="G132" s="255"/>
      <c r="H132" s="255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6"/>
      <c r="B133" s="256"/>
      <c r="C133" s="256"/>
      <c r="D133" s="256"/>
      <c r="E133" s="255"/>
      <c r="F133" s="255"/>
      <c r="G133" s="255"/>
      <c r="H133" s="255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2" t="s">
        <v>186</v>
      </c>
      <c r="D138" s="262"/>
      <c r="E138" s="263" t="s">
        <v>187</v>
      </c>
      <c r="F138" s="264"/>
      <c r="G138" s="264"/>
      <c r="H138" s="265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2" t="s">
        <v>186</v>
      </c>
      <c r="D164" s="262"/>
      <c r="E164" s="263" t="s">
        <v>187</v>
      </c>
      <c r="F164" s="264"/>
      <c r="G164" s="264"/>
      <c r="H164" s="265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2" t="s">
        <v>186</v>
      </c>
      <c r="D190" s="262"/>
      <c r="E190" s="263" t="s">
        <v>187</v>
      </c>
      <c r="F190" s="264"/>
      <c r="G190" s="264"/>
      <c r="H190" s="265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2" t="s">
        <v>186</v>
      </c>
      <c r="D216" s="262"/>
      <c r="E216" s="263" t="s">
        <v>187</v>
      </c>
      <c r="F216" s="264"/>
      <c r="G216" s="264"/>
      <c r="H216" s="265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2" t="s">
        <v>186</v>
      </c>
      <c r="D242" s="262"/>
      <c r="E242" s="263" t="s">
        <v>187</v>
      </c>
      <c r="F242" s="264"/>
      <c r="G242" s="264"/>
      <c r="H242" s="265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2" t="s">
        <v>186</v>
      </c>
      <c r="D268" s="262"/>
      <c r="E268" s="263" t="s">
        <v>187</v>
      </c>
      <c r="F268" s="264"/>
      <c r="G268" s="264"/>
      <c r="H268" s="265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5" t="s">
        <v>191</v>
      </c>
      <c r="C2" s="276"/>
      <c r="D2" s="276"/>
      <c r="E2" s="276"/>
      <c r="F2" s="276"/>
      <c r="G2" s="27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4"/>
      <c r="C4" s="274"/>
      <c r="D4" s="274"/>
      <c r="E4" s="274"/>
      <c r="F4" s="274"/>
      <c r="G4" s="27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1" t="s">
        <v>176</v>
      </c>
      <c r="C1" s="282"/>
      <c r="D1" s="282"/>
      <c r="E1" s="282"/>
      <c r="F1" s="282"/>
      <c r="G1" s="282"/>
      <c r="H1" s="283"/>
      <c r="I1" s="278" t="str">
        <f>IF('Données projet'!$B$9="","",'Données projet'!$B$9)</f>
        <v>Chêne sessile</v>
      </c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80"/>
      <c r="AD1" s="279" t="str">
        <f>IF('Données projet'!$B$10="","",'Données projet'!$B$10)</f>
        <v>Charme</v>
      </c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80"/>
      <c r="AY1" s="278" t="str">
        <f>IF('Données projet'!$B$11="","",'Données projet'!$B$11)</f>
        <v>Hêtre</v>
      </c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80"/>
      <c r="BT1" s="278" t="str">
        <f>IF('Données projet'!$B$12="","",'Données projet'!$B$12)</f>
        <v>Merisier</v>
      </c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80"/>
      <c r="CO1" s="278" t="str">
        <f>IF('Données projet'!$B$13="","",'Données projet'!$B$13)</f>
        <v/>
      </c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80"/>
      <c r="DJ1" s="278" t="str">
        <f>IF('Données projet'!$B$14="","",'Données projet'!$B$14)</f>
        <v/>
      </c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80"/>
      <c r="EE1" s="278" t="str">
        <f>IF('Données projet'!$B$15="","",'Données projet'!$B$15)</f>
        <v/>
      </c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80"/>
      <c r="EZ1" s="278" t="str">
        <f>IF('Données projet'!$B$16="","",'Données projet'!$B$16)</f>
        <v/>
      </c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80"/>
      <c r="FU1" s="278" t="str">
        <f>IF('Données projet'!$B$17="","",'Données projet'!$B$17)</f>
        <v/>
      </c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80"/>
      <c r="GP1" s="278" t="str">
        <f>IF('Données projet'!$B$18="","",'Données projet'!$B$18)</f>
        <v/>
      </c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80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439.19854273764042</v>
      </c>
      <c r="T3" s="59">
        <f>IF('Données projet'!E9&gt;30,$R$33-$H$33,LOOKUP('Données projet'!$E$9,$A$3:$A$203,R3:R203)-LOOKUP('Données projet'!$E$9,$A$3:$A$203,$H$3:$H$203))</f>
        <v>278.21741231699929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448.94764480536713</v>
      </c>
      <c r="AO3" s="59">
        <f>IF('Données projet'!E10&gt;30,$AM$33-$H$33,LOOKUP('Données projet'!$E$10,$A$3:$A$203,AM3:AM203)-LOOKUP('Données projet'!$E$10,$A$3:$A$203,$H$3:$H$203))</f>
        <v>469.26760321719695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447.10969593632467</v>
      </c>
      <c r="BJ3" s="59">
        <f>IF('Données projet'!E11&gt;30,$BH$33-$H$33,LOOKUP('Données projet'!$E$11,$A$3:$A$203,BH3:BH203)-LOOKUP('Données projet'!$E$11,$A$3:$A$203,$H$3:$H$203))</f>
        <v>256.77417912163997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357.65167206083379</v>
      </c>
      <c r="CE3" s="59">
        <f>IF('Données projet'!E12&gt;30,$CC$33-$H$33,LOOKUP('Données projet'!$E$12,$A$3:$A$203,CC3:CC203)-LOOKUP('Données projet'!$E$12,$A$3:$A$203,$H$3:$H$203))</f>
        <v>341.23389735986342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439.19854273764042</v>
      </c>
      <c r="T4" s="59">
        <f>$T$3</f>
        <v>278.21741231699929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</v>
      </c>
      <c r="AI4" s="13">
        <f>IF('Données projet'!$A$62&gt;35,AI3+AH4-AQ3,IF(A4&lt;'Données projet'!$A$62,$AF$205^A4,IF(A4='Données projet'!$A$62,'Données projet'!$B$62,AI3+AH4-AQ3)))</f>
        <v>1.522675921848786</v>
      </c>
      <c r="AJ4" s="13">
        <f>AI4*VLOOKUP('Données projet'!$B$10,Paramètres!$A$1:$I$89,3,0)*VLOOKUP('Données projet'!$B$10,Paramètres!$A$1:$I$89,5,0)</f>
        <v>1.4489784072313048</v>
      </c>
      <c r="AK4" s="13">
        <f>EXP(-1.0587+0.8836*LN(AJ4)+0.284)</f>
        <v>0.63953802549588323</v>
      </c>
      <c r="AL4" s="20">
        <f t="shared" ref="AL4:AL67" si="4">(AJ4+AK4)*0.475*44/12</f>
        <v>3.6374994536665191</v>
      </c>
      <c r="AM4" s="59">
        <f t="shared" ref="AM4:AM67" si="5">AL4+(AD4+AE4)*44/12</f>
        <v>261.52638834255538</v>
      </c>
      <c r="AN4" s="59">
        <f ca="1">AVERAGE(OFFSET($AM$3,0,0,'Données projet'!$E$10+1,1))-AVERAGE(OFFSET($H$3,0,0,'Données projet'!$E$10+1,1))</f>
        <v>448.94764480536713</v>
      </c>
      <c r="AO4" s="59">
        <f>$AO$3</f>
        <v>469.26760321719695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1.189207115002721</v>
      </c>
      <c r="BE4" s="13">
        <f>BD4*VLOOKUP('Données projet'!$B$11,Paramètres!$A$1:$I$89,3,0)*VLOOKUP('Données projet'!$B$11,Paramètres!$A$1:$I$89,5,0)</f>
        <v>1.0203397046723348</v>
      </c>
      <c r="BF4" s="13">
        <f>EXP(-1.0587+0.8836*LN(BE4)+0.284)</f>
        <v>0.46911460970544039</v>
      </c>
      <c r="BG4" s="20">
        <f t="shared" ref="BG4:BG67" si="7">(BE4+BF4)*0.475*44/12</f>
        <v>2.594132930874625</v>
      </c>
      <c r="BH4" s="59">
        <f t="shared" ref="BH4:BH67" si="8">BG4+(AY4+AZ4)*44/12</f>
        <v>260.48302181976351</v>
      </c>
      <c r="BI4" s="59">
        <f ca="1">AVERAGE(OFFSET($BH$3,0,0,'Données projet'!$E$11+1,1))-AVERAGE(OFFSET($H$3,0,0,'Données projet'!$E$11+1,1))</f>
        <v>447.10969593632467</v>
      </c>
      <c r="BJ4" s="59">
        <f>$BJ$3</f>
        <v>256.77417912163997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5.85</v>
      </c>
      <c r="BY4" s="12">
        <f>IF('Données projet'!$A$114&gt;35,BY3+BX4-CG3,IF(A4&lt;'Données projet'!$A$114,$BV$205^A4,IF(A4='Données projet'!$A$114,'Données projet'!$B$114,BY3+BX4-CG3)))</f>
        <v>1.2688471048731957</v>
      </c>
      <c r="BZ4" s="13">
        <f>BY4*VLOOKUP('Données projet'!$B$12,Paramètres!$A$1:$I$89,3,0)*VLOOKUP('Données projet'!$B$12,Paramètres!$A$1:$I$89,5,0)</f>
        <v>0.98970074180109269</v>
      </c>
      <c r="CA4" s="13">
        <f>EXP(-1.0587+0.8836*LN(BZ4)+0.284)</f>
        <v>0.45664563134517483</v>
      </c>
      <c r="CB4" s="20">
        <f t="shared" ref="CB4:CB67" si="10">(BZ4+CA4)*0.475*44/12</f>
        <v>2.5190532665630827</v>
      </c>
      <c r="CC4" s="59">
        <f t="shared" ref="CC4:CC67" si="11">CB4+(BT4+BU4)*44/12</f>
        <v>260.40794215545196</v>
      </c>
      <c r="CD4" s="59">
        <f ca="1">AVERAGE(OFFSET($CC$3,0,0,'Données projet'!$E$12+1,1))-AVERAGE(OFFSET($H$3,0,0,'Données projet'!$E$12+1,1))</f>
        <v>357.65167206083379</v>
      </c>
      <c r="CE4" s="59">
        <f>$CE$3</f>
        <v>341.23389735986342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439.19854273764042</v>
      </c>
      <c r="T5" s="59">
        <f t="shared" ref="T5:T68" si="34">$T$3</f>
        <v>278.21741231699929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</v>
      </c>
      <c r="AI5" s="13">
        <f>IF('Données projet'!$A$62&gt;35,AI4+AH5-AQ4,IF(A5&lt;'Données projet'!$A$62,$AF$205^A5,IF(A5='Données projet'!$A$62,'Données projet'!$B$62,AI4+AH5-AQ4)))</f>
        <v>2.3185419629780504</v>
      </c>
      <c r="AJ5" s="13">
        <f>AI5*VLOOKUP('Données projet'!$B$10,Paramètres!$A$1:$I$89,3,0)*VLOOKUP('Données projet'!$B$10,Paramètres!$A$1:$I$89,5,0)</f>
        <v>2.206324531969913</v>
      </c>
      <c r="AK5" s="13">
        <f t="shared" ref="AK5:AK68" si="35">EXP(-1.0587+0.8836*LN(AJ5)+0.284)</f>
        <v>0.92729590374086168</v>
      </c>
      <c r="AL5" s="20">
        <f t="shared" si="4"/>
        <v>5.4577222588629324</v>
      </c>
      <c r="AM5" s="59">
        <f t="shared" si="5"/>
        <v>264.56883336997407</v>
      </c>
      <c r="AN5" s="59">
        <f ca="1">AVERAGE(OFFSET($AM$3,0,0,'Données projet'!$E$10+1,1))-AVERAGE(OFFSET($H$3,0,0,'Données projet'!$E$10+1,1))</f>
        <v>448.94764480536713</v>
      </c>
      <c r="AO5" s="59">
        <f t="shared" ref="AO5:AO68" si="36">$AO$3</f>
        <v>469.26760321719695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1.4142135623730949</v>
      </c>
      <c r="BE5" s="13">
        <f>BD5*VLOOKUP('Données projet'!$B$11,Paramètres!$A$1:$I$89,3,0)*VLOOKUP('Données projet'!$B$11,Paramètres!$A$1:$I$89,5,0)</f>
        <v>1.2133952365161156</v>
      </c>
      <c r="BF5" s="13">
        <f t="shared" ref="BF5:BF68" si="37">EXP(-1.0587+0.8836*LN(BE5)+0.284)</f>
        <v>0.54673450619692521</v>
      </c>
      <c r="BG5" s="20">
        <f t="shared" si="7"/>
        <v>3.0655593018918794</v>
      </c>
      <c r="BH5" s="59">
        <f t="shared" si="8"/>
        <v>262.17667041300302</v>
      </c>
      <c r="BI5" s="59">
        <f ca="1">AVERAGE(OFFSET($BH$3,0,0,'Données projet'!$E$11+1,1))-AVERAGE(OFFSET($H$3,0,0,'Données projet'!$E$11+1,1))</f>
        <v>447.10969593632467</v>
      </c>
      <c r="BJ5" s="59">
        <f t="shared" ref="BJ5:BJ68" si="38">$BJ$3</f>
        <v>256.77417912163997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5.85</v>
      </c>
      <c r="BY5" s="12">
        <f>IF('Données projet'!$A$114&gt;35,BY4+BX5-CG4,IF(A5&lt;'Données projet'!$A$114,$BV$205^A5,IF(A5='Données projet'!$A$114,'Données projet'!$B$114,BY4+BX5-CG4)))</f>
        <v>1.6099729755450907</v>
      </c>
      <c r="BZ5" s="13">
        <f>BY5*VLOOKUP('Données projet'!$B$12,Paramètres!$A$1:$I$89,3,0)*VLOOKUP('Données projet'!$B$12,Paramètres!$A$1:$I$89,5,0)</f>
        <v>1.2557789209251708</v>
      </c>
      <c r="CA5" s="13">
        <f t="shared" ref="CA5:CA68" si="39">EXP(-1.0587+0.8836*LN(BZ5)+0.284)</f>
        <v>0.56357505040869538</v>
      </c>
      <c r="CB5" s="20">
        <f t="shared" si="10"/>
        <v>3.1687081667398167</v>
      </c>
      <c r="CC5" s="59">
        <f t="shared" si="11"/>
        <v>262.27981927785095</v>
      </c>
      <c r="CD5" s="59">
        <f ca="1">AVERAGE(OFFSET($CC$3,0,0,'Données projet'!$E$12+1,1))-AVERAGE(OFFSET($H$3,0,0,'Données projet'!$E$12+1,1))</f>
        <v>357.65167206083379</v>
      </c>
      <c r="CE5" s="59">
        <f t="shared" ref="CE5:CE68" si="40">$CE$3</f>
        <v>341.23389735986342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439.19854273764042</v>
      </c>
      <c r="T6" s="59">
        <f t="shared" si="34"/>
        <v>278.21741231699929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</v>
      </c>
      <c r="AI6" s="13">
        <f>IF('Données projet'!$A$62&gt;35,AI5+AH6-AQ5,IF(A6&lt;'Données projet'!$A$62,$AF$205^A6,IF(A6='Données projet'!$A$62,'Données projet'!$B$62,AI5+AH6-AQ5)))</f>
        <v>3.5303880208226968</v>
      </c>
      <c r="AJ6" s="13">
        <f>AI6*VLOOKUP('Données projet'!$B$10,Paramètres!$A$1:$I$89,3,0)*VLOOKUP('Données projet'!$B$10,Paramètres!$A$1:$I$89,5,0)</f>
        <v>3.3595172406148786</v>
      </c>
      <c r="AK6" s="13">
        <f t="shared" si="35"/>
        <v>1.3445294240758423</v>
      </c>
      <c r="AL6" s="20">
        <f t="shared" si="4"/>
        <v>8.1928812743363384</v>
      </c>
      <c r="AM6" s="59">
        <f t="shared" si="5"/>
        <v>268.52621460766966</v>
      </c>
      <c r="AN6" s="59">
        <f ca="1">AVERAGE(OFFSET($AM$3,0,0,'Données projet'!$E$10+1,1))-AVERAGE(OFFSET($H$3,0,0,'Données projet'!$E$10+1,1))</f>
        <v>448.94764480536713</v>
      </c>
      <c r="AO6" s="59">
        <f t="shared" si="36"/>
        <v>469.26760321719695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1.6817928305074288</v>
      </c>
      <c r="BE6" s="13">
        <f>BD6*VLOOKUP('Données projet'!$B$11,Paramètres!$A$1:$I$89,3,0)*VLOOKUP('Données projet'!$B$11,Paramètres!$A$1:$I$89,5,0)</f>
        <v>1.4429782485753739</v>
      </c>
      <c r="BF6" s="13">
        <f t="shared" si="37"/>
        <v>0.6371974227238163</v>
      </c>
      <c r="BG6" s="20">
        <f t="shared" si="7"/>
        <v>3.6229726275127558</v>
      </c>
      <c r="BH6" s="59">
        <f t="shared" si="8"/>
        <v>263.95630596084607</v>
      </c>
      <c r="BI6" s="59">
        <f ca="1">AVERAGE(OFFSET($BH$3,0,0,'Données projet'!$E$11+1,1))-AVERAGE(OFFSET($H$3,0,0,'Données projet'!$E$11+1,1))</f>
        <v>447.10969593632467</v>
      </c>
      <c r="BJ6" s="59">
        <f t="shared" si="38"/>
        <v>256.77417912163997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5.85</v>
      </c>
      <c r="BY6" s="12">
        <f>IF('Données projet'!$A$114&gt;35,BY5+BX6-CG5,IF(A6&lt;'Données projet'!$A$114,$BV$205^A6,IF(A6='Données projet'!$A$114,'Données projet'!$B$114,BY5+BX6-CG5)))</f>
        <v>2.0428095489444726</v>
      </c>
      <c r="BZ6" s="13">
        <f>BY6*VLOOKUP('Données projet'!$B$12,Paramètres!$A$1:$I$89,3,0)*VLOOKUP('Données projet'!$B$12,Paramètres!$A$1:$I$89,5,0)</f>
        <v>1.5933914481766887</v>
      </c>
      <c r="CA6" s="13">
        <f t="shared" si="39"/>
        <v>0.69554336150668106</v>
      </c>
      <c r="CB6" s="20">
        <f t="shared" si="10"/>
        <v>3.9865614601985349</v>
      </c>
      <c r="CC6" s="59">
        <f t="shared" si="11"/>
        <v>264.31989479353183</v>
      </c>
      <c r="CD6" s="59">
        <f ca="1">AVERAGE(OFFSET($CC$3,0,0,'Données projet'!$E$12+1,1))-AVERAGE(OFFSET($H$3,0,0,'Données projet'!$E$12+1,1))</f>
        <v>357.65167206083379</v>
      </c>
      <c r="CE6" s="59">
        <f t="shared" si="40"/>
        <v>341.23389735986342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439.19854273764042</v>
      </c>
      <c r="T7" s="59">
        <f t="shared" si="34"/>
        <v>278.21741231699929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</v>
      </c>
      <c r="AI7" s="13">
        <f>IF('Données projet'!$A$62&gt;35,AI6+AH7-AQ6,IF(A7&lt;'Données projet'!$A$62,$AF$205^A7,IF(A7='Données projet'!$A$62,'Données projet'!$B$62,AI6+AH7-AQ6)))</f>
        <v>5.3756368340901108</v>
      </c>
      <c r="AJ7" s="13">
        <f>AI7*VLOOKUP('Données projet'!$B$10,Paramètres!$A$1:$I$89,3,0)*VLOOKUP('Données projet'!$B$10,Paramètres!$A$1:$I$89,5,0)</f>
        <v>5.1154560113201493</v>
      </c>
      <c r="AK7" s="13">
        <f t="shared" si="35"/>
        <v>1.9494956948617177</v>
      </c>
      <c r="AL7" s="20">
        <f t="shared" si="4"/>
        <v>12.304790888266751</v>
      </c>
      <c r="AM7" s="59">
        <f t="shared" si="5"/>
        <v>273.86034644382232</v>
      </c>
      <c r="AN7" s="59">
        <f ca="1">AVERAGE(OFFSET($AM$3,0,0,'Données projet'!$E$10+1,1))-AVERAGE(OFFSET($H$3,0,0,'Données projet'!$E$10+1,1))</f>
        <v>448.94764480536713</v>
      </c>
      <c r="AO7" s="59">
        <f t="shared" si="36"/>
        <v>469.26760321719695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1.9999999999999996</v>
      </c>
      <c r="BE7" s="13">
        <f>BD7*VLOOKUP('Données projet'!$B$11,Paramètres!$A$1:$I$89,3,0)*VLOOKUP('Données projet'!$B$11,Paramètres!$A$1:$I$89,5,0)</f>
        <v>1.7159999999999997</v>
      </c>
      <c r="BF7" s="13">
        <f t="shared" si="37"/>
        <v>0.74262837066960552</v>
      </c>
      <c r="BG7" s="20">
        <f t="shared" si="7"/>
        <v>4.2821110789162296</v>
      </c>
      <c r="BH7" s="59">
        <f t="shared" si="8"/>
        <v>265.83766663447176</v>
      </c>
      <c r="BI7" s="59">
        <f ca="1">AVERAGE(OFFSET($BH$3,0,0,'Données projet'!$E$11+1,1))-AVERAGE(OFFSET($H$3,0,0,'Données projet'!$E$11+1,1))</f>
        <v>447.10969593632467</v>
      </c>
      <c r="BJ7" s="59">
        <f t="shared" si="38"/>
        <v>256.77417912163997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5.85</v>
      </c>
      <c r="BY7" s="12">
        <f>IF('Données projet'!$A$114&gt;35,BY6+BX7-CG6,IF(A7&lt;'Données projet'!$A$114,$BV$205^A7,IF(A7='Données projet'!$A$114,'Données projet'!$B$114,BY6+BX7-CG6)))</f>
        <v>2.5920129819855133</v>
      </c>
      <c r="BZ7" s="13">
        <f>BY7*VLOOKUP('Données projet'!$B$12,Paramètres!$A$1:$I$89,3,0)*VLOOKUP('Données projet'!$B$12,Paramètres!$A$1:$I$89,5,0)</f>
        <v>2.0217701259487004</v>
      </c>
      <c r="CA7" s="13">
        <f t="shared" si="39"/>
        <v>0.85841374167501538</v>
      </c>
      <c r="CB7" s="20">
        <f t="shared" si="10"/>
        <v>5.0163202361113051</v>
      </c>
      <c r="CC7" s="59">
        <f t="shared" si="11"/>
        <v>266.57187579166686</v>
      </c>
      <c r="CD7" s="59">
        <f ca="1">AVERAGE(OFFSET($CC$3,0,0,'Données projet'!$E$12+1,1))-AVERAGE(OFFSET($H$3,0,0,'Données projet'!$E$12+1,1))</f>
        <v>357.65167206083379</v>
      </c>
      <c r="CE7" s="59">
        <f t="shared" si="40"/>
        <v>341.23389735986342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439.19854273764042</v>
      </c>
      <c r="T8" s="59">
        <f t="shared" si="34"/>
        <v>278.21741231699929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</v>
      </c>
      <c r="AI8" s="13">
        <f>IF('Données projet'!$A$62&gt;35,AI7+AH8-AQ7,IF(A8&lt;'Données projet'!$A$62,$AF$205^A8,IF(A8='Données projet'!$A$62,'Données projet'!$B$62,AI7+AH8-AQ7)))</f>
        <v>8.1853527718724486</v>
      </c>
      <c r="AJ8" s="13">
        <f>AI8*VLOOKUP('Données projet'!$B$10,Paramètres!$A$1:$I$89,3,0)*VLOOKUP('Données projet'!$B$10,Paramètres!$A$1:$I$89,5,0)</f>
        <v>7.789181697713822</v>
      </c>
      <c r="AK8" s="13">
        <f t="shared" si="35"/>
        <v>2.8266644048319418</v>
      </c>
      <c r="AL8" s="20">
        <f t="shared" si="4"/>
        <v>18.489265295267202</v>
      </c>
      <c r="AM8" s="59">
        <f t="shared" si="5"/>
        <v>281.26704307304499</v>
      </c>
      <c r="AN8" s="59">
        <f ca="1">AVERAGE(OFFSET($AM$3,0,0,'Données projet'!$E$10+1,1))-AVERAGE(OFFSET($H$3,0,0,'Données projet'!$E$10+1,1))</f>
        <v>448.94764480536713</v>
      </c>
      <c r="AO8" s="59">
        <f t="shared" si="36"/>
        <v>469.26760321719695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2.3784142300054416</v>
      </c>
      <c r="BE8" s="13">
        <f>BD8*VLOOKUP('Données projet'!$B$11,Paramètres!$A$1:$I$89,3,0)*VLOOKUP('Données projet'!$B$11,Paramètres!$A$1:$I$89,5,0)</f>
        <v>2.0406794093446692</v>
      </c>
      <c r="BF8" s="13">
        <f t="shared" si="37"/>
        <v>0.86550396667632346</v>
      </c>
      <c r="BG8" s="20">
        <f t="shared" si="7"/>
        <v>5.061602713236562</v>
      </c>
      <c r="BH8" s="59">
        <f t="shared" si="8"/>
        <v>267.83938049101431</v>
      </c>
      <c r="BI8" s="59">
        <f ca="1">AVERAGE(OFFSET($BH$3,0,0,'Données projet'!$E$11+1,1))-AVERAGE(OFFSET($H$3,0,0,'Données projet'!$E$11+1,1))</f>
        <v>447.10969593632467</v>
      </c>
      <c r="BJ8" s="59">
        <f t="shared" si="38"/>
        <v>256.77417912163997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5.85</v>
      </c>
      <c r="BY8" s="12">
        <f>IF('Données projet'!$A$114&gt;35,BY7+BX8-CG7,IF(A8&lt;'Données projet'!$A$114,$BV$205^A8,IF(A8='Données projet'!$A$114,'Données projet'!$B$114,BY7+BX8-CG7)))</f>
        <v>3.2888681679860574</v>
      </c>
      <c r="BZ8" s="13">
        <f>BY8*VLOOKUP('Données projet'!$B$12,Paramètres!$A$1:$I$89,3,0)*VLOOKUP('Données projet'!$B$12,Paramètres!$A$1:$I$89,5,0)</f>
        <v>2.5653171710291249</v>
      </c>
      <c r="CA8" s="13">
        <f t="shared" si="39"/>
        <v>1.0594223058937526</v>
      </c>
      <c r="CB8" s="20">
        <f t="shared" si="10"/>
        <v>6.3130879223073455</v>
      </c>
      <c r="CC8" s="59">
        <f t="shared" si="11"/>
        <v>269.09086570008509</v>
      </c>
      <c r="CD8" s="59">
        <f ca="1">AVERAGE(OFFSET($CC$3,0,0,'Données projet'!$E$12+1,1))-AVERAGE(OFFSET($H$3,0,0,'Données projet'!$E$12+1,1))</f>
        <v>357.65167206083379</v>
      </c>
      <c r="CE8" s="59">
        <f t="shared" si="40"/>
        <v>341.23389735986342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439.19854273764042</v>
      </c>
      <c r="T9" s="59">
        <f t="shared" si="34"/>
        <v>278.21741231699929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</v>
      </c>
      <c r="AI9" s="13">
        <f>IF('Données projet'!$A$62&gt;35,AI8+AH9-AQ8,IF(A9&lt;'Données projet'!$A$62,$AF$205^A9,IF(A9='Données projet'!$A$62,'Données projet'!$B$62,AI8+AH9-AQ8)))</f>
        <v>12.463639577568397</v>
      </c>
      <c r="AJ9" s="13">
        <f>AI9*VLOOKUP('Données projet'!$B$10,Paramètres!$A$1:$I$89,3,0)*VLOOKUP('Données projet'!$B$10,Paramètres!$A$1:$I$89,5,0)</f>
        <v>11.860399422014087</v>
      </c>
      <c r="AK9" s="13">
        <f t="shared" si="35"/>
        <v>4.0985120811516644</v>
      </c>
      <c r="AL9" s="20">
        <f t="shared" si="4"/>
        <v>27.795104201347016</v>
      </c>
      <c r="AM9" s="59">
        <f t="shared" si="5"/>
        <v>291.79510420134704</v>
      </c>
      <c r="AN9" s="59">
        <f ca="1">AVERAGE(OFFSET($AM$3,0,0,'Données projet'!$E$10+1,1))-AVERAGE(OFFSET($H$3,0,0,'Données projet'!$E$10+1,1))</f>
        <v>448.94764480536713</v>
      </c>
      <c r="AO9" s="59">
        <f t="shared" si="36"/>
        <v>469.26760321719695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2.8284271247461894</v>
      </c>
      <c r="BE9" s="13">
        <f>BD9*VLOOKUP('Données projet'!$B$11,Paramètres!$A$1:$I$89,3,0)*VLOOKUP('Données projet'!$B$11,Paramètres!$A$1:$I$89,5,0)</f>
        <v>2.4267904730322307</v>
      </c>
      <c r="BF9" s="13">
        <f t="shared" si="37"/>
        <v>1.0087106093953995</v>
      </c>
      <c r="BG9" s="20">
        <f t="shared" si="7"/>
        <v>5.9834977185614555</v>
      </c>
      <c r="BH9" s="59">
        <f t="shared" si="8"/>
        <v>269.98349771856147</v>
      </c>
      <c r="BI9" s="59">
        <f ca="1">AVERAGE(OFFSET($BH$3,0,0,'Données projet'!$E$11+1,1))-AVERAGE(OFFSET($H$3,0,0,'Données projet'!$E$11+1,1))</f>
        <v>447.10969593632467</v>
      </c>
      <c r="BJ9" s="59">
        <f t="shared" si="38"/>
        <v>256.77417912163997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5.85</v>
      </c>
      <c r="BY9" s="12">
        <f>IF('Données projet'!$A$114&gt;35,BY8+BX9-CG8,IF(A9&lt;'Données projet'!$A$114,$BV$205^A9,IF(A9='Données projet'!$A$114,'Données projet'!$B$114,BY8+BX9-CG8)))</f>
        <v>4.1730708532587206</v>
      </c>
      <c r="BZ9" s="13">
        <f>BY9*VLOOKUP('Données projet'!$B$12,Paramètres!$A$1:$I$89,3,0)*VLOOKUP('Données projet'!$B$12,Paramètres!$A$1:$I$89,5,0)</f>
        <v>3.2549952655418024</v>
      </c>
      <c r="CA9" s="13">
        <f t="shared" si="39"/>
        <v>1.3074995980786071</v>
      </c>
      <c r="CB9" s="20">
        <f t="shared" si="10"/>
        <v>7.9463452208055463</v>
      </c>
      <c r="CC9" s="59">
        <f t="shared" si="11"/>
        <v>271.94634522080554</v>
      </c>
      <c r="CD9" s="59">
        <f ca="1">AVERAGE(OFFSET($CC$3,0,0,'Données projet'!$E$12+1,1))-AVERAGE(OFFSET($H$3,0,0,'Données projet'!$E$12+1,1))</f>
        <v>357.65167206083379</v>
      </c>
      <c r="CE9" s="59">
        <f t="shared" si="40"/>
        <v>341.23389735986342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439.19854273764042</v>
      </c>
      <c r="T10" s="59">
        <f t="shared" si="34"/>
        <v>278.21741231699929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</v>
      </c>
      <c r="AI10" s="13">
        <f>IF('Données projet'!$A$62&gt;35,AI9+AH10-AQ9,IF(A10&lt;'Données projet'!$A$62,$AF$205^A10,IF(A10='Données projet'!$A$62,'Données projet'!$B$62,AI9+AH10-AQ9)))</f>
        <v>18.978083883364974</v>
      </c>
      <c r="AJ10" s="13">
        <f>AI10*VLOOKUP('Données projet'!$B$10,Paramètres!$A$1:$I$89,3,0)*VLOOKUP('Données projet'!$B$10,Paramètres!$A$1:$I$89,5,0)</f>
        <v>18.059544623410108</v>
      </c>
      <c r="AK10" s="13">
        <f t="shared" si="35"/>
        <v>5.942623132279782</v>
      </c>
      <c r="AL10" s="20">
        <f t="shared" si="4"/>
        <v>41.80377550782655</v>
      </c>
      <c r="AM10" s="59">
        <f t="shared" si="5"/>
        <v>307.0259977300488</v>
      </c>
      <c r="AN10" s="59">
        <f ca="1">AVERAGE(OFFSET($AM$3,0,0,'Données projet'!$E$10+1,1))-AVERAGE(OFFSET($H$3,0,0,'Données projet'!$E$10+1,1))</f>
        <v>448.94764480536713</v>
      </c>
      <c r="AO10" s="59">
        <f t="shared" si="36"/>
        <v>469.26760321719695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3.3635856610148567</v>
      </c>
      <c r="BE10" s="13">
        <f>BD10*VLOOKUP('Données projet'!$B$11,Paramètres!$A$1:$I$89,3,0)*VLOOKUP('Données projet'!$B$11,Paramètres!$A$1:$I$89,5,0)</f>
        <v>2.8859564971507474</v>
      </c>
      <c r="BF10" s="13">
        <f t="shared" si="37"/>
        <v>1.1756122821876749</v>
      </c>
      <c r="BG10" s="20">
        <f t="shared" si="7"/>
        <v>7.073898957347752</v>
      </c>
      <c r="BH10" s="59">
        <f t="shared" si="8"/>
        <v>272.29612117956998</v>
      </c>
      <c r="BI10" s="59">
        <f ca="1">AVERAGE(OFFSET($BH$3,0,0,'Données projet'!$E$11+1,1))-AVERAGE(OFFSET($H$3,0,0,'Données projet'!$E$11+1,1))</f>
        <v>447.10969593632467</v>
      </c>
      <c r="BJ10" s="59">
        <f t="shared" si="38"/>
        <v>256.77417912163997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5.85</v>
      </c>
      <c r="BY10" s="12">
        <f>IF('Données projet'!$A$114&gt;35,BY9+BX10-CG9,IF(A10&lt;'Données projet'!$A$114,$BV$205^A10,IF(A10='Données projet'!$A$114,'Données projet'!$B$114,BY9+BX10-CG9)))</f>
        <v>5.2949888705880443</v>
      </c>
      <c r="BZ10" s="13">
        <f>BY10*VLOOKUP('Données projet'!$B$12,Paramètres!$A$1:$I$89,3,0)*VLOOKUP('Données projet'!$B$12,Paramètres!$A$1:$I$89,5,0)</f>
        <v>4.1300913190586748</v>
      </c>
      <c r="CA10" s="13">
        <f t="shared" si="39"/>
        <v>1.6136673633027767</v>
      </c>
      <c r="CB10" s="20">
        <f t="shared" si="10"/>
        <v>10.003713038446195</v>
      </c>
      <c r="CC10" s="59">
        <f t="shared" si="11"/>
        <v>275.22593526066845</v>
      </c>
      <c r="CD10" s="59">
        <f ca="1">AVERAGE(OFFSET($CC$3,0,0,'Données projet'!$E$12+1,1))-AVERAGE(OFFSET($H$3,0,0,'Données projet'!$E$12+1,1))</f>
        <v>357.65167206083379</v>
      </c>
      <c r="CE10" s="59">
        <f t="shared" si="40"/>
        <v>341.23389735986342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439.19854273764042</v>
      </c>
      <c r="T11" s="59">
        <f t="shared" si="34"/>
        <v>278.21741231699929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</v>
      </c>
      <c r="AI11" s="13">
        <f>IF('Données projet'!$A$62&gt;35,AI10+AH11-AQ10,IF(A11&lt;'Données projet'!$A$62,$AF$205^A11,IF(A11='Données projet'!$A$62,'Données projet'!$B$62,AI10+AH11-AQ10)))</f>
        <v>28.897471372026349</v>
      </c>
      <c r="AJ11" s="13">
        <f>AI11*VLOOKUP('Données projet'!$B$10,Paramètres!$A$1:$I$89,3,0)*VLOOKUP('Données projet'!$B$10,Paramètres!$A$1:$I$89,5,0)</f>
        <v>27.498833757620275</v>
      </c>
      <c r="AK11" s="13">
        <f t="shared" si="35"/>
        <v>8.6164854447332626</v>
      </c>
      <c r="AL11" s="20">
        <f t="shared" si="4"/>
        <v>62.900847610765744</v>
      </c>
      <c r="AM11" s="59">
        <f t="shared" si="5"/>
        <v>329.34529205521022</v>
      </c>
      <c r="AN11" s="59">
        <f ca="1">AVERAGE(OFFSET($AM$3,0,0,'Données projet'!$E$10+1,1))-AVERAGE(OFFSET($H$3,0,0,'Données projet'!$E$10+1,1))</f>
        <v>448.94764480536713</v>
      </c>
      <c r="AO11" s="59">
        <f t="shared" si="36"/>
        <v>469.26760321719695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3.9999999999999982</v>
      </c>
      <c r="BE11" s="13">
        <f>BD11*VLOOKUP('Données projet'!$B$11,Paramètres!$A$1:$I$89,3,0)*VLOOKUP('Données projet'!$B$11,Paramètres!$A$1:$I$89,5,0)</f>
        <v>3.4319999999999991</v>
      </c>
      <c r="BF11" s="13">
        <f t="shared" si="37"/>
        <v>1.3701295744860806</v>
      </c>
      <c r="BG11" s="20">
        <f t="shared" si="7"/>
        <v>8.3637090088965884</v>
      </c>
      <c r="BH11" s="59">
        <f t="shared" si="8"/>
        <v>274.80815345334105</v>
      </c>
      <c r="BI11" s="59">
        <f ca="1">AVERAGE(OFFSET($BH$3,0,0,'Données projet'!$E$11+1,1))-AVERAGE(OFFSET($H$3,0,0,'Données projet'!$E$11+1,1))</f>
        <v>447.10969593632467</v>
      </c>
      <c r="BJ11" s="59">
        <f t="shared" si="38"/>
        <v>256.77417912163997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5.85</v>
      </c>
      <c r="BY11" s="12">
        <f>IF('Données projet'!$A$114&gt;35,BY10+BX11-CG10,IF(A11&lt;'Données projet'!$A$114,$BV$205^A11,IF(A11='Données projet'!$A$114,'Données projet'!$B$114,BY10+BX11-CG10)))</f>
        <v>6.718531298781433</v>
      </c>
      <c r="BZ11" s="13">
        <f>BY11*VLOOKUP('Données projet'!$B$12,Paramètres!$A$1:$I$89,3,0)*VLOOKUP('Données projet'!$B$12,Paramètres!$A$1:$I$89,5,0)</f>
        <v>5.2404544130495179</v>
      </c>
      <c r="CA11" s="13">
        <f t="shared" si="39"/>
        <v>1.9915282293126844</v>
      </c>
      <c r="CB11" s="20">
        <f t="shared" si="10"/>
        <v>12.59570310211417</v>
      </c>
      <c r="CC11" s="59">
        <f t="shared" si="11"/>
        <v>279.04014754655861</v>
      </c>
      <c r="CD11" s="59">
        <f ca="1">AVERAGE(OFFSET($CC$3,0,0,'Données projet'!$E$12+1,1))-AVERAGE(OFFSET($H$3,0,0,'Données projet'!$E$12+1,1))</f>
        <v>357.65167206083379</v>
      </c>
      <c r="CE11" s="59">
        <f t="shared" si="40"/>
        <v>341.23389735986342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439.19854273764042</v>
      </c>
      <c r="T12" s="59">
        <f t="shared" si="34"/>
        <v>278.21741231699929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</v>
      </c>
      <c r="AI12" s="13">
        <f>IF('Données projet'!$A$62&gt;35,AI11+AH12-AQ11,IF(A12&lt;'Données projet'!$A$62,$AF$205^A12,IF(A12='Données projet'!$A$62,'Données projet'!$B$62,AI11+AH12-AQ11)))</f>
        <v>44.001483860499121</v>
      </c>
      <c r="AJ12" s="13">
        <f>AI12*VLOOKUP('Données projet'!$B$10,Paramètres!$A$1:$I$89,3,0)*VLOOKUP('Données projet'!$B$10,Paramètres!$A$1:$I$89,5,0)</f>
        <v>41.871812041650962</v>
      </c>
      <c r="AK12" s="13">
        <f t="shared" si="35"/>
        <v>12.493442671135341</v>
      </c>
      <c r="AL12" s="20">
        <f t="shared" si="4"/>
        <v>94.686151958102812</v>
      </c>
      <c r="AM12" s="59">
        <f t="shared" si="5"/>
        <v>362.3528186247695</v>
      </c>
      <c r="AN12" s="59">
        <f ca="1">AVERAGE(OFFSET($AM$3,0,0,'Données projet'!$E$10+1,1))-AVERAGE(OFFSET($H$3,0,0,'Données projet'!$E$10+1,1))</f>
        <v>448.94764480536713</v>
      </c>
      <c r="AO12" s="59">
        <f t="shared" si="36"/>
        <v>469.26760321719695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4.7568284600108823</v>
      </c>
      <c r="BE12" s="13">
        <f>BD12*VLOOKUP('Données projet'!$B$11,Paramètres!$A$1:$I$89,3,0)*VLOOKUP('Données projet'!$B$11,Paramètres!$A$1:$I$89,5,0)</f>
        <v>4.0813588186893375</v>
      </c>
      <c r="BF12" s="13">
        <f t="shared" si="37"/>
        <v>1.5968317780655192</v>
      </c>
      <c r="BG12" s="20">
        <f t="shared" si="7"/>
        <v>9.8895152893480418</v>
      </c>
      <c r="BH12" s="59">
        <f t="shared" si="8"/>
        <v>277.55618195601471</v>
      </c>
      <c r="BI12" s="59">
        <f ca="1">AVERAGE(OFFSET($BH$3,0,0,'Données projet'!$E$11+1,1))-AVERAGE(OFFSET($H$3,0,0,'Données projet'!$E$11+1,1))</f>
        <v>447.10969593632467</v>
      </c>
      <c r="BJ12" s="59">
        <f t="shared" si="38"/>
        <v>256.77417912163997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5.85</v>
      </c>
      <c r="BY12" s="12">
        <f>IF('Données projet'!$A$114&gt;35,BY11+BX12-CG11,IF(A12&lt;'Données projet'!$A$114,$BV$205^A12,IF(A12='Données projet'!$A$114,'Données projet'!$B$114,BY11+BX12-CG11)))</f>
        <v>8.5247889874587734</v>
      </c>
      <c r="BZ12" s="13">
        <f>BY12*VLOOKUP('Données projet'!$B$12,Paramètres!$A$1:$I$89,3,0)*VLOOKUP('Données projet'!$B$12,Paramètres!$A$1:$I$89,5,0)</f>
        <v>6.6493354102178435</v>
      </c>
      <c r="CA12" s="13">
        <f t="shared" si="39"/>
        <v>2.4578700532379361</v>
      </c>
      <c r="CB12" s="20">
        <f t="shared" si="10"/>
        <v>15.86171618218548</v>
      </c>
      <c r="CC12" s="59">
        <f t="shared" si="11"/>
        <v>283.52838284885217</v>
      </c>
      <c r="CD12" s="59">
        <f ca="1">AVERAGE(OFFSET($CC$3,0,0,'Données projet'!$E$12+1,1))-AVERAGE(OFFSET($H$3,0,0,'Données projet'!$E$12+1,1))</f>
        <v>357.65167206083379</v>
      </c>
      <c r="CE12" s="59">
        <f t="shared" si="40"/>
        <v>341.23389735986342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439.19854273764042</v>
      </c>
      <c r="T13" s="59">
        <f t="shared" si="34"/>
        <v>278.21741231699929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67</v>
      </c>
      <c r="AG13" s="12">
        <f>VLOOKUP(A13,'Données projet'!$A$61:$I$81,9,0)</f>
        <v>6.7</v>
      </c>
      <c r="AH13" s="12">
        <f t="array" ref="AH13">INDEX(AG:AG,MIN(IF(ISNUMBER(AG13:AG209),ROW(AG13:AG209),"")))</f>
        <v>6.7</v>
      </c>
      <c r="AI13" s="13">
        <f>IF('Données projet'!$A$62&gt;35,AI12+AH13-AQ12,IF(A13&lt;'Données projet'!$A$62,$AF$205^A13,IF(A13='Données projet'!$A$62,'Données projet'!$B$62,AI12+AH13-AQ12)))</f>
        <v>67</v>
      </c>
      <c r="AJ13" s="13">
        <f>AI13*VLOOKUP('Données projet'!$B$10,Paramètres!$A$1:$I$89,3,0)*VLOOKUP('Données projet'!$B$10,Paramètres!$A$1:$I$89,5,0)</f>
        <v>63.757199999999997</v>
      </c>
      <c r="AK13" s="13">
        <f t="shared" si="35"/>
        <v>18.114823123429215</v>
      </c>
      <c r="AL13" s="20">
        <f t="shared" si="4"/>
        <v>142.59377360663922</v>
      </c>
      <c r="AM13" s="59">
        <f t="shared" si="5"/>
        <v>411.48266249552807</v>
      </c>
      <c r="AN13" s="59">
        <f ca="1">AVERAGE(OFFSET($AM$3,0,0,'Données projet'!$E$10+1,1))-AVERAGE(OFFSET($H$3,0,0,'Données projet'!$E$10+1,1))</f>
        <v>448.94764480536713</v>
      </c>
      <c r="AO13" s="59">
        <f t="shared" si="36"/>
        <v>469.26760321719695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5.656854249492377</v>
      </c>
      <c r="BE13" s="13">
        <f>BD13*VLOOKUP('Données projet'!$B$11,Paramètres!$A$1:$I$89,3,0)*VLOOKUP('Données projet'!$B$11,Paramètres!$A$1:$I$89,5,0)</f>
        <v>4.8535809460644597</v>
      </c>
      <c r="BF13" s="13">
        <f t="shared" si="37"/>
        <v>1.8610442215994896</v>
      </c>
      <c r="BG13" s="20">
        <f t="shared" si="7"/>
        <v>11.694638833681379</v>
      </c>
      <c r="BH13" s="59">
        <f t="shared" si="8"/>
        <v>280.58352772257024</v>
      </c>
      <c r="BI13" s="59">
        <f ca="1">AVERAGE(OFFSET($BH$3,0,0,'Données projet'!$E$11+1,1))-AVERAGE(OFFSET($H$3,0,0,'Données projet'!$E$11+1,1))</f>
        <v>447.10969593632467</v>
      </c>
      <c r="BJ13" s="59">
        <f t="shared" si="38"/>
        <v>256.77417912163997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5.85</v>
      </c>
      <c r="BY13" s="12">
        <f>IF('Données projet'!$A$114&gt;35,BY12+BX13-CG12,IF(A13&lt;'Données projet'!$A$114,$BV$205^A13,IF(A13='Données projet'!$A$114,'Données projet'!$B$114,BY12+BX13-CG12)))</f>
        <v>10.816653826391967</v>
      </c>
      <c r="BZ13" s="13">
        <f>BY13*VLOOKUP('Données projet'!$B$12,Paramètres!$A$1:$I$89,3,0)*VLOOKUP('Données projet'!$B$12,Paramètres!$A$1:$I$89,5,0)</f>
        <v>8.4369899845857343</v>
      </c>
      <c r="CA13" s="13">
        <f t="shared" si="39"/>
        <v>3.0334117838182832</v>
      </c>
      <c r="CB13" s="20">
        <f t="shared" si="10"/>
        <v>19.977616413303661</v>
      </c>
      <c r="CC13" s="59">
        <f t="shared" si="11"/>
        <v>288.86650530219254</v>
      </c>
      <c r="CD13" s="59">
        <f ca="1">AVERAGE(OFFSET($CC$3,0,0,'Données projet'!$E$12+1,1))-AVERAGE(OFFSET($H$3,0,0,'Données projet'!$E$12+1,1))</f>
        <v>357.65167206083379</v>
      </c>
      <c r="CE13" s="59">
        <f t="shared" si="40"/>
        <v>341.23389735986342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439.19854273764042</v>
      </c>
      <c r="T14" s="59">
        <f t="shared" si="34"/>
        <v>278.21741231699929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12.2</v>
      </c>
      <c r="AI14" s="13">
        <f>IF('Données projet'!$A$62&gt;35,AI13+AH14-AQ13,IF(A14&lt;'Données projet'!$A$62,$AF$205^A14,IF(A14='Données projet'!$A$62,'Données projet'!$B$62,AI13+AH14-AQ13)))</f>
        <v>69.2</v>
      </c>
      <c r="AJ14" s="13">
        <f>AI14*VLOOKUP('Données projet'!$B$10,Paramètres!$A$1:$I$89,3,0)*VLOOKUP('Données projet'!$B$10,Paramètres!$A$1:$I$89,5,0)</f>
        <v>65.85072000000001</v>
      </c>
      <c r="AK14" s="13">
        <f t="shared" si="35"/>
        <v>18.639409394765782</v>
      </c>
      <c r="AL14" s="20">
        <f t="shared" si="4"/>
        <v>147.15364202921708</v>
      </c>
      <c r="AM14" s="59">
        <f t="shared" si="5"/>
        <v>417.26475314032825</v>
      </c>
      <c r="AN14" s="59">
        <f ca="1">AVERAGE(OFFSET($AM$3,0,0,'Données projet'!$E$10+1,1))-AVERAGE(OFFSET($H$3,0,0,'Données projet'!$E$10+1,1))</f>
        <v>448.94764480536713</v>
      </c>
      <c r="AO14" s="59">
        <f t="shared" si="36"/>
        <v>469.26760321719695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6.7271713220297125</v>
      </c>
      <c r="BE14" s="13">
        <f>BD14*VLOOKUP('Données projet'!$B$11,Paramètres!$A$1:$I$89,3,0)*VLOOKUP('Données projet'!$B$11,Paramètres!$A$1:$I$89,5,0)</f>
        <v>5.771912994301494</v>
      </c>
      <c r="BF14" s="13">
        <f t="shared" si="37"/>
        <v>2.1689733648366443</v>
      </c>
      <c r="BG14" s="20">
        <f t="shared" si="7"/>
        <v>13.830377075498925</v>
      </c>
      <c r="BH14" s="59">
        <f t="shared" si="8"/>
        <v>283.94148818661006</v>
      </c>
      <c r="BI14" s="59">
        <f ca="1">AVERAGE(OFFSET($BH$3,0,0,'Données projet'!$E$11+1,1))-AVERAGE(OFFSET($H$3,0,0,'Données projet'!$E$11+1,1))</f>
        <v>447.10969593632467</v>
      </c>
      <c r="BJ14" s="59">
        <f t="shared" si="38"/>
        <v>256.77417912163997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5.85</v>
      </c>
      <c r="BY14" s="12">
        <f>IF('Données projet'!$A$114&gt;35,BY13+BX14-CG13,IF(A14&lt;'Données projet'!$A$114,$BV$205^A14,IF(A14='Données projet'!$A$114,'Données projet'!$B$114,BY13+BX14-CG13)))</f>
        <v>13.724679892033022</v>
      </c>
      <c r="BZ14" s="13">
        <f>BY14*VLOOKUP('Données projet'!$B$12,Paramètres!$A$1:$I$89,3,0)*VLOOKUP('Données projet'!$B$12,Paramètres!$A$1:$I$89,5,0)</f>
        <v>10.705250315785758</v>
      </c>
      <c r="CA14" s="13">
        <f t="shared" si="39"/>
        <v>3.7437239768171127</v>
      </c>
      <c r="CB14" s="20">
        <f t="shared" si="10"/>
        <v>25.165296892949996</v>
      </c>
      <c r="CC14" s="59">
        <f t="shared" si="11"/>
        <v>295.27640800406112</v>
      </c>
      <c r="CD14" s="59">
        <f ca="1">AVERAGE(OFFSET($CC$3,0,0,'Données projet'!$E$12+1,1))-AVERAGE(OFFSET($H$3,0,0,'Données projet'!$E$12+1,1))</f>
        <v>357.65167206083379</v>
      </c>
      <c r="CE14" s="59">
        <f t="shared" si="40"/>
        <v>341.23389735986342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439.19854273764042</v>
      </c>
      <c r="T15" s="59">
        <f t="shared" si="34"/>
        <v>278.21741231699929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12.2</v>
      </c>
      <c r="AI15" s="13">
        <f>IF('Données projet'!$A$62&gt;35,AI14+AH15-AQ14,IF(A15&lt;'Données projet'!$A$62,$AF$205^A15,IF(A15='Données projet'!$A$62,'Données projet'!$B$62,AI14+AH15-AQ14)))</f>
        <v>81.400000000000006</v>
      </c>
      <c r="AJ15" s="13">
        <f>AI15*VLOOKUP('Données projet'!$B$10,Paramètres!$A$1:$I$89,3,0)*VLOOKUP('Données projet'!$B$10,Paramètres!$A$1:$I$89,5,0)</f>
        <v>77.460240000000013</v>
      </c>
      <c r="AK15" s="13">
        <f t="shared" si="35"/>
        <v>21.515038439826668</v>
      </c>
      <c r="AL15" s="20">
        <f t="shared" si="4"/>
        <v>172.3819432826981</v>
      </c>
      <c r="AM15" s="59">
        <f t="shared" si="5"/>
        <v>443.71527661603142</v>
      </c>
      <c r="AN15" s="59">
        <f ca="1">AVERAGE(OFFSET($AM$3,0,0,'Données projet'!$E$10+1,1))-AVERAGE(OFFSET($H$3,0,0,'Données projet'!$E$10+1,1))</f>
        <v>448.94764480536713</v>
      </c>
      <c r="AO15" s="59">
        <f t="shared" si="36"/>
        <v>469.26760321719695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7.9999999999999947</v>
      </c>
      <c r="BE15" s="13">
        <f>BD15*VLOOKUP('Données projet'!$B$11,Paramètres!$A$1:$I$89,3,0)*VLOOKUP('Données projet'!$B$11,Paramètres!$A$1:$I$89,5,0)</f>
        <v>6.8639999999999963</v>
      </c>
      <c r="BF15" s="13">
        <f t="shared" si="37"/>
        <v>2.5278525909113112</v>
      </c>
      <c r="BG15" s="20">
        <f t="shared" si="7"/>
        <v>16.357476595837191</v>
      </c>
      <c r="BH15" s="59">
        <f t="shared" si="8"/>
        <v>287.69080992917048</v>
      </c>
      <c r="BI15" s="59">
        <f ca="1">AVERAGE(OFFSET($BH$3,0,0,'Données projet'!$E$11+1,1))-AVERAGE(OFFSET($H$3,0,0,'Données projet'!$E$11+1,1))</f>
        <v>447.10969593632467</v>
      </c>
      <c r="BJ15" s="59">
        <f t="shared" si="38"/>
        <v>256.77417912163997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5.85</v>
      </c>
      <c r="BY15" s="12">
        <f>IF('Données projet'!$A$114&gt;35,BY14+BX15-CG14,IF(A15&lt;'Données projet'!$A$114,$BV$205^A15,IF(A15='Données projet'!$A$114,'Données projet'!$B$114,BY14+BX15-CG14)))</f>
        <v>17.414520346317467</v>
      </c>
      <c r="BZ15" s="13">
        <f>BY15*VLOOKUP('Données projet'!$B$12,Paramètres!$A$1:$I$89,3,0)*VLOOKUP('Données projet'!$B$12,Paramètres!$A$1:$I$89,5,0)</f>
        <v>13.583325870127625</v>
      </c>
      <c r="CA15" s="13">
        <f t="shared" si="39"/>
        <v>4.6203648609004491</v>
      </c>
      <c r="CB15" s="20">
        <f t="shared" si="10"/>
        <v>31.704761356540562</v>
      </c>
      <c r="CC15" s="59">
        <f t="shared" si="11"/>
        <v>303.0380946898739</v>
      </c>
      <c r="CD15" s="59">
        <f ca="1">AVERAGE(OFFSET($CC$3,0,0,'Données projet'!$E$12+1,1))-AVERAGE(OFFSET($H$3,0,0,'Données projet'!$E$12+1,1))</f>
        <v>357.65167206083379</v>
      </c>
      <c r="CE15" s="59">
        <f t="shared" si="40"/>
        <v>341.23389735986342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439.19854273764042</v>
      </c>
      <c r="T16" s="59">
        <f t="shared" si="34"/>
        <v>278.21741231699929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12.2</v>
      </c>
      <c r="AI16" s="13">
        <f>IF('Données projet'!$A$62&gt;35,AI15+AH16-AQ15,IF(A16&lt;'Données projet'!$A$62,$AF$205^A16,IF(A16='Données projet'!$A$62,'Données projet'!$B$62,AI15+AH16-AQ15)))</f>
        <v>93.600000000000009</v>
      </c>
      <c r="AJ16" s="13">
        <f>AI16*VLOOKUP('Données projet'!$B$10,Paramètres!$A$1:$I$89,3,0)*VLOOKUP('Données projet'!$B$10,Paramètres!$A$1:$I$89,5,0)</f>
        <v>89.069760000000002</v>
      </c>
      <c r="AK16" s="13">
        <f t="shared" si="35"/>
        <v>24.340738024274106</v>
      </c>
      <c r="AL16" s="20">
        <f t="shared" si="4"/>
        <v>197.52328405894409</v>
      </c>
      <c r="AM16" s="59">
        <f t="shared" si="5"/>
        <v>470.07883961449966</v>
      </c>
      <c r="AN16" s="59">
        <f ca="1">AVERAGE(OFFSET($AM$3,0,0,'Données projet'!$E$10+1,1))-AVERAGE(OFFSET($H$3,0,0,'Données projet'!$E$10+1,1))</f>
        <v>448.94764480536713</v>
      </c>
      <c r="AO16" s="59">
        <f t="shared" si="36"/>
        <v>469.26760321719695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9.5136569200217629</v>
      </c>
      <c r="BE16" s="13">
        <f>BD16*VLOOKUP('Données projet'!$B$11,Paramètres!$A$1:$I$89,3,0)*VLOOKUP('Données projet'!$B$11,Paramètres!$A$1:$I$89,5,0)</f>
        <v>8.1627176373786732</v>
      </c>
      <c r="BF16" s="13">
        <f t="shared" si="37"/>
        <v>2.946112121509751</v>
      </c>
      <c r="BG16" s="20">
        <f t="shared" si="7"/>
        <v>19.347878496730672</v>
      </c>
      <c r="BH16" s="59">
        <f t="shared" si="8"/>
        <v>291.90343405228623</v>
      </c>
      <c r="BI16" s="59">
        <f ca="1">AVERAGE(OFFSET($BH$3,0,0,'Données projet'!$E$11+1,1))-AVERAGE(OFFSET($H$3,0,0,'Données projet'!$E$11+1,1))</f>
        <v>447.10969593632467</v>
      </c>
      <c r="BJ16" s="59">
        <f t="shared" si="38"/>
        <v>256.77417912163997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5.85</v>
      </c>
      <c r="BY16" s="12">
        <f>IF('Données projet'!$A$114&gt;35,BY15+BX16-CG15,IF(A16&lt;'Données projet'!$A$114,$BV$205^A16,IF(A16='Données projet'!$A$114,'Données projet'!$B$114,BY15+BX16-CG15)))</f>
        <v>22.096363724180279</v>
      </c>
      <c r="BZ16" s="13">
        <f>BY16*VLOOKUP('Données projet'!$B$12,Paramètres!$A$1:$I$89,3,0)*VLOOKUP('Données projet'!$B$12,Paramètres!$A$1:$I$89,5,0)</f>
        <v>17.235163704860618</v>
      </c>
      <c r="CA16" s="13">
        <f t="shared" si="39"/>
        <v>5.7022824278817001</v>
      </c>
      <c r="CB16" s="20">
        <f t="shared" si="10"/>
        <v>39.949385347859533</v>
      </c>
      <c r="CC16" s="59">
        <f t="shared" si="11"/>
        <v>312.5049409034151</v>
      </c>
      <c r="CD16" s="59">
        <f ca="1">AVERAGE(OFFSET($CC$3,0,0,'Données projet'!$E$12+1,1))-AVERAGE(OFFSET($H$3,0,0,'Données projet'!$E$12+1,1))</f>
        <v>357.65167206083379</v>
      </c>
      <c r="CE16" s="59">
        <f t="shared" si="40"/>
        <v>341.23389735986342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439.19854273764042</v>
      </c>
      <c r="T17" s="59">
        <f t="shared" si="34"/>
        <v>278.21741231699929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12.2</v>
      </c>
      <c r="AI17" s="13">
        <f>IF('Données projet'!$A$62&gt;35,AI16+AH17-AQ16,IF(A17&lt;'Données projet'!$A$62,$AF$205^A17,IF(A17='Données projet'!$A$62,'Données projet'!$B$62,AI16+AH17-AQ16)))</f>
        <v>105.80000000000001</v>
      </c>
      <c r="AJ17" s="13">
        <f>AI17*VLOOKUP('Données projet'!$B$10,Paramètres!$A$1:$I$89,3,0)*VLOOKUP('Données projet'!$B$10,Paramètres!$A$1:$I$89,5,0)</f>
        <v>100.67928000000002</v>
      </c>
      <c r="AK17" s="13">
        <f t="shared" si="35"/>
        <v>27.123762824785597</v>
      </c>
      <c r="AL17" s="20">
        <f t="shared" si="4"/>
        <v>222.5902995865016</v>
      </c>
      <c r="AM17" s="59">
        <f t="shared" si="5"/>
        <v>496.36807736427937</v>
      </c>
      <c r="AN17" s="59">
        <f ca="1">AVERAGE(OFFSET($AM$3,0,0,'Données projet'!$E$10+1,1))-AVERAGE(OFFSET($H$3,0,0,'Données projet'!$E$10+1,1))</f>
        <v>448.94764480536713</v>
      </c>
      <c r="AO17" s="59">
        <f t="shared" si="36"/>
        <v>469.26760321719695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11.313708498984752</v>
      </c>
      <c r="BE17" s="13">
        <f>BD17*VLOOKUP('Données projet'!$B$11,Paramètres!$A$1:$I$89,3,0)*VLOOKUP('Données projet'!$B$11,Paramètres!$A$1:$I$89,5,0)</f>
        <v>9.7071618921289176</v>
      </c>
      <c r="BF17" s="13">
        <f t="shared" si="37"/>
        <v>3.433577046269785</v>
      </c>
      <c r="BG17" s="20">
        <f t="shared" si="7"/>
        <v>22.886786984377736</v>
      </c>
      <c r="BH17" s="59">
        <f t="shared" si="8"/>
        <v>296.66456476215552</v>
      </c>
      <c r="BI17" s="59">
        <f ca="1">AVERAGE(OFFSET($BH$3,0,0,'Données projet'!$E$11+1,1))-AVERAGE(OFFSET($H$3,0,0,'Données projet'!$E$11+1,1))</f>
        <v>447.10969593632467</v>
      </c>
      <c r="BJ17" s="59">
        <f t="shared" si="38"/>
        <v>256.77417912163997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5.85</v>
      </c>
      <c r="BY17" s="12">
        <f>IF('Données projet'!$A$114&gt;35,BY16+BX17-CG16,IF(A17&lt;'Données projet'!$A$114,$BV$205^A17,IF(A17='Données projet'!$A$114,'Données projet'!$B$114,BY16+BX17-CG16)))</f>
        <v>28.036907139651255</v>
      </c>
      <c r="BZ17" s="13">
        <f>BY17*VLOOKUP('Données projet'!$B$12,Paramètres!$A$1:$I$89,3,0)*VLOOKUP('Données projet'!$B$12,Paramètres!$A$1:$I$89,5,0)</f>
        <v>21.868787568927981</v>
      </c>
      <c r="CA17" s="13">
        <f t="shared" si="39"/>
        <v>7.0375448403422114</v>
      </c>
      <c r="CB17" s="20">
        <f t="shared" si="10"/>
        <v>50.34519561281224</v>
      </c>
      <c r="CC17" s="59">
        <f t="shared" si="11"/>
        <v>324.12297339059</v>
      </c>
      <c r="CD17" s="59">
        <f ca="1">AVERAGE(OFFSET($CC$3,0,0,'Données projet'!$E$12+1,1))-AVERAGE(OFFSET($H$3,0,0,'Données projet'!$E$12+1,1))</f>
        <v>357.65167206083379</v>
      </c>
      <c r="CE17" s="59">
        <f t="shared" si="40"/>
        <v>341.23389735986342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439.19854273764042</v>
      </c>
      <c r="T18" s="59">
        <f t="shared" si="34"/>
        <v>278.21741231699929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118</v>
      </c>
      <c r="AG18" s="12">
        <f>VLOOKUP(A18,'Données projet'!$A$61:$I$81,9,0)</f>
        <v>12.2</v>
      </c>
      <c r="AH18" s="12">
        <f t="array" ref="AH18">INDEX(AG:AG,MIN(IF(ISNUMBER(AG18:AG214),ROW(AG18:AG214),"")))</f>
        <v>12.2</v>
      </c>
      <c r="AI18" s="13">
        <f>IF('Données projet'!$A$62&gt;35,AI17+AH18-AQ17,IF(A18&lt;'Données projet'!$A$62,$AF$205^A18,IF(A18='Données projet'!$A$62,'Données projet'!$B$62,AI17+AH18-AQ17)))</f>
        <v>118.00000000000001</v>
      </c>
      <c r="AJ18" s="13">
        <f>AI18*VLOOKUP('Données projet'!$B$10,Paramètres!$A$1:$I$89,3,0)*VLOOKUP('Données projet'!$B$10,Paramètres!$A$1:$I$89,5,0)</f>
        <v>112.28880000000001</v>
      </c>
      <c r="AK18" s="13">
        <f t="shared" si="35"/>
        <v>29.869595672288149</v>
      </c>
      <c r="AL18" s="20">
        <f t="shared" si="4"/>
        <v>247.59253912923518</v>
      </c>
      <c r="AM18" s="59">
        <f t="shared" si="5"/>
        <v>522.59253912923521</v>
      </c>
      <c r="AN18" s="59">
        <f ca="1">AVERAGE(OFFSET($AM$3,0,0,'Données projet'!$E$10+1,1))-AVERAGE(OFFSET($H$3,0,0,'Données projet'!$E$10+1,1))</f>
        <v>448.94764480536713</v>
      </c>
      <c r="AO18" s="59">
        <f t="shared" si="36"/>
        <v>469.26760321719695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17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13.454342644059421</v>
      </c>
      <c r="BE18" s="13">
        <f>BD18*VLOOKUP('Données projet'!$B$11,Paramètres!$A$1:$I$89,3,0)*VLOOKUP('Données projet'!$B$11,Paramètres!$A$1:$I$89,5,0)</f>
        <v>11.543825988602984</v>
      </c>
      <c r="BF18" s="13">
        <f t="shared" si="37"/>
        <v>4.0016981182064377</v>
      </c>
      <c r="BG18" s="20">
        <f t="shared" si="7"/>
        <v>27.075121152693075</v>
      </c>
      <c r="BH18" s="59">
        <f t="shared" si="8"/>
        <v>302.0751211526931</v>
      </c>
      <c r="BI18" s="59">
        <f ca="1">AVERAGE(OFFSET($BH$3,0,0,'Données projet'!$E$11+1,1))-AVERAGE(OFFSET($H$3,0,0,'Données projet'!$E$11+1,1))</f>
        <v>447.10969593632467</v>
      </c>
      <c r="BJ18" s="59">
        <f t="shared" si="38"/>
        <v>256.77417912163997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5.85</v>
      </c>
      <c r="BY18" s="12">
        <f>IF('Données projet'!$A$114&gt;35,BY17+BX18-CG17,IF(A18&lt;'Données projet'!$A$114,$BV$205^A18,IF(A18='Données projet'!$A$114,'Données projet'!$B$114,BY17+BX18-CG17)))</f>
        <v>35.574548453745123</v>
      </c>
      <c r="BZ18" s="13">
        <f>BY18*VLOOKUP('Données projet'!$B$12,Paramètres!$A$1:$I$89,3,0)*VLOOKUP('Données projet'!$B$12,Paramètres!$A$1:$I$89,5,0)</f>
        <v>27.748147793921198</v>
      </c>
      <c r="CA18" s="13">
        <f t="shared" si="39"/>
        <v>8.6854760363431716</v>
      </c>
      <c r="CB18" s="20">
        <f t="shared" si="10"/>
        <v>63.455228171043764</v>
      </c>
      <c r="CC18" s="59">
        <f t="shared" si="11"/>
        <v>338.45522817104376</v>
      </c>
      <c r="CD18" s="59">
        <f ca="1">AVERAGE(OFFSET($CC$3,0,0,'Données projet'!$E$12+1,1))-AVERAGE(OFFSET($H$3,0,0,'Données projet'!$E$12+1,1))</f>
        <v>357.65167206083379</v>
      </c>
      <c r="CE18" s="59">
        <f t="shared" si="40"/>
        <v>341.23389735986342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439.19854273764042</v>
      </c>
      <c r="T19" s="59">
        <f t="shared" si="34"/>
        <v>278.21741231699929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11.4</v>
      </c>
      <c r="AI19" s="13">
        <f>IF('Données projet'!$A$62&gt;35,AI18+AH19-AQ18,IF(A19&lt;'Données projet'!$A$62,$AF$205^A19,IF(A19='Données projet'!$A$62,'Données projet'!$B$62,AI18+AH19-AQ18)))</f>
        <v>112.4</v>
      </c>
      <c r="AJ19" s="13">
        <f>AI19*VLOOKUP('Données projet'!$B$10,Paramètres!$A$1:$I$89,3,0)*VLOOKUP('Données projet'!$B$10,Paramètres!$A$1:$I$89,5,0)</f>
        <v>106.95984000000001</v>
      </c>
      <c r="AK19" s="13">
        <f t="shared" si="35"/>
        <v>28.613534977813039</v>
      </c>
      <c r="AL19" s="20">
        <f t="shared" si="4"/>
        <v>236.12362808635771</v>
      </c>
      <c r="AM19" s="59">
        <f t="shared" si="5"/>
        <v>512.34585030857988</v>
      </c>
      <c r="AN19" s="59">
        <f ca="1">AVERAGE(OFFSET($AM$3,0,0,'Données projet'!$E$10+1,1))-AVERAGE(OFFSET($H$3,0,0,'Données projet'!$E$10+1,1))</f>
        <v>448.94764480536713</v>
      </c>
      <c r="AO19" s="59">
        <f t="shared" si="36"/>
        <v>469.26760321719695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15.999999999999986</v>
      </c>
      <c r="BE19" s="13">
        <f>BD19*VLOOKUP('Données projet'!$B$11,Paramètres!$A$1:$I$89,3,0)*VLOOKUP('Données projet'!$B$11,Paramètres!$A$1:$I$89,5,0)</f>
        <v>13.727999999999991</v>
      </c>
      <c r="BF19" s="13">
        <f t="shared" si="37"/>
        <v>4.6638207366437268</v>
      </c>
      <c r="BG19" s="20">
        <f t="shared" si="7"/>
        <v>32.032421116321139</v>
      </c>
      <c r="BH19" s="59">
        <f t="shared" si="8"/>
        <v>308.25464333854336</v>
      </c>
      <c r="BI19" s="59">
        <f ca="1">AVERAGE(OFFSET($BH$3,0,0,'Données projet'!$E$11+1,1))-AVERAGE(OFFSET($H$3,0,0,'Données projet'!$E$11+1,1))</f>
        <v>447.10969593632467</v>
      </c>
      <c r="BJ19" s="59">
        <f t="shared" si="38"/>
        <v>256.77417912163997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5.85</v>
      </c>
      <c r="BY19" s="12">
        <f>IF('Données projet'!$A$114&gt;35,BY18+BX19-CG18,IF(A19&lt;'Données projet'!$A$114,$BV$205^A19,IF(A19='Données projet'!$A$114,'Données projet'!$B$114,BY18+BX19-CG18)))</f>
        <v>45.138662812705725</v>
      </c>
      <c r="BZ19" s="13">
        <f>BY19*VLOOKUP('Données projet'!$B$12,Paramètres!$A$1:$I$89,3,0)*VLOOKUP('Données projet'!$B$12,Paramètres!$A$1:$I$89,5,0)</f>
        <v>35.208156993910464</v>
      </c>
      <c r="CA19" s="13">
        <f t="shared" si="39"/>
        <v>10.71929141331386</v>
      </c>
      <c r="CB19" s="20">
        <f t="shared" si="10"/>
        <v>79.990305975915703</v>
      </c>
      <c r="CC19" s="59">
        <f t="shared" si="11"/>
        <v>356.21252819813793</v>
      </c>
      <c r="CD19" s="59">
        <f ca="1">AVERAGE(OFFSET($CC$3,0,0,'Données projet'!$E$12+1,1))-AVERAGE(OFFSET($H$3,0,0,'Données projet'!$E$12+1,1))</f>
        <v>357.65167206083379</v>
      </c>
      <c r="CE19" s="59">
        <f t="shared" si="40"/>
        <v>341.23389735986342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439.19854273764042</v>
      </c>
      <c r="T20" s="59">
        <f t="shared" si="34"/>
        <v>278.21741231699929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11.4</v>
      </c>
      <c r="AI20" s="13">
        <f>IF('Données projet'!$A$62&gt;35,AI19+AH20-AQ19,IF(A20&lt;'Données projet'!$A$62,$AF$205^A20,IF(A20='Données projet'!$A$62,'Données projet'!$B$62,AI19+AH20-AQ19)))</f>
        <v>123.80000000000001</v>
      </c>
      <c r="AJ20" s="13">
        <f>AI20*VLOOKUP('Données projet'!$B$10,Paramètres!$A$1:$I$89,3,0)*VLOOKUP('Données projet'!$B$10,Paramètres!$A$1:$I$89,5,0)</f>
        <v>117.80808</v>
      </c>
      <c r="AK20" s="13">
        <f t="shared" si="35"/>
        <v>31.163222740883366</v>
      </c>
      <c r="AL20" s="20">
        <f t="shared" si="4"/>
        <v>259.4583522737052</v>
      </c>
      <c r="AM20" s="59">
        <f t="shared" si="5"/>
        <v>536.9027967181496</v>
      </c>
      <c r="AN20" s="59">
        <f ca="1">AVERAGE(OFFSET($AM$3,0,0,'Données projet'!$E$10+1,1))-AVERAGE(OFFSET($H$3,0,0,'Données projet'!$E$10+1,1))</f>
        <v>448.94764480536713</v>
      </c>
      <c r="AO20" s="59">
        <f t="shared" si="36"/>
        <v>469.26760321719695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19.027313840043519</v>
      </c>
      <c r="BE20" s="13">
        <f>BD20*VLOOKUP('Données projet'!$B$11,Paramètres!$A$1:$I$89,3,0)*VLOOKUP('Données projet'!$B$11,Paramètres!$A$1:$I$89,5,0)</f>
        <v>16.325435274757343</v>
      </c>
      <c r="BF20" s="13">
        <f t="shared" si="37"/>
        <v>5.4354984361731269</v>
      </c>
      <c r="BG20" s="20">
        <f t="shared" si="7"/>
        <v>37.90029287987057</v>
      </c>
      <c r="BH20" s="59">
        <f t="shared" si="8"/>
        <v>315.34473732431502</v>
      </c>
      <c r="BI20" s="59">
        <f ca="1">AVERAGE(OFFSET($BH$3,0,0,'Données projet'!$E$11+1,1))-AVERAGE(OFFSET($H$3,0,0,'Données projet'!$E$11+1,1))</f>
        <v>447.10969593632467</v>
      </c>
      <c r="BJ20" s="59">
        <f t="shared" si="38"/>
        <v>256.77417912163997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5.85</v>
      </c>
      <c r="BY20" s="12">
        <f>IF('Données projet'!$A$114&gt;35,BY19+BX20-CG19,IF(A20&lt;'Données projet'!$A$114,$BV$205^A20,IF(A20='Données projet'!$A$114,'Données projet'!$B$114,BY19+BX20-CG19)))</f>
        <v>57.274061627749042</v>
      </c>
      <c r="BZ20" s="13">
        <f>BY20*VLOOKUP('Données projet'!$B$12,Paramètres!$A$1:$I$89,3,0)*VLOOKUP('Données projet'!$B$12,Paramètres!$A$1:$I$89,5,0)</f>
        <v>44.673768069644254</v>
      </c>
      <c r="CA20" s="13">
        <f t="shared" si="39"/>
        <v>13.229350691055696</v>
      </c>
      <c r="CB20" s="20">
        <f t="shared" si="10"/>
        <v>100.84793184155241</v>
      </c>
      <c r="CC20" s="59">
        <f t="shared" si="11"/>
        <v>378.29237628599685</v>
      </c>
      <c r="CD20" s="59">
        <f ca="1">AVERAGE(OFFSET($CC$3,0,0,'Données projet'!$E$12+1,1))-AVERAGE(OFFSET($H$3,0,0,'Données projet'!$E$12+1,1))</f>
        <v>357.65167206083379</v>
      </c>
      <c r="CE20" s="59">
        <f t="shared" si="40"/>
        <v>341.23389735986342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439.19854273764042</v>
      </c>
      <c r="T21" s="59">
        <f t="shared" si="34"/>
        <v>278.21741231699929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11.4</v>
      </c>
      <c r="AI21" s="13">
        <f>IF('Données projet'!$A$62&gt;35,AI20+AH21-AQ20,IF(A21&lt;'Données projet'!$A$62,$AF$205^A21,IF(A21='Données projet'!$A$62,'Données projet'!$B$62,AI20+AH21-AQ20)))</f>
        <v>135.20000000000002</v>
      </c>
      <c r="AJ21" s="13">
        <f>AI21*VLOOKUP('Données projet'!$B$10,Paramètres!$A$1:$I$89,3,0)*VLOOKUP('Données projet'!$B$10,Paramètres!$A$1:$I$89,5,0)</f>
        <v>128.65632000000002</v>
      </c>
      <c r="AK21" s="13">
        <f t="shared" si="35"/>
        <v>33.685686839545582</v>
      </c>
      <c r="AL21" s="20">
        <f t="shared" si="4"/>
        <v>282.74566191220862</v>
      </c>
      <c r="AM21" s="59">
        <f t="shared" si="5"/>
        <v>561.4123285788753</v>
      </c>
      <c r="AN21" s="59">
        <f ca="1">AVERAGE(OFFSET($AM$3,0,0,'Données projet'!$E$10+1,1))-AVERAGE(OFFSET($H$3,0,0,'Données projet'!$E$10+1,1))</f>
        <v>448.94764480536713</v>
      </c>
      <c r="AO21" s="59">
        <f t="shared" si="36"/>
        <v>469.26760321719695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22.627416997969497</v>
      </c>
      <c r="BE21" s="13">
        <f>BD21*VLOOKUP('Données projet'!$B$11,Paramètres!$A$1:$I$89,3,0)*VLOOKUP('Données projet'!$B$11,Paramètres!$A$1:$I$89,5,0)</f>
        <v>19.414323784257832</v>
      </c>
      <c r="BF21" s="13">
        <f t="shared" si="37"/>
        <v>6.3348582456241713</v>
      </c>
      <c r="BG21" s="20">
        <f t="shared" si="7"/>
        <v>44.846492035377821</v>
      </c>
      <c r="BH21" s="59">
        <f t="shared" si="8"/>
        <v>323.51315870204451</v>
      </c>
      <c r="BI21" s="59">
        <f ca="1">AVERAGE(OFFSET($BH$3,0,0,'Données projet'!$E$11+1,1))-AVERAGE(OFFSET($H$3,0,0,'Données projet'!$E$11+1,1))</f>
        <v>447.10969593632467</v>
      </c>
      <c r="BJ21" s="59">
        <f t="shared" si="38"/>
        <v>256.77417912163997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5.85</v>
      </c>
      <c r="BY21" s="12">
        <f>IF('Données projet'!$A$114&gt;35,BY20+BX21-CG20,IF(A21&lt;'Données projet'!$A$114,$BV$205^A21,IF(A21='Données projet'!$A$114,'Données projet'!$B$114,BY20+BX21-CG20)))</f>
        <v>72.672027280698373</v>
      </c>
      <c r="BZ21" s="13">
        <f>BY21*VLOOKUP('Données projet'!$B$12,Paramètres!$A$1:$I$89,3,0)*VLOOKUP('Données projet'!$B$12,Paramètres!$A$1:$I$89,5,0)</f>
        <v>56.684181278944735</v>
      </c>
      <c r="CA21" s="13">
        <f t="shared" si="39"/>
        <v>16.327172474251263</v>
      </c>
      <c r="CB21" s="20">
        <f t="shared" si="10"/>
        <v>127.16144112014972</v>
      </c>
      <c r="CC21" s="59">
        <f t="shared" si="11"/>
        <v>405.82810778681642</v>
      </c>
      <c r="CD21" s="59">
        <f ca="1">AVERAGE(OFFSET($CC$3,0,0,'Données projet'!$E$12+1,1))-AVERAGE(OFFSET($H$3,0,0,'Données projet'!$E$12+1,1))</f>
        <v>357.65167206083379</v>
      </c>
      <c r="CE21" s="59">
        <f t="shared" si="40"/>
        <v>341.23389735986342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439.19854273764042</v>
      </c>
      <c r="T22" s="59">
        <f t="shared" si="34"/>
        <v>278.21741231699929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11.4</v>
      </c>
      <c r="AI22" s="13">
        <f>IF('Données projet'!$A$62&gt;35,AI21+AH22-AQ21,IF(A22&lt;'Données projet'!$A$62,$AF$205^A22,IF(A22='Données projet'!$A$62,'Données projet'!$B$62,AI21+AH22-AQ21)))</f>
        <v>146.60000000000002</v>
      </c>
      <c r="AJ22" s="13">
        <f>AI22*VLOOKUP('Données projet'!$B$10,Paramètres!$A$1:$I$89,3,0)*VLOOKUP('Données projet'!$B$10,Paramètres!$A$1:$I$89,5,0)</f>
        <v>139.50456000000003</v>
      </c>
      <c r="AK22" s="13">
        <f t="shared" si="35"/>
        <v>36.183483741074348</v>
      </c>
      <c r="AL22" s="20">
        <f t="shared" si="4"/>
        <v>305.99000951570451</v>
      </c>
      <c r="AM22" s="59">
        <f t="shared" si="5"/>
        <v>585.87889840459343</v>
      </c>
      <c r="AN22" s="59">
        <f ca="1">AVERAGE(OFFSET($AM$3,0,0,'Données projet'!$E$10+1,1))-AVERAGE(OFFSET($H$3,0,0,'Données projet'!$E$10+1,1))</f>
        <v>448.94764480536713</v>
      </c>
      <c r="AO22" s="59">
        <f t="shared" si="36"/>
        <v>469.26760321719695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26.908685288118836</v>
      </c>
      <c r="BE22" s="13">
        <f>BD22*VLOOKUP('Données projet'!$B$11,Paramètres!$A$1:$I$89,3,0)*VLOOKUP('Données projet'!$B$11,Paramètres!$A$1:$I$89,5,0)</f>
        <v>23.087651977205965</v>
      </c>
      <c r="BF22" s="13">
        <f t="shared" si="37"/>
        <v>7.3830264994807839</v>
      </c>
      <c r="BG22" s="20">
        <f t="shared" si="7"/>
        <v>53.069765013562751</v>
      </c>
      <c r="BH22" s="59">
        <f t="shared" si="8"/>
        <v>332.9586539024516</v>
      </c>
      <c r="BI22" s="59">
        <f ca="1">AVERAGE(OFFSET($BH$3,0,0,'Données projet'!$E$11+1,1))-AVERAGE(OFFSET($H$3,0,0,'Données projet'!$E$11+1,1))</f>
        <v>447.10969593632467</v>
      </c>
      <c r="BJ22" s="59">
        <f t="shared" si="38"/>
        <v>256.77417912163997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5.85</v>
      </c>
      <c r="BY22" s="12">
        <f>IF('Données projet'!$A$114&gt;35,BY21+BX22-CG21,IF(A22&lt;'Données projet'!$A$114,$BV$205^A22,IF(A22='Données projet'!$A$114,'Données projet'!$B$114,BY21+BX22-CG21)))</f>
        <v>92.209691420380025</v>
      </c>
      <c r="BZ22" s="13">
        <f>BY22*VLOOKUP('Données projet'!$B$12,Paramètres!$A$1:$I$89,3,0)*VLOOKUP('Données projet'!$B$12,Paramètres!$A$1:$I$89,5,0)</f>
        <v>71.923559307896426</v>
      </c>
      <c r="CA22" s="13">
        <f t="shared" si="39"/>
        <v>20.150388876166009</v>
      </c>
      <c r="CB22" s="20">
        <f t="shared" si="10"/>
        <v>160.36212642057541</v>
      </c>
      <c r="CC22" s="59">
        <f t="shared" si="11"/>
        <v>440.25101530946426</v>
      </c>
      <c r="CD22" s="59">
        <f ca="1">AVERAGE(OFFSET($CC$3,0,0,'Données projet'!$E$12+1,1))-AVERAGE(OFFSET($H$3,0,0,'Données projet'!$E$12+1,1))</f>
        <v>357.65167206083379</v>
      </c>
      <c r="CE22" s="59">
        <f t="shared" si="40"/>
        <v>341.23389735986342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439.19854273764042</v>
      </c>
      <c r="T23" s="59">
        <f t="shared" si="34"/>
        <v>278.21741231699929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158</v>
      </c>
      <c r="AG23" s="12">
        <f>VLOOKUP(A23,'Données projet'!$A$61:$I$81,9,0)</f>
        <v>11.4</v>
      </c>
      <c r="AH23" s="12">
        <f t="array" ref="AH23">INDEX(AG:AG,MIN(IF(ISNUMBER(AG23:AG219),ROW(AG23:AG219),"")))</f>
        <v>11.4</v>
      </c>
      <c r="AI23" s="13">
        <f>IF('Données projet'!$A$62&gt;35,AI22+AH23-AQ22,IF(A23&lt;'Données projet'!$A$62,$AF$205^A23,IF(A23='Données projet'!$A$62,'Données projet'!$B$62,AI22+AH23-AQ22)))</f>
        <v>158.00000000000003</v>
      </c>
      <c r="AJ23" s="13">
        <f>AI23*VLOOKUP('Données projet'!$B$10,Paramètres!$A$1:$I$89,3,0)*VLOOKUP('Données projet'!$B$10,Paramètres!$A$1:$I$89,5,0)</f>
        <v>150.35280000000003</v>
      </c>
      <c r="AK23" s="13">
        <f t="shared" si="35"/>
        <v>38.658749721546236</v>
      </c>
      <c r="AL23" s="20">
        <f t="shared" si="4"/>
        <v>329.1951157650264</v>
      </c>
      <c r="AM23" s="59">
        <f t="shared" si="5"/>
        <v>610.30622687613754</v>
      </c>
      <c r="AN23" s="59">
        <f ca="1">AVERAGE(OFFSET($AM$3,0,0,'Données projet'!$E$10+1,1))-AVERAGE(OFFSET($H$3,0,0,'Données projet'!$E$10+1,1))</f>
        <v>448.94764480536713</v>
      </c>
      <c r="AO23" s="59">
        <f t="shared" si="36"/>
        <v>469.26760321719695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32</v>
      </c>
      <c r="BB23" s="12">
        <f>VLOOKUP(A23,'Données projet'!$A$87:$I$107,9,0)</f>
        <v>1.6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32</v>
      </c>
      <c r="BE23" s="13">
        <f>BD23*VLOOKUP('Données projet'!$B$11,Paramètres!$A$1:$I$89,3,0)*VLOOKUP('Données projet'!$B$11,Paramètres!$A$1:$I$89,5,0)</f>
        <v>27.456000000000003</v>
      </c>
      <c r="BF23" s="13">
        <f t="shared" si="37"/>
        <v>8.604625104229898</v>
      </c>
      <c r="BG23" s="20">
        <f t="shared" si="7"/>
        <v>62.805588723200408</v>
      </c>
      <c r="BH23" s="59">
        <f t="shared" si="8"/>
        <v>343.91669983431154</v>
      </c>
      <c r="BI23" s="59">
        <f ca="1">AVERAGE(OFFSET($BH$3,0,0,'Données projet'!$E$11+1,1))-AVERAGE(OFFSET($H$3,0,0,'Données projet'!$E$11+1,1))</f>
        <v>447.10969593632467</v>
      </c>
      <c r="BJ23" s="59">
        <f t="shared" si="38"/>
        <v>256.77417912163997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117</v>
      </c>
      <c r="BW23" s="12">
        <f>VLOOKUP(A23,'Données projet'!$A$113:$I$133,9,0)</f>
        <v>5.85</v>
      </c>
      <c r="BX23" s="12">
        <f t="array" ref="BX23">INDEX(BW:BW,MIN(IF(ISNUMBER(BW23:BW219),ROW(BW23:BW219),"")))</f>
        <v>5.85</v>
      </c>
      <c r="BY23" s="12">
        <f>IF('Données projet'!$A$114&gt;35,BY22+BX23-CG22,IF(A23&lt;'Données projet'!$A$114,$BV$205^A23,IF(A23='Données projet'!$A$114,'Données projet'!$B$114,BY22+BX23-CG22)))</f>
        <v>117</v>
      </c>
      <c r="BZ23" s="13">
        <f>BY23*VLOOKUP('Données projet'!$B$12,Paramètres!$A$1:$I$89,3,0)*VLOOKUP('Données projet'!$B$12,Paramètres!$A$1:$I$89,5,0)</f>
        <v>91.26</v>
      </c>
      <c r="CA23" s="13">
        <f t="shared" si="39"/>
        <v>24.868860330902777</v>
      </c>
      <c r="CB23" s="20">
        <f t="shared" si="10"/>
        <v>202.25776507632233</v>
      </c>
      <c r="CC23" s="59">
        <f t="shared" si="11"/>
        <v>483.36887618743344</v>
      </c>
      <c r="CD23" s="59">
        <f ca="1">AVERAGE(OFFSET($CC$3,0,0,'Données projet'!$E$12+1,1))-AVERAGE(OFFSET($H$3,0,0,'Données projet'!$E$12+1,1))</f>
        <v>357.65167206083379</v>
      </c>
      <c r="CE23" s="59">
        <f t="shared" si="40"/>
        <v>341.23389735986342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432.2850952483584</v>
      </c>
      <c r="S24" s="59">
        <f ca="1">AVERAGE(OFFSET($R$3,0,0,'Données projet'!$E$9+1,1))-AVERAGE(OFFSET($H$3,0,0,'Données projet'!$E$9+1,1))</f>
        <v>439.19854273764042</v>
      </c>
      <c r="T24" s="59">
        <f t="shared" si="34"/>
        <v>278.21741231699929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10.4</v>
      </c>
      <c r="AI24" s="13">
        <f>IF('Données projet'!$A$62&gt;35,AI23+AH24-AQ23,IF(A24&lt;'Données projet'!$A$62,$AF$205^A24,IF(A24='Données projet'!$A$62,'Données projet'!$B$62,AI23+AH24-AQ23)))</f>
        <v>146.40000000000003</v>
      </c>
      <c r="AJ24" s="13">
        <f>AI24*VLOOKUP('Données projet'!$B$10,Paramètres!$A$1:$I$89,3,0)*VLOOKUP('Données projet'!$B$10,Paramètres!$A$1:$I$89,5,0)</f>
        <v>139.31424000000004</v>
      </c>
      <c r="AK24" s="13">
        <f t="shared" si="35"/>
        <v>36.139862641388611</v>
      </c>
      <c r="AL24" s="20">
        <f t="shared" si="4"/>
        <v>305.58256210041856</v>
      </c>
      <c r="AM24" s="59">
        <f t="shared" si="5"/>
        <v>587.91589543375187</v>
      </c>
      <c r="AN24" s="59">
        <f ca="1">AVERAGE(OFFSET($AM$3,0,0,'Données projet'!$E$10+1,1))-AVERAGE(OFFSET($H$3,0,0,'Données projet'!$E$10+1,1))</f>
        <v>448.94764480536713</v>
      </c>
      <c r="AO24" s="59">
        <f t="shared" si="36"/>
        <v>469.26760321719695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8.8000000000000007</v>
      </c>
      <c r="BD24" s="12">
        <f>IF('Données projet'!$A$88&gt;35,BD23+BC24-BL23,IF(A24&lt;'Données projet'!$A$88,$BA$205^A24,IF(A24='Données projet'!$A$88,'Données projet'!$B$88,BD23+BC24-BL23)))</f>
        <v>40.799999999999997</v>
      </c>
      <c r="BE24" s="13">
        <f>BD24*VLOOKUP('Données projet'!$B$11,Paramètres!$A$1:$I$89,3,0)*VLOOKUP('Données projet'!$B$11,Paramètres!$A$1:$I$89,5,0)</f>
        <v>35.006400000000006</v>
      </c>
      <c r="BF24" s="13">
        <f t="shared" si="37"/>
        <v>10.664997365847841</v>
      </c>
      <c r="BG24" s="20">
        <f t="shared" si="7"/>
        <v>79.544350412184983</v>
      </c>
      <c r="BH24" s="59">
        <f t="shared" si="8"/>
        <v>361.87768374551831</v>
      </c>
      <c r="BI24" s="59">
        <f ca="1">AVERAGE(OFFSET($BH$3,0,0,'Données projet'!$E$11+1,1))-AVERAGE(OFFSET($H$3,0,0,'Données projet'!$E$11+1,1))</f>
        <v>447.10969593632467</v>
      </c>
      <c r="BJ24" s="59">
        <f t="shared" si="38"/>
        <v>256.77417912163997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</v>
      </c>
      <c r="BY24" s="12">
        <f>IF('Données projet'!$A$114&gt;35,BY23+BX24-CG23,IF(A24&lt;'Données projet'!$A$114,$BV$205^A24,IF(A24='Données projet'!$A$114,'Données projet'!$B$114,BY23+BX24-CG23)))</f>
        <v>100</v>
      </c>
      <c r="BZ24" s="13">
        <f>BY24*VLOOKUP('Données projet'!$B$12,Paramètres!$A$1:$I$89,3,0)*VLOOKUP('Données projet'!$B$12,Paramètres!$A$1:$I$89,5,0)</f>
        <v>78</v>
      </c>
      <c r="CA24" s="13">
        <f t="shared" si="39"/>
        <v>21.647455512768612</v>
      </c>
      <c r="CB24" s="20">
        <f t="shared" si="10"/>
        <v>173.55265168473866</v>
      </c>
      <c r="CC24" s="59">
        <f t="shared" si="11"/>
        <v>455.88598501807201</v>
      </c>
      <c r="CD24" s="59">
        <f ca="1">AVERAGE(OFFSET($CC$3,0,0,'Données projet'!$E$12+1,1))-AVERAGE(OFFSET($H$3,0,0,'Données projet'!$E$12+1,1))</f>
        <v>357.65167206083379</v>
      </c>
      <c r="CE24" s="59">
        <f t="shared" si="40"/>
        <v>341.23389735986342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447.66946185598249</v>
      </c>
      <c r="S25" s="59">
        <f ca="1">AVERAGE(OFFSET($R$3,0,0,'Données projet'!$E$9+1,1))-AVERAGE(OFFSET($H$3,0,0,'Données projet'!$E$9+1,1))</f>
        <v>439.19854273764042</v>
      </c>
      <c r="T25" s="59">
        <f t="shared" si="34"/>
        <v>278.21741231699929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10.4</v>
      </c>
      <c r="AI25" s="13">
        <f>IF('Données projet'!$A$62&gt;35,AI24+AH25-AQ24,IF(A25&lt;'Données projet'!$A$62,$AF$205^A25,IF(A25='Données projet'!$A$62,'Données projet'!$B$62,AI24+AH25-AQ24)))</f>
        <v>156.80000000000004</v>
      </c>
      <c r="AJ25" s="13">
        <f>AI25*VLOOKUP('Données projet'!$B$10,Paramètres!$A$1:$I$89,3,0)*VLOOKUP('Données projet'!$B$10,Paramètres!$A$1:$I$89,5,0)</f>
        <v>149.21088000000003</v>
      </c>
      <c r="AK25" s="13">
        <f t="shared" si="35"/>
        <v>38.399200254302222</v>
      </c>
      <c r="AL25" s="20">
        <f t="shared" si="4"/>
        <v>326.75422310957646</v>
      </c>
      <c r="AM25" s="59">
        <f t="shared" si="5"/>
        <v>610.30977866513194</v>
      </c>
      <c r="AN25" s="59">
        <f ca="1">AVERAGE(OFFSET($AM$3,0,0,'Données projet'!$E$10+1,1))-AVERAGE(OFFSET($H$3,0,0,'Données projet'!$E$10+1,1))</f>
        <v>448.94764480536713</v>
      </c>
      <c r="AO25" s="59">
        <f t="shared" si="36"/>
        <v>469.26760321719695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8.8000000000000007</v>
      </c>
      <c r="BD25" s="12">
        <f>IF('Données projet'!$A$88&gt;35,BD24+BC25-BL24,IF(A25&lt;'Données projet'!$A$88,$BA$205^A25,IF(A25='Données projet'!$A$88,'Données projet'!$B$88,BD24+BC25-BL24)))</f>
        <v>49.599999999999994</v>
      </c>
      <c r="BE25" s="13">
        <f>BD25*VLOOKUP('Données projet'!$B$11,Paramètres!$A$1:$I$89,3,0)*VLOOKUP('Données projet'!$B$11,Paramètres!$A$1:$I$89,5,0)</f>
        <v>42.556799999999996</v>
      </c>
      <c r="BF25" s="13">
        <f t="shared" si="37"/>
        <v>12.673863978067095</v>
      </c>
      <c r="BG25" s="20">
        <f t="shared" si="7"/>
        <v>96.193406428466844</v>
      </c>
      <c r="BH25" s="59">
        <f t="shared" si="8"/>
        <v>379.7489619840224</v>
      </c>
      <c r="BI25" s="59">
        <f ca="1">AVERAGE(OFFSET($BH$3,0,0,'Données projet'!$E$11+1,1))-AVERAGE(OFFSET($H$3,0,0,'Données projet'!$E$11+1,1))</f>
        <v>447.10969593632467</v>
      </c>
      <c r="BJ25" s="59">
        <f t="shared" si="38"/>
        <v>256.77417912163997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</v>
      </c>
      <c r="BY25" s="12">
        <f>IF('Données projet'!$A$114&gt;35,BY24+BX25-CG24,IF(A25&lt;'Données projet'!$A$114,$BV$205^A25,IF(A25='Données projet'!$A$114,'Données projet'!$B$114,BY24+BX25-CG24)))</f>
        <v>110</v>
      </c>
      <c r="BZ25" s="13">
        <f>BY25*VLOOKUP('Données projet'!$B$12,Paramètres!$A$1:$I$89,3,0)*VLOOKUP('Données projet'!$B$12,Paramètres!$A$1:$I$89,5,0)</f>
        <v>85.8</v>
      </c>
      <c r="CA25" s="13">
        <f t="shared" si="39"/>
        <v>23.549485995669766</v>
      </c>
      <c r="CB25" s="20">
        <f t="shared" si="10"/>
        <v>190.45035477579151</v>
      </c>
      <c r="CC25" s="59">
        <f t="shared" si="11"/>
        <v>474.00591033134708</v>
      </c>
      <c r="CD25" s="59">
        <f ca="1">AVERAGE(OFFSET($CC$3,0,0,'Données projet'!$E$12+1,1))-AVERAGE(OFFSET($H$3,0,0,'Données projet'!$E$12+1,1))</f>
        <v>357.65167206083379</v>
      </c>
      <c r="CE25" s="59">
        <f t="shared" si="40"/>
        <v>341.23389735986342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463.02494493049426</v>
      </c>
      <c r="S26" s="59">
        <f ca="1">AVERAGE(OFFSET($R$3,0,0,'Données projet'!$E$9+1,1))-AVERAGE(OFFSET($H$3,0,0,'Données projet'!$E$9+1,1))</f>
        <v>439.19854273764042</v>
      </c>
      <c r="T26" s="59">
        <f t="shared" si="34"/>
        <v>278.21741231699929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10.4</v>
      </c>
      <c r="AI26" s="13">
        <f>IF('Données projet'!$A$62&gt;35,AI25+AH26-AQ25,IF(A26&lt;'Données projet'!$A$62,$AF$205^A26,IF(A26='Données projet'!$A$62,'Données projet'!$B$62,AI25+AH26-AQ25)))</f>
        <v>167.20000000000005</v>
      </c>
      <c r="AJ26" s="13">
        <f>AI26*VLOOKUP('Données projet'!$B$10,Paramètres!$A$1:$I$89,3,0)*VLOOKUP('Données projet'!$B$10,Paramètres!$A$1:$I$89,5,0)</f>
        <v>159.10752000000002</v>
      </c>
      <c r="AK26" s="13">
        <f t="shared" si="35"/>
        <v>40.64114856504164</v>
      </c>
      <c r="AL26" s="20">
        <f t="shared" si="4"/>
        <v>347.89559775078084</v>
      </c>
      <c r="AM26" s="59">
        <f t="shared" si="5"/>
        <v>632.67337552855861</v>
      </c>
      <c r="AN26" s="59">
        <f ca="1">AVERAGE(OFFSET($AM$3,0,0,'Données projet'!$E$10+1,1))-AVERAGE(OFFSET($H$3,0,0,'Données projet'!$E$10+1,1))</f>
        <v>448.94764480536713</v>
      </c>
      <c r="AO26" s="59">
        <f t="shared" si="36"/>
        <v>469.26760321719695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8.8000000000000007</v>
      </c>
      <c r="BD26" s="12">
        <f>IF('Données projet'!$A$88&gt;35,BD25+BC26-BL25,IF(A26&lt;'Données projet'!$A$88,$BA$205^A26,IF(A26='Données projet'!$A$88,'Données projet'!$B$88,BD25+BC26-BL25)))</f>
        <v>58.399999999999991</v>
      </c>
      <c r="BE26" s="13">
        <f>BD26*VLOOKUP('Données projet'!$B$11,Paramètres!$A$1:$I$89,3,0)*VLOOKUP('Données projet'!$B$11,Paramètres!$A$1:$I$89,5,0)</f>
        <v>50.107199999999999</v>
      </c>
      <c r="BF26" s="13">
        <f t="shared" si="37"/>
        <v>14.641441079141797</v>
      </c>
      <c r="BG26" s="20">
        <f t="shared" si="7"/>
        <v>112.77054987950528</v>
      </c>
      <c r="BH26" s="59">
        <f t="shared" si="8"/>
        <v>397.54832765728304</v>
      </c>
      <c r="BI26" s="59">
        <f ca="1">AVERAGE(OFFSET($BH$3,0,0,'Données projet'!$E$11+1,1))-AVERAGE(OFFSET($H$3,0,0,'Données projet'!$E$11+1,1))</f>
        <v>447.10969593632467</v>
      </c>
      <c r="BJ26" s="59">
        <f t="shared" si="38"/>
        <v>256.77417912163997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</v>
      </c>
      <c r="BY26" s="12">
        <f>IF('Données projet'!$A$114&gt;35,BY25+BX26-CG25,IF(A26&lt;'Données projet'!$A$114,$BV$205^A26,IF(A26='Données projet'!$A$114,'Données projet'!$B$114,BY25+BX26-CG25)))</f>
        <v>120</v>
      </c>
      <c r="BZ26" s="13">
        <f>BY26*VLOOKUP('Données projet'!$B$12,Paramètres!$A$1:$I$89,3,0)*VLOOKUP('Données projet'!$B$12,Paramètres!$A$1:$I$89,5,0)</f>
        <v>93.600000000000009</v>
      </c>
      <c r="CA26" s="13">
        <f t="shared" si="39"/>
        <v>25.431466524572937</v>
      </c>
      <c r="CB26" s="20">
        <f t="shared" si="10"/>
        <v>207.31313753029789</v>
      </c>
      <c r="CC26" s="59">
        <f t="shared" si="11"/>
        <v>492.09091530807564</v>
      </c>
      <c r="CD26" s="59">
        <f ca="1">AVERAGE(OFFSET($CC$3,0,0,'Données projet'!$E$12+1,1))-AVERAGE(OFFSET($H$3,0,0,'Données projet'!$E$12+1,1))</f>
        <v>357.65167206083379</v>
      </c>
      <c r="CE26" s="59">
        <f t="shared" si="40"/>
        <v>341.23389735986342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478.35415851868379</v>
      </c>
      <c r="S27" s="59">
        <f ca="1">AVERAGE(OFFSET($R$3,0,0,'Données projet'!$E$9+1,1))-AVERAGE(OFFSET($H$3,0,0,'Données projet'!$E$9+1,1))</f>
        <v>439.19854273764042</v>
      </c>
      <c r="T27" s="59">
        <f t="shared" si="34"/>
        <v>278.21741231699929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10.4</v>
      </c>
      <c r="AI27" s="13">
        <f>IF('Données projet'!$A$62&gt;35,AI26+AH27-AQ26,IF(A27&lt;'Données projet'!$A$62,$AF$205^A27,IF(A27='Données projet'!$A$62,'Données projet'!$B$62,AI26+AH27-AQ26)))</f>
        <v>177.60000000000005</v>
      </c>
      <c r="AJ27" s="13">
        <f>AI27*VLOOKUP('Données projet'!$B$10,Paramètres!$A$1:$I$89,3,0)*VLOOKUP('Données projet'!$B$10,Paramètres!$A$1:$I$89,5,0)</f>
        <v>169.00416000000004</v>
      </c>
      <c r="AK27" s="13">
        <f t="shared" si="35"/>
        <v>42.866912347244458</v>
      </c>
      <c r="AL27" s="20">
        <f t="shared" si="4"/>
        <v>369.00878433811749</v>
      </c>
      <c r="AM27" s="59">
        <f t="shared" si="5"/>
        <v>655.00878433811749</v>
      </c>
      <c r="AN27" s="59">
        <f ca="1">AVERAGE(OFFSET($AM$3,0,0,'Données projet'!$E$10+1,1))-AVERAGE(OFFSET($H$3,0,0,'Données projet'!$E$10+1,1))</f>
        <v>448.94764480536713</v>
      </c>
      <c r="AO27" s="59">
        <f t="shared" si="36"/>
        <v>469.26760321719695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8.8000000000000007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57.657599999999995</v>
      </c>
      <c r="BF27" s="13">
        <f t="shared" si="37"/>
        <v>16.574671209026025</v>
      </c>
      <c r="BG27" s="20">
        <f t="shared" si="7"/>
        <v>129.28787235572034</v>
      </c>
      <c r="BH27" s="59">
        <f t="shared" si="8"/>
        <v>415.28787235572031</v>
      </c>
      <c r="BI27" s="59">
        <f ca="1">AVERAGE(OFFSET($BH$3,0,0,'Données projet'!$E$11+1,1))-AVERAGE(OFFSET($H$3,0,0,'Données projet'!$E$11+1,1))</f>
        <v>447.10969593632467</v>
      </c>
      <c r="BJ27" s="59">
        <f t="shared" si="38"/>
        <v>256.77417912163997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</v>
      </c>
      <c r="BY27" s="12">
        <f>IF('Données projet'!$A$114&gt;35,BY26+BX27-CG26,IF(A27&lt;'Données projet'!$A$114,$BV$205^A27,IF(A27='Données projet'!$A$114,'Données projet'!$B$114,BY26+BX27-CG26)))</f>
        <v>130</v>
      </c>
      <c r="BZ27" s="13">
        <f>BY27*VLOOKUP('Données projet'!$B$12,Paramètres!$A$1:$I$89,3,0)*VLOOKUP('Données projet'!$B$12,Paramètres!$A$1:$I$89,5,0)</f>
        <v>101.4</v>
      </c>
      <c r="CA27" s="13">
        <f t="shared" si="39"/>
        <v>27.295257887453797</v>
      </c>
      <c r="CB27" s="20">
        <f t="shared" si="10"/>
        <v>224.14424082064872</v>
      </c>
      <c r="CC27" s="59">
        <f t="shared" si="11"/>
        <v>510.14424082064875</v>
      </c>
      <c r="CD27" s="59">
        <f ca="1">AVERAGE(OFFSET($CC$3,0,0,'Données projet'!$E$12+1,1))-AVERAGE(OFFSET($H$3,0,0,'Données projet'!$E$12+1,1))</f>
        <v>357.65167206083379</v>
      </c>
      <c r="CE27" s="59">
        <f t="shared" si="40"/>
        <v>341.23389735986342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493.65930144068301</v>
      </c>
      <c r="S28" s="59">
        <f ca="1">AVERAGE(OFFSET($R$3,0,0,'Données projet'!$E$9+1,1))-AVERAGE(OFFSET($H$3,0,0,'Données projet'!$E$9+1,1))</f>
        <v>439.19854273764042</v>
      </c>
      <c r="T28" s="59">
        <f t="shared" si="34"/>
        <v>278.21741231699929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188</v>
      </c>
      <c r="AG28" s="12">
        <f>VLOOKUP(A28,'Données projet'!$A$61:$I$81,9,0)</f>
        <v>10.4</v>
      </c>
      <c r="AH28" s="12">
        <f t="array" ref="AH28">INDEX(AG:AG,MIN(IF(ISNUMBER(AG28:AG224),ROW(AG28:AG224),"")))</f>
        <v>10.4</v>
      </c>
      <c r="AI28" s="13">
        <f>IF('Données projet'!$A$62&gt;35,AI27+AH28-AQ27,IF(A28&lt;'Données projet'!$A$62,$AF$205^A28,IF(A28='Données projet'!$A$62,'Données projet'!$B$62,AI27+AH28-AQ27)))</f>
        <v>188.00000000000006</v>
      </c>
      <c r="AJ28" s="13">
        <f>AI28*VLOOKUP('Données projet'!$B$10,Paramètres!$A$1:$I$89,3,0)*VLOOKUP('Données projet'!$B$10,Paramètres!$A$1:$I$89,5,0)</f>
        <v>178.90080000000006</v>
      </c>
      <c r="AK28" s="13">
        <f t="shared" si="35"/>
        <v>45.077547304318657</v>
      </c>
      <c r="AL28" s="20">
        <f t="shared" si="4"/>
        <v>390.09562155502181</v>
      </c>
      <c r="AM28" s="59">
        <f t="shared" si="5"/>
        <v>677.31784377724398</v>
      </c>
      <c r="AN28" s="59">
        <f ca="1">AVERAGE(OFFSET($AM$3,0,0,'Données projet'!$E$10+1,1))-AVERAGE(OFFSET($H$3,0,0,'Données projet'!$E$10+1,1))</f>
        <v>448.94764480536713</v>
      </c>
      <c r="AO28" s="59">
        <f t="shared" si="36"/>
        <v>469.26760321719695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26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76</v>
      </c>
      <c r="BB28" s="12">
        <f>VLOOKUP(A28,'Données projet'!$A$87:$I$107,9,0)</f>
        <v>8.8000000000000007</v>
      </c>
      <c r="BC28" s="12">
        <f t="array" ref="BC28">INDEX(BB:BB,MIN(IF(ISNUMBER(BB28:BB224),ROW(BB28:BB224),"")))</f>
        <v>8.8000000000000007</v>
      </c>
      <c r="BD28" s="12">
        <f>IF('Données projet'!$A$88&gt;35,BD27+BC28-BL27,IF(A28&lt;'Données projet'!$A$88,$BA$205^A28,IF(A28='Données projet'!$A$88,'Données projet'!$B$88,BD27+BC28-BL27)))</f>
        <v>75.999999999999986</v>
      </c>
      <c r="BE28" s="13">
        <f>BD28*VLOOKUP('Données projet'!$B$11,Paramètres!$A$1:$I$89,3,0)*VLOOKUP('Données projet'!$B$11,Paramètres!$A$1:$I$89,5,0)</f>
        <v>65.207999999999998</v>
      </c>
      <c r="BF28" s="13">
        <f t="shared" si="37"/>
        <v>18.478568429485204</v>
      </c>
      <c r="BG28" s="20">
        <f t="shared" si="7"/>
        <v>145.75410668135339</v>
      </c>
      <c r="BH28" s="59">
        <f t="shared" si="8"/>
        <v>432.97632890357562</v>
      </c>
      <c r="BI28" s="59">
        <f ca="1">AVERAGE(OFFSET($BH$3,0,0,'Données projet'!$E$11+1,1))-AVERAGE(OFFSET($H$3,0,0,'Données projet'!$E$11+1,1))</f>
        <v>447.10969593632467</v>
      </c>
      <c r="BJ28" s="59">
        <f t="shared" si="38"/>
        <v>256.77417912163997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140</v>
      </c>
      <c r="BW28" s="12">
        <f>VLOOKUP(A28,'Données projet'!$A$113:$I$133,9,0)</f>
        <v>10</v>
      </c>
      <c r="BX28" s="12">
        <f t="array" ref="BX28">INDEX(BW:BW,MIN(IF(ISNUMBER(BW28:BW224),ROW(BW28:BW224),"")))</f>
        <v>10</v>
      </c>
      <c r="BY28" s="12">
        <f>IF('Données projet'!$A$114&gt;35,BY27+BX28-CG27,IF(A28&lt;'Données projet'!$A$114,$BV$205^A28,IF(A28='Données projet'!$A$114,'Données projet'!$B$114,BY27+BX28-CG27)))</f>
        <v>140</v>
      </c>
      <c r="BZ28" s="13">
        <f>BY28*VLOOKUP('Données projet'!$B$12,Paramètres!$A$1:$I$89,3,0)*VLOOKUP('Données projet'!$B$12,Paramètres!$A$1:$I$89,5,0)</f>
        <v>109.2</v>
      </c>
      <c r="CA28" s="13">
        <f t="shared" si="39"/>
        <v>29.142418334948612</v>
      </c>
      <c r="CB28" s="20">
        <f t="shared" si="10"/>
        <v>240.94637860003544</v>
      </c>
      <c r="CC28" s="59">
        <f t="shared" si="11"/>
        <v>528.16860082225764</v>
      </c>
      <c r="CD28" s="59">
        <f ca="1">AVERAGE(OFFSET($CC$3,0,0,'Données projet'!$E$12+1,1))-AVERAGE(OFFSET($H$3,0,0,'Données projet'!$E$12+1,1))</f>
        <v>357.65167206083379</v>
      </c>
      <c r="CE28" s="59">
        <f t="shared" si="40"/>
        <v>341.23389735986342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458.05789673333743</v>
      </c>
      <c r="S29" s="59">
        <f ca="1">AVERAGE(OFFSET($R$3,0,0,'Données projet'!$E$9+1,1))-AVERAGE(OFFSET($H$3,0,0,'Données projet'!$E$9+1,1))</f>
        <v>439.19854273764042</v>
      </c>
      <c r="T29" s="59">
        <f t="shared" si="34"/>
        <v>278.21741231699929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9.4</v>
      </c>
      <c r="AI29" s="13">
        <f>IF('Données projet'!$A$62&gt;35,AI28+AH29-AQ28,IF(A29&lt;'Données projet'!$A$62,$AF$205^A29,IF(A29='Données projet'!$A$62,'Données projet'!$B$62,AI28+AH29-AQ28)))</f>
        <v>171.40000000000006</v>
      </c>
      <c r="AJ29" s="13">
        <f>AI29*VLOOKUP('Données projet'!$B$10,Paramètres!$A$1:$I$89,3,0)*VLOOKUP('Données projet'!$B$10,Paramètres!$A$1:$I$89,5,0)</f>
        <v>163.10424000000006</v>
      </c>
      <c r="AK29" s="13">
        <f t="shared" si="35"/>
        <v>41.541900444856886</v>
      </c>
      <c r="AL29" s="20">
        <f t="shared" si="4"/>
        <v>356.42536127479252</v>
      </c>
      <c r="AM29" s="59">
        <f t="shared" si="5"/>
        <v>644.86980571923698</v>
      </c>
      <c r="AN29" s="59">
        <f ca="1">AVERAGE(OFFSET($AM$3,0,0,'Données projet'!$E$10+1,1))-AVERAGE(OFFSET($H$3,0,0,'Données projet'!$E$10+1,1))</f>
        <v>448.94764480536713</v>
      </c>
      <c r="AO29" s="59">
        <f t="shared" si="36"/>
        <v>469.26760321719695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9.4</v>
      </c>
      <c r="BD29" s="12">
        <f>IF('Données projet'!$A$88&gt;35,BD28+BC29-BL28,IF(A29&lt;'Données projet'!$A$88,$BA$205^A29,IF(A29='Données projet'!$A$88,'Données projet'!$B$88,BD28+BC29-BL28)))</f>
        <v>78.399999999999991</v>
      </c>
      <c r="BE29" s="13">
        <f>BD29*VLOOKUP('Données projet'!$B$11,Paramètres!$A$1:$I$89,3,0)*VLOOKUP('Données projet'!$B$11,Paramètres!$A$1:$I$89,5,0)</f>
        <v>67.267200000000003</v>
      </c>
      <c r="BF29" s="13">
        <f t="shared" si="37"/>
        <v>18.993242158132926</v>
      </c>
      <c r="BG29" s="20">
        <f t="shared" si="7"/>
        <v>150.23693675874819</v>
      </c>
      <c r="BH29" s="59">
        <f t="shared" si="8"/>
        <v>438.68138120319264</v>
      </c>
      <c r="BI29" s="59">
        <f ca="1">AVERAGE(OFFSET($BH$3,0,0,'Données projet'!$E$11+1,1))-AVERAGE(OFFSET($H$3,0,0,'Données projet'!$E$11+1,1))</f>
        <v>447.10969593632467</v>
      </c>
      <c r="BJ29" s="59">
        <f t="shared" si="38"/>
        <v>256.77417912163997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10.8</v>
      </c>
      <c r="BY29" s="12">
        <f>IF('Données projet'!$A$114&gt;35,BY28+BX29-CG28,IF(A29&lt;'Données projet'!$A$114,$BV$205^A29,IF(A29='Données projet'!$A$114,'Données projet'!$B$114,BY28+BX29-CG28)))</f>
        <v>134.80000000000001</v>
      </c>
      <c r="BZ29" s="13">
        <f>BY29*VLOOKUP('Données projet'!$B$12,Paramètres!$A$1:$I$89,3,0)*VLOOKUP('Données projet'!$B$12,Paramètres!$A$1:$I$89,5,0)</f>
        <v>105.14400000000001</v>
      </c>
      <c r="CA29" s="13">
        <f t="shared" si="39"/>
        <v>28.183884120602002</v>
      </c>
      <c r="CB29" s="20">
        <f t="shared" si="10"/>
        <v>232.21273151004846</v>
      </c>
      <c r="CC29" s="59">
        <f t="shared" si="11"/>
        <v>520.65717595449291</v>
      </c>
      <c r="CD29" s="59">
        <f ca="1">AVERAGE(OFFSET($CC$3,0,0,'Données projet'!$E$12+1,1))-AVERAGE(OFFSET($H$3,0,0,'Données projet'!$E$12+1,1))</f>
        <v>357.65167206083379</v>
      </c>
      <c r="CE29" s="59">
        <f t="shared" si="40"/>
        <v>341.23389735986342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477.32127040383227</v>
      </c>
      <c r="S30" s="59">
        <f ca="1">AVERAGE(OFFSET($R$3,0,0,'Données projet'!$E$9+1,1))-AVERAGE(OFFSET($H$3,0,0,'Données projet'!$E$9+1,1))</f>
        <v>439.19854273764042</v>
      </c>
      <c r="T30" s="59">
        <f t="shared" si="34"/>
        <v>278.21741231699929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9.4</v>
      </c>
      <c r="AI30" s="13">
        <f>IF('Données projet'!$A$62&gt;35,AI29+AH30-AQ29,IF(A30&lt;'Données projet'!$A$62,$AF$205^A30,IF(A30='Données projet'!$A$62,'Données projet'!$B$62,AI29+AH30-AQ29)))</f>
        <v>180.80000000000007</v>
      </c>
      <c r="AJ30" s="13">
        <f>AI30*VLOOKUP('Données projet'!$B$10,Paramètres!$A$1:$I$89,3,0)*VLOOKUP('Données projet'!$B$10,Paramètres!$A$1:$I$89,5,0)</f>
        <v>172.04928000000007</v>
      </c>
      <c r="AK30" s="13">
        <f t="shared" si="35"/>
        <v>43.548673566823723</v>
      </c>
      <c r="AL30" s="20">
        <f t="shared" si="4"/>
        <v>375.49976912888474</v>
      </c>
      <c r="AM30" s="59">
        <f t="shared" si="5"/>
        <v>665.16643579555148</v>
      </c>
      <c r="AN30" s="59">
        <f ca="1">AVERAGE(OFFSET($AM$3,0,0,'Données projet'!$E$10+1,1))-AVERAGE(OFFSET($H$3,0,0,'Données projet'!$E$10+1,1))</f>
        <v>448.94764480536713</v>
      </c>
      <c r="AO30" s="59">
        <f t="shared" si="36"/>
        <v>469.26760321719695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9.4</v>
      </c>
      <c r="BD30" s="12">
        <f>IF('Données projet'!$A$88&gt;35,BD29+BC30-BL29,IF(A30&lt;'Données projet'!$A$88,$BA$205^A30,IF(A30='Données projet'!$A$88,'Données projet'!$B$88,BD29+BC30-BL29)))</f>
        <v>87.8</v>
      </c>
      <c r="BE30" s="13">
        <f>BD30*VLOOKUP('Données projet'!$B$11,Paramètres!$A$1:$I$89,3,0)*VLOOKUP('Données projet'!$B$11,Paramètres!$A$1:$I$89,5,0)</f>
        <v>75.332400000000007</v>
      </c>
      <c r="BF30" s="13">
        <f t="shared" si="37"/>
        <v>20.991969498724234</v>
      </c>
      <c r="BG30" s="20">
        <f t="shared" si="7"/>
        <v>167.76494354361137</v>
      </c>
      <c r="BH30" s="59">
        <f t="shared" si="8"/>
        <v>457.43161021027805</v>
      </c>
      <c r="BI30" s="59">
        <f ca="1">AVERAGE(OFFSET($BH$3,0,0,'Données projet'!$E$11+1,1))-AVERAGE(OFFSET($H$3,0,0,'Données projet'!$E$11+1,1))</f>
        <v>447.10969593632467</v>
      </c>
      <c r="BJ30" s="59">
        <f t="shared" si="38"/>
        <v>256.77417912163997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10.8</v>
      </c>
      <c r="BY30" s="12">
        <f>IF('Données projet'!$A$114&gt;35,BY29+BX30-CG29,IF(A30&lt;'Données projet'!$A$114,$BV$205^A30,IF(A30='Données projet'!$A$114,'Données projet'!$B$114,BY29+BX30-CG29)))</f>
        <v>145.60000000000002</v>
      </c>
      <c r="BZ30" s="13">
        <f>BY30*VLOOKUP('Données projet'!$B$12,Paramètres!$A$1:$I$89,3,0)*VLOOKUP('Données projet'!$B$12,Paramètres!$A$1:$I$89,5,0)</f>
        <v>113.56800000000003</v>
      </c>
      <c r="CA30" s="13">
        <f t="shared" si="39"/>
        <v>30.17006506205821</v>
      </c>
      <c r="CB30" s="20">
        <f t="shared" si="10"/>
        <v>250.34379664975143</v>
      </c>
      <c r="CC30" s="59">
        <f t="shared" si="11"/>
        <v>540.01046331641805</v>
      </c>
      <c r="CD30" s="59">
        <f ca="1">AVERAGE(OFFSET($CC$3,0,0,'Données projet'!$E$12+1,1))-AVERAGE(OFFSET($H$3,0,0,'Données projet'!$E$12+1,1))</f>
        <v>357.65167206083379</v>
      </c>
      <c r="CE30" s="59">
        <f t="shared" si="40"/>
        <v>341.23389735986342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496.54418197683344</v>
      </c>
      <c r="S31" s="59">
        <f ca="1">AVERAGE(OFFSET($R$3,0,0,'Données projet'!$E$9+1,1))-AVERAGE(OFFSET($H$3,0,0,'Données projet'!$E$9+1,1))</f>
        <v>439.19854273764042</v>
      </c>
      <c r="T31" s="59">
        <f t="shared" si="34"/>
        <v>278.21741231699929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9.4</v>
      </c>
      <c r="AI31" s="13">
        <f>IF('Données projet'!$A$62&gt;35,AI30+AH31-AQ30,IF(A31&lt;'Données projet'!$A$62,$AF$205^A31,IF(A31='Données projet'!$A$62,'Données projet'!$B$62,AI30+AH31-AQ30)))</f>
        <v>190.20000000000007</v>
      </c>
      <c r="AJ31" s="13">
        <f>AI31*VLOOKUP('Données projet'!$B$10,Paramètres!$A$1:$I$89,3,0)*VLOOKUP('Données projet'!$B$10,Paramètres!$A$1:$I$89,5,0)</f>
        <v>180.99432000000007</v>
      </c>
      <c r="AK31" s="13">
        <f t="shared" si="35"/>
        <v>45.543333072238994</v>
      </c>
      <c r="AL31" s="20">
        <f t="shared" si="4"/>
        <v>394.55307910081638</v>
      </c>
      <c r="AM31" s="59">
        <f t="shared" si="5"/>
        <v>685.44196798970529</v>
      </c>
      <c r="AN31" s="59">
        <f ca="1">AVERAGE(OFFSET($AM$3,0,0,'Données projet'!$E$10+1,1))-AVERAGE(OFFSET($H$3,0,0,'Données projet'!$E$10+1,1))</f>
        <v>448.94764480536713</v>
      </c>
      <c r="AO31" s="59">
        <f t="shared" si="36"/>
        <v>469.26760321719695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9.4</v>
      </c>
      <c r="BD31" s="12">
        <f>IF('Données projet'!$A$88&gt;35,BD30+BC31-BL30,IF(A31&lt;'Données projet'!$A$88,$BA$205^A31,IF(A31='Données projet'!$A$88,'Données projet'!$B$88,BD30+BC31-BL30)))</f>
        <v>97.2</v>
      </c>
      <c r="BE31" s="13">
        <f>BD31*VLOOKUP('Données projet'!$B$11,Paramètres!$A$1:$I$89,3,0)*VLOOKUP('Données projet'!$B$11,Paramètres!$A$1:$I$89,5,0)</f>
        <v>83.397600000000011</v>
      </c>
      <c r="BF31" s="13">
        <f t="shared" si="37"/>
        <v>22.965893371329315</v>
      </c>
      <c r="BG31" s="20">
        <f t="shared" si="7"/>
        <v>185.24975095506522</v>
      </c>
      <c r="BH31" s="59">
        <f t="shared" si="8"/>
        <v>476.13863984395408</v>
      </c>
      <c r="BI31" s="59">
        <f ca="1">AVERAGE(OFFSET($BH$3,0,0,'Données projet'!$E$11+1,1))-AVERAGE(OFFSET($H$3,0,0,'Données projet'!$E$11+1,1))</f>
        <v>447.10969593632467</v>
      </c>
      <c r="BJ31" s="59">
        <f t="shared" si="38"/>
        <v>256.77417912163997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10.8</v>
      </c>
      <c r="BY31" s="12">
        <f>IF('Données projet'!$A$114&gt;35,BY30+BX31-CG30,IF(A31&lt;'Données projet'!$A$114,$BV$205^A31,IF(A31='Données projet'!$A$114,'Données projet'!$B$114,BY30+BX31-CG30)))</f>
        <v>156.40000000000003</v>
      </c>
      <c r="BZ31" s="13">
        <f>BY31*VLOOKUP('Données projet'!$B$12,Paramètres!$A$1:$I$89,3,0)*VLOOKUP('Données projet'!$B$12,Paramètres!$A$1:$I$89,5,0)</f>
        <v>121.99200000000003</v>
      </c>
      <c r="CA31" s="13">
        <f t="shared" si="39"/>
        <v>32.139154469866327</v>
      </c>
      <c r="CB31" s="20">
        <f t="shared" si="10"/>
        <v>268.44509403501723</v>
      </c>
      <c r="CC31" s="59">
        <f t="shared" si="11"/>
        <v>559.33398292390609</v>
      </c>
      <c r="CD31" s="59">
        <f ca="1">AVERAGE(OFFSET($CC$3,0,0,'Données projet'!$E$12+1,1))-AVERAGE(OFFSET($H$3,0,0,'Données projet'!$E$12+1,1))</f>
        <v>357.65167206083379</v>
      </c>
      <c r="CE31" s="59">
        <f t="shared" si="40"/>
        <v>341.23389735986342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515.73067222186751</v>
      </c>
      <c r="S32" s="59">
        <f ca="1">AVERAGE(OFFSET($R$3,0,0,'Données projet'!$E$9+1,1))-AVERAGE(OFFSET($H$3,0,0,'Données projet'!$E$9+1,1))</f>
        <v>439.19854273764042</v>
      </c>
      <c r="T32" s="59">
        <f t="shared" si="34"/>
        <v>278.21741231699929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9.4</v>
      </c>
      <c r="AI32" s="13">
        <f>IF('Données projet'!$A$62&gt;35,AI31+AH32-AQ31,IF(A32&lt;'Données projet'!$A$62,$AF$205^A32,IF(A32='Données projet'!$A$62,'Données projet'!$B$62,AI31+AH32-AQ31)))</f>
        <v>199.60000000000008</v>
      </c>
      <c r="AJ32" s="13">
        <f>AI32*VLOOKUP('Données projet'!$B$10,Paramètres!$A$1:$I$89,3,0)*VLOOKUP('Données projet'!$B$10,Paramètres!$A$1:$I$89,5,0)</f>
        <v>189.93936000000008</v>
      </c>
      <c r="AK32" s="13">
        <f t="shared" si="35"/>
        <v>47.526545959149885</v>
      </c>
      <c r="AL32" s="20">
        <f t="shared" si="4"/>
        <v>413.58645287885287</v>
      </c>
      <c r="AM32" s="59">
        <f t="shared" si="5"/>
        <v>705.69756398996401</v>
      </c>
      <c r="AN32" s="59">
        <f ca="1">AVERAGE(OFFSET($AM$3,0,0,'Données projet'!$E$10+1,1))-AVERAGE(OFFSET($H$3,0,0,'Données projet'!$E$10+1,1))</f>
        <v>448.94764480536713</v>
      </c>
      <c r="AO32" s="59">
        <f t="shared" si="36"/>
        <v>469.26760321719695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9.4</v>
      </c>
      <c r="BD32" s="12">
        <f>IF('Données projet'!$A$88&gt;35,BD31+BC32-BL31,IF(A32&lt;'Données projet'!$A$88,$BA$205^A32,IF(A32='Données projet'!$A$88,'Données projet'!$B$88,BD31+BC32-BL31)))</f>
        <v>106.60000000000001</v>
      </c>
      <c r="BE32" s="13">
        <f>BD32*VLOOKUP('Données projet'!$B$11,Paramètres!$A$1:$I$89,3,0)*VLOOKUP('Données projet'!$B$11,Paramètres!$A$1:$I$89,5,0)</f>
        <v>91.462800000000016</v>
      </c>
      <c r="BF32" s="13">
        <f t="shared" si="37"/>
        <v>24.917685409456144</v>
      </c>
      <c r="BG32" s="20">
        <f t="shared" si="7"/>
        <v>202.69601208813614</v>
      </c>
      <c r="BH32" s="59">
        <f t="shared" si="8"/>
        <v>494.80712319924726</v>
      </c>
      <c r="BI32" s="59">
        <f ca="1">AVERAGE(OFFSET($BH$3,0,0,'Données projet'!$E$11+1,1))-AVERAGE(OFFSET($H$3,0,0,'Données projet'!$E$11+1,1))</f>
        <v>447.10969593632467</v>
      </c>
      <c r="BJ32" s="59">
        <f t="shared" si="38"/>
        <v>256.77417912163997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10.8</v>
      </c>
      <c r="BY32" s="12">
        <f>IF('Données projet'!$A$114&gt;35,BY31+BX32-CG31,IF(A32&lt;'Données projet'!$A$114,$BV$205^A32,IF(A32='Données projet'!$A$114,'Données projet'!$B$114,BY31+BX32-CG31)))</f>
        <v>167.20000000000005</v>
      </c>
      <c r="BZ32" s="13">
        <f>BY32*VLOOKUP('Données projet'!$B$12,Paramètres!$A$1:$I$89,3,0)*VLOOKUP('Données projet'!$B$12,Paramètres!$A$1:$I$89,5,0)</f>
        <v>130.41600000000005</v>
      </c>
      <c r="CA32" s="13">
        <f t="shared" si="39"/>
        <v>34.092466837179941</v>
      </c>
      <c r="CB32" s="20">
        <f t="shared" si="10"/>
        <v>286.51891307475512</v>
      </c>
      <c r="CC32" s="59">
        <f t="shared" si="11"/>
        <v>578.6300241858662</v>
      </c>
      <c r="CD32" s="59">
        <f ca="1">AVERAGE(OFFSET($CC$3,0,0,'Données projet'!$E$12+1,1))-AVERAGE(OFFSET($H$3,0,0,'Données projet'!$E$12+1,1))</f>
        <v>357.65167206083379</v>
      </c>
      <c r="CE32" s="59">
        <f t="shared" si="40"/>
        <v>341.23389735986342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439.19854273764042</v>
      </c>
      <c r="T33" s="59">
        <f t="shared" si="34"/>
        <v>278.21741231699929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209</v>
      </c>
      <c r="AG33" s="12">
        <f>VLOOKUP(A33,'Données projet'!$A$61:$I$81,9,0)</f>
        <v>9.4</v>
      </c>
      <c r="AH33" s="12">
        <f t="array" ref="AH33">INDEX(AG:AG,MIN(IF(ISNUMBER(AG33:AG229),ROW(AG33:AG229),"")))</f>
        <v>9.4</v>
      </c>
      <c r="AI33" s="13">
        <f>IF('Données projet'!$A$62&gt;35,AI32+AH33-AQ32,IF(A33&lt;'Données projet'!$A$62,$AF$205^A33,IF(A33='Données projet'!$A$62,'Données projet'!$B$62,AI32+AH33-AQ32)))</f>
        <v>209.00000000000009</v>
      </c>
      <c r="AJ33" s="13">
        <f>AI33*VLOOKUP('Données projet'!$B$10,Paramètres!$A$1:$I$89,3,0)*VLOOKUP('Données projet'!$B$10,Paramètres!$A$1:$I$89,5,0)</f>
        <v>198.88440000000008</v>
      </c>
      <c r="AK33" s="13">
        <f t="shared" si="35"/>
        <v>49.498912851979021</v>
      </c>
      <c r="AL33" s="20">
        <f t="shared" si="4"/>
        <v>432.60093655053032</v>
      </c>
      <c r="AM33" s="59">
        <f t="shared" si="5"/>
        <v>725.93426988386364</v>
      </c>
      <c r="AN33" s="59">
        <f ca="1">AVERAGE(OFFSET($AM$3,0,0,'Données projet'!$E$10+1,1))-AVERAGE(OFFSET($H$3,0,0,'Données projet'!$E$10+1,1))</f>
        <v>448.94764480536713</v>
      </c>
      <c r="AO33" s="59">
        <f t="shared" si="36"/>
        <v>469.26760321719695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116</v>
      </c>
      <c r="BB33" s="12">
        <f>VLOOKUP(A33,'Données projet'!$A$87:$I$107,9,0)</f>
        <v>9.4</v>
      </c>
      <c r="BC33" s="12">
        <f t="array" ref="BC33">INDEX(BB:BB,MIN(IF(ISNUMBER(BB33:BB229),ROW(BB33:BB229),"")))</f>
        <v>9.4</v>
      </c>
      <c r="BD33" s="12">
        <f>IF('Données projet'!$A$88&gt;35,BD32+BC33-BL32,IF(A33&lt;'Données projet'!$A$88,$BA$205^A33,IF(A33='Données projet'!$A$88,'Données projet'!$B$88,BD32+BC33-BL32)))</f>
        <v>116.00000000000001</v>
      </c>
      <c r="BE33" s="13">
        <f>BD33*VLOOKUP('Données projet'!$B$11,Paramètres!$A$1:$I$89,3,0)*VLOOKUP('Données projet'!$B$11,Paramètres!$A$1:$I$89,5,0)</f>
        <v>99.52800000000002</v>
      </c>
      <c r="BF33" s="13">
        <f t="shared" si="37"/>
        <v>26.849519112903323</v>
      </c>
      <c r="BG33" s="20">
        <f t="shared" si="7"/>
        <v>220.10751245497332</v>
      </c>
      <c r="BH33" s="59">
        <f t="shared" si="8"/>
        <v>513.44084578830666</v>
      </c>
      <c r="BI33" s="59">
        <f ca="1">AVERAGE(OFFSET($BH$3,0,0,'Données projet'!$E$11+1,1))-AVERAGE(OFFSET($H$3,0,0,'Données projet'!$E$11+1,1))</f>
        <v>447.10969593632467</v>
      </c>
      <c r="BJ33" s="59">
        <f t="shared" si="38"/>
        <v>256.77417912163997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178</v>
      </c>
      <c r="BW33" s="12">
        <f>VLOOKUP(A33,'Données projet'!$A$113:$I$133,9,0)</f>
        <v>10.8</v>
      </c>
      <c r="BX33" s="12">
        <f t="array" ref="BX33">INDEX(BW:BW,MIN(IF(ISNUMBER(BW33:BW229),ROW(BW33:BW229),"")))</f>
        <v>10.8</v>
      </c>
      <c r="BY33" s="12">
        <f>IF('Données projet'!$A$114&gt;35,BY32+BX33-CG32,IF(A33&lt;'Données projet'!$A$114,$BV$205^A33,IF(A33='Données projet'!$A$114,'Données projet'!$B$114,BY32+BX33-CG32)))</f>
        <v>178.00000000000006</v>
      </c>
      <c r="BZ33" s="13">
        <f>BY33*VLOOKUP('Données projet'!$B$12,Paramètres!$A$1:$I$89,3,0)*VLOOKUP('Données projet'!$B$12,Paramètres!$A$1:$I$89,5,0)</f>
        <v>138.84000000000006</v>
      </c>
      <c r="CA33" s="13">
        <f t="shared" si="39"/>
        <v>36.031137240112955</v>
      </c>
      <c r="CB33" s="20">
        <f t="shared" si="10"/>
        <v>304.56723069319679</v>
      </c>
      <c r="CC33" s="59">
        <f t="shared" si="11"/>
        <v>597.90056402653011</v>
      </c>
      <c r="CD33" s="59">
        <f ca="1">AVERAGE(OFFSET($CC$3,0,0,'Données projet'!$E$12+1,1))-AVERAGE(OFFSET($H$3,0,0,'Données projet'!$E$12+1,1))</f>
        <v>357.65167206083379</v>
      </c>
      <c r="CE33" s="59">
        <f t="shared" si="40"/>
        <v>341.23389735986342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23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439.19854273764042</v>
      </c>
      <c r="T34" s="59">
        <f t="shared" si="34"/>
        <v>278.21741231699929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189.20000000000007</v>
      </c>
      <c r="AJ34" s="13">
        <f>AI34*VLOOKUP('Données projet'!$B$10,Paramètres!$A$1:$I$89,3,0)*VLOOKUP('Données projet'!$B$10,Paramètres!$A$1:$I$89,5,0)</f>
        <v>180.04272000000009</v>
      </c>
      <c r="AK34" s="13">
        <f t="shared" si="35"/>
        <v>45.331690448223775</v>
      </c>
      <c r="AL34" s="20">
        <f t="shared" si="4"/>
        <v>392.52709819732326</v>
      </c>
      <c r="AM34" s="59">
        <f t="shared" si="5"/>
        <v>685.86043153065657</v>
      </c>
      <c r="AN34" s="59">
        <f ca="1">AVERAGE(OFFSET($AM$3,0,0,'Données projet'!$E$10+1,1))-AVERAGE(OFFSET($H$3,0,0,'Données projet'!$E$10+1,1))</f>
        <v>448.94764480536713</v>
      </c>
      <c r="AO34" s="59">
        <f t="shared" si="36"/>
        <v>469.26760321719695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98.200000000000017</v>
      </c>
      <c r="BE34" s="13">
        <f>BD34*VLOOKUP('Données projet'!$B$11,Paramètres!$A$1:$I$89,3,0)*VLOOKUP('Données projet'!$B$11,Paramètres!$A$1:$I$89,5,0)</f>
        <v>84.255600000000015</v>
      </c>
      <c r="BF34" s="13">
        <f t="shared" si="37"/>
        <v>23.174541098743855</v>
      </c>
      <c r="BG34" s="20">
        <f t="shared" si="7"/>
        <v>187.10749574697891</v>
      </c>
      <c r="BH34" s="59">
        <f t="shared" si="8"/>
        <v>480.44082908031226</v>
      </c>
      <c r="BI34" s="59">
        <f ca="1">AVERAGE(OFFSET($BH$3,0,0,'Données projet'!$E$11+1,1))-AVERAGE(OFFSET($H$3,0,0,'Données projet'!$E$11+1,1))</f>
        <v>447.10969593632467</v>
      </c>
      <c r="BJ34" s="59">
        <f t="shared" si="38"/>
        <v>256.77417912163997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11.6</v>
      </c>
      <c r="BY34" s="12">
        <f>IF('Données projet'!$A$114&gt;35,BY33+BX34-CG33,IF(A34&lt;'Données projet'!$A$114,$BV$205^A34,IF(A34='Données projet'!$A$114,'Données projet'!$B$114,BY33+BX34-CG33)))</f>
        <v>166.60000000000005</v>
      </c>
      <c r="BZ34" s="13">
        <f>BY34*VLOOKUP('Données projet'!$B$12,Paramètres!$A$1:$I$89,3,0)*VLOOKUP('Données projet'!$B$12,Paramètres!$A$1:$I$89,5,0)</f>
        <v>129.94800000000004</v>
      </c>
      <c r="CA34" s="13">
        <f t="shared" si="39"/>
        <v>33.984343379340828</v>
      </c>
      <c r="CB34" s="20">
        <f t="shared" si="10"/>
        <v>285.51549805235203</v>
      </c>
      <c r="CC34" s="59">
        <f t="shared" si="11"/>
        <v>578.84883138568534</v>
      </c>
      <c r="CD34" s="59">
        <f ca="1">AVERAGE(OFFSET($CC$3,0,0,'Données projet'!$E$12+1,1))-AVERAGE(OFFSET($H$3,0,0,'Données projet'!$E$12+1,1))</f>
        <v>357.65167206083379</v>
      </c>
      <c r="CE34" s="59">
        <f t="shared" si="40"/>
        <v>341.23389735986342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439.19854273764042</v>
      </c>
      <c r="T35" s="59">
        <f t="shared" si="34"/>
        <v>278.21741231699929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197.40000000000006</v>
      </c>
      <c r="AJ35" s="13">
        <f>AI35*VLOOKUP('Données projet'!$B$10,Paramètres!$A$1:$I$89,3,0)*VLOOKUP('Données projet'!$B$10,Paramètres!$A$1:$I$89,5,0)</f>
        <v>187.84584000000007</v>
      </c>
      <c r="AK35" s="13">
        <f t="shared" si="35"/>
        <v>47.063383068685603</v>
      </c>
      <c r="AL35" s="20">
        <f t="shared" si="4"/>
        <v>409.13356351129414</v>
      </c>
      <c r="AM35" s="59">
        <f t="shared" si="5"/>
        <v>702.4668968446274</v>
      </c>
      <c r="AN35" s="59">
        <f ca="1">AVERAGE(OFFSET($AM$3,0,0,'Données projet'!$E$10+1,1))-AVERAGE(OFFSET($H$3,0,0,'Données projet'!$E$10+1,1))</f>
        <v>448.94764480536713</v>
      </c>
      <c r="AO35" s="59">
        <f t="shared" si="36"/>
        <v>469.26760321719695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108.40000000000002</v>
      </c>
      <c r="BE35" s="13">
        <f>BD35*VLOOKUP('Données projet'!$B$11,Paramètres!$A$1:$I$89,3,0)*VLOOKUP('Données projet'!$B$11,Paramètres!$A$1:$I$89,5,0)</f>
        <v>93.007200000000026</v>
      </c>
      <c r="BF35" s="13">
        <f t="shared" si="37"/>
        <v>25.289096064617418</v>
      </c>
      <c r="BG35" s="20">
        <f t="shared" si="7"/>
        <v>206.03271564587536</v>
      </c>
      <c r="BH35" s="59">
        <f t="shared" si="8"/>
        <v>499.3660489792087</v>
      </c>
      <c r="BI35" s="59">
        <f ca="1">AVERAGE(OFFSET($BH$3,0,0,'Données projet'!$E$11+1,1))-AVERAGE(OFFSET($H$3,0,0,'Données projet'!$E$11+1,1))</f>
        <v>447.10969593632467</v>
      </c>
      <c r="BJ35" s="59">
        <f t="shared" si="38"/>
        <v>256.77417912163997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11.6</v>
      </c>
      <c r="BY35" s="12">
        <f>IF('Données projet'!$A$114&gt;35,BY34+BX35-CG34,IF(A35&lt;'Données projet'!$A$114,$BV$205^A35,IF(A35='Données projet'!$A$114,'Données projet'!$B$114,BY34+BX35-CG34)))</f>
        <v>178.20000000000005</v>
      </c>
      <c r="BZ35" s="13">
        <f>BY35*VLOOKUP('Données projet'!$B$12,Paramètres!$A$1:$I$89,3,0)*VLOOKUP('Données projet'!$B$12,Paramètres!$A$1:$I$89,5,0)</f>
        <v>138.99600000000004</v>
      </c>
      <c r="CA35" s="13">
        <f t="shared" si="39"/>
        <v>36.066906938767758</v>
      </c>
      <c r="CB35" s="20">
        <f t="shared" si="10"/>
        <v>304.90122958502059</v>
      </c>
      <c r="CC35" s="59">
        <f t="shared" si="11"/>
        <v>598.23456291835396</v>
      </c>
      <c r="CD35" s="59">
        <f ca="1">AVERAGE(OFFSET($CC$3,0,0,'Données projet'!$E$12+1,1))-AVERAGE(OFFSET($H$3,0,0,'Données projet'!$E$12+1,1))</f>
        <v>357.65167206083379</v>
      </c>
      <c r="CE35" s="59">
        <f t="shared" si="40"/>
        <v>341.23389735986342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439.19854273764042</v>
      </c>
      <c r="T36" s="59">
        <f t="shared" si="34"/>
        <v>278.21741231699929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205.60000000000005</v>
      </c>
      <c r="AJ36" s="13">
        <f>AI36*VLOOKUP('Données projet'!$B$10,Paramètres!$A$1:$I$89,3,0)*VLOOKUP('Données projet'!$B$10,Paramètres!$A$1:$I$89,5,0)</f>
        <v>195.64896000000005</v>
      </c>
      <c r="AK36" s="13">
        <f t="shared" si="35"/>
        <v>48.78672018080816</v>
      </c>
      <c r="AL36" s="20">
        <f t="shared" si="4"/>
        <v>425.72547631490761</v>
      </c>
      <c r="AM36" s="59">
        <f t="shared" si="5"/>
        <v>719.05880964824087</v>
      </c>
      <c r="AN36" s="59">
        <f ca="1">AVERAGE(OFFSET($AM$3,0,0,'Données projet'!$E$10+1,1))-AVERAGE(OFFSET($H$3,0,0,'Données projet'!$E$10+1,1))</f>
        <v>448.94764480536713</v>
      </c>
      <c r="AO36" s="59">
        <f t="shared" si="36"/>
        <v>469.26760321719695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118.60000000000002</v>
      </c>
      <c r="BE36" s="13">
        <f>BD36*VLOOKUP('Données projet'!$B$11,Paramètres!$A$1:$I$89,3,0)*VLOOKUP('Données projet'!$B$11,Paramètres!$A$1:$I$89,5,0)</f>
        <v>101.75880000000004</v>
      </c>
      <c r="BF36" s="13">
        <f t="shared" si="37"/>
        <v>27.380581268956313</v>
      </c>
      <c r="BG36" s="20">
        <f t="shared" si="7"/>
        <v>224.91775571009896</v>
      </c>
      <c r="BH36" s="59">
        <f t="shared" si="8"/>
        <v>518.25108904343233</v>
      </c>
      <c r="BI36" s="59">
        <f ca="1">AVERAGE(OFFSET($BH$3,0,0,'Données projet'!$E$11+1,1))-AVERAGE(OFFSET($H$3,0,0,'Données projet'!$E$11+1,1))</f>
        <v>447.10969593632467</v>
      </c>
      <c r="BJ36" s="59">
        <f t="shared" si="38"/>
        <v>256.77417912163997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11.6</v>
      </c>
      <c r="BY36" s="12">
        <f>IF('Données projet'!$A$114&gt;35,BY35+BX36-CG35,IF(A36&lt;'Données projet'!$A$114,$BV$205^A36,IF(A36='Données projet'!$A$114,'Données projet'!$B$114,BY35+BX36-CG35)))</f>
        <v>189.80000000000004</v>
      </c>
      <c r="BZ36" s="13">
        <f>BY36*VLOOKUP('Données projet'!$B$12,Paramètres!$A$1:$I$89,3,0)*VLOOKUP('Données projet'!$B$12,Paramètres!$A$1:$I$89,5,0)</f>
        <v>148.04400000000004</v>
      </c>
      <c r="CA36" s="13">
        <f t="shared" si="39"/>
        <v>38.133738604016052</v>
      </c>
      <c r="CB36" s="20">
        <f t="shared" si="10"/>
        <v>324.25956140199474</v>
      </c>
      <c r="CC36" s="59">
        <f t="shared" si="11"/>
        <v>617.59289473532806</v>
      </c>
      <c r="CD36" s="59">
        <f ca="1">AVERAGE(OFFSET($CC$3,0,0,'Données projet'!$E$12+1,1))-AVERAGE(OFFSET($H$3,0,0,'Données projet'!$E$12+1,1))</f>
        <v>357.65167206083379</v>
      </c>
      <c r="CE36" s="59">
        <f t="shared" si="40"/>
        <v>341.23389735986342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439.19854273764042</v>
      </c>
      <c r="T37" s="59">
        <f t="shared" si="34"/>
        <v>278.21741231699929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213.80000000000004</v>
      </c>
      <c r="AJ37" s="13">
        <f>AI37*VLOOKUP('Données projet'!$B$10,Paramètres!$A$1:$I$89,3,0)*VLOOKUP('Données projet'!$B$10,Paramètres!$A$1:$I$89,5,0)</f>
        <v>203.45208000000005</v>
      </c>
      <c r="AK37" s="13">
        <f t="shared" si="35"/>
        <v>50.502073157681401</v>
      </c>
      <c r="AL37" s="20">
        <f t="shared" si="4"/>
        <v>442.30348341629519</v>
      </c>
      <c r="AM37" s="59">
        <f t="shared" si="5"/>
        <v>735.63681674962845</v>
      </c>
      <c r="AN37" s="59">
        <f ca="1">AVERAGE(OFFSET($AM$3,0,0,'Données projet'!$E$10+1,1))-AVERAGE(OFFSET($H$3,0,0,'Données projet'!$E$10+1,1))</f>
        <v>448.94764480536713</v>
      </c>
      <c r="AO37" s="59">
        <f t="shared" si="36"/>
        <v>469.26760321719695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128.80000000000001</v>
      </c>
      <c r="BE37" s="13">
        <f>BD37*VLOOKUP('Données projet'!$B$11,Paramètres!$A$1:$I$89,3,0)*VLOOKUP('Données projet'!$B$11,Paramètres!$A$1:$I$89,5,0)</f>
        <v>110.51040000000003</v>
      </c>
      <c r="BF37" s="13">
        <f t="shared" si="37"/>
        <v>29.451206375056412</v>
      </c>
      <c r="BG37" s="20">
        <f t="shared" si="7"/>
        <v>243.76646443655662</v>
      </c>
      <c r="BH37" s="59">
        <f t="shared" si="8"/>
        <v>537.09979776988996</v>
      </c>
      <c r="BI37" s="59">
        <f ca="1">AVERAGE(OFFSET($BH$3,0,0,'Données projet'!$E$11+1,1))-AVERAGE(OFFSET($H$3,0,0,'Données projet'!$E$11+1,1))</f>
        <v>447.10969593632467</v>
      </c>
      <c r="BJ37" s="59">
        <f t="shared" si="38"/>
        <v>256.77417912163997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11.6</v>
      </c>
      <c r="BY37" s="12">
        <f>IF('Données projet'!$A$114&gt;35,BY36+BX37-CG36,IF(A37&lt;'Données projet'!$A$114,$BV$205^A37,IF(A37='Données projet'!$A$114,'Données projet'!$B$114,BY36+BX37-CG36)))</f>
        <v>201.40000000000003</v>
      </c>
      <c r="BZ37" s="13">
        <f>BY37*VLOOKUP('Données projet'!$B$12,Paramètres!$A$1:$I$89,3,0)*VLOOKUP('Données projet'!$B$12,Paramètres!$A$1:$I$89,5,0)</f>
        <v>157.09200000000004</v>
      </c>
      <c r="CA37" s="13">
        <f t="shared" si="39"/>
        <v>40.185909342127296</v>
      </c>
      <c r="CB37" s="20">
        <f t="shared" si="10"/>
        <v>343.59235877087173</v>
      </c>
      <c r="CC37" s="59">
        <f t="shared" si="11"/>
        <v>636.92569210420504</v>
      </c>
      <c r="CD37" s="59">
        <f ca="1">AVERAGE(OFFSET($CC$3,0,0,'Données projet'!$E$12+1,1))-AVERAGE(OFFSET($H$3,0,0,'Données projet'!$E$12+1,1))</f>
        <v>357.65167206083379</v>
      </c>
      <c r="CE37" s="59">
        <f t="shared" si="40"/>
        <v>341.23389735986342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439.19854273764042</v>
      </c>
      <c r="T38" s="59">
        <f t="shared" si="34"/>
        <v>278.21741231699929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12.042764376793015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12.042764376793015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222</v>
      </c>
      <c r="AG38" s="12">
        <f>VLOOKUP(A38,'Données projet'!$A$61:$I$81,9,0)</f>
        <v>8.1999999999999993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222.00000000000003</v>
      </c>
      <c r="AJ38" s="13">
        <f>AI38*VLOOKUP('Données projet'!$B$10,Paramètres!$A$1:$I$89,3,0)*VLOOKUP('Données projet'!$B$10,Paramètres!$A$1:$I$89,5,0)</f>
        <v>211.25520000000003</v>
      </c>
      <c r="AK38" s="13">
        <f t="shared" si="35"/>
        <v>52.209783272091016</v>
      </c>
      <c r="AL38" s="20">
        <f t="shared" si="4"/>
        <v>458.86817919889182</v>
      </c>
      <c r="AM38" s="59">
        <f t="shared" si="5"/>
        <v>752.20151253222514</v>
      </c>
      <c r="AN38" s="59">
        <f ca="1">AVERAGE(OFFSET($AM$3,0,0,'Données projet'!$E$10+1,1))-AVERAGE(OFFSET($H$3,0,0,'Données projet'!$E$10+1,1))</f>
        <v>448.94764480536713</v>
      </c>
      <c r="AO38" s="59">
        <f t="shared" si="36"/>
        <v>469.26760321719695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29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13.118011196149537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13.118011196149537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139</v>
      </c>
      <c r="BB38" s="12">
        <f>VLOOKUP(A38,'Données projet'!$A$87:$I$107,9,0)</f>
        <v>10.199999999999999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139</v>
      </c>
      <c r="BE38" s="13">
        <f>BD38*VLOOKUP('Données projet'!$B$11,Paramètres!$A$1:$I$89,3,0)*VLOOKUP('Données projet'!$B$11,Paramètres!$A$1:$I$89,5,0)</f>
        <v>119.26200000000001</v>
      </c>
      <c r="BF38" s="13">
        <f t="shared" si="37"/>
        <v>31.502811162802828</v>
      </c>
      <c r="BG38" s="20">
        <f t="shared" si="7"/>
        <v>262.58204610854824</v>
      </c>
      <c r="BH38" s="59">
        <f t="shared" si="8"/>
        <v>555.91537944188156</v>
      </c>
      <c r="BI38" s="59">
        <f ca="1">AVERAGE(OFFSET($BH$3,0,0,'Données projet'!$E$11+1,1))-AVERAGE(OFFSET($H$3,0,0,'Données projet'!$E$11+1,1))</f>
        <v>447.10969593632467</v>
      </c>
      <c r="BJ38" s="59">
        <f t="shared" si="38"/>
        <v>256.77417912163997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14.075644810886788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14.075644810886788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213</v>
      </c>
      <c r="BW38" s="12">
        <f>VLOOKUP(A38,'Données projet'!$A$113:$I$133,9,0)</f>
        <v>11.6</v>
      </c>
      <c r="BX38" s="12">
        <f t="array" ref="BX38">INDEX(BW:BW,MIN(IF(ISNUMBER(BW38:BW234),ROW(BW38:BW234),"")))</f>
        <v>11.6</v>
      </c>
      <c r="BY38" s="12">
        <f>IF('Données projet'!$A$114&gt;35,BY37+BX38-CG37,IF(A38&lt;'Données projet'!$A$114,$BV$205^A38,IF(A38='Données projet'!$A$114,'Données projet'!$B$114,BY37+BX38-CG37)))</f>
        <v>213.00000000000003</v>
      </c>
      <c r="BZ38" s="13">
        <f>BY38*VLOOKUP('Données projet'!$B$12,Paramètres!$A$1:$I$89,3,0)*VLOOKUP('Données projet'!$B$12,Paramètres!$A$1:$I$89,5,0)</f>
        <v>166.14000000000001</v>
      </c>
      <c r="CA38" s="13">
        <f t="shared" si="39"/>
        <v>42.224359783104845</v>
      </c>
      <c r="CB38" s="20">
        <f t="shared" si="10"/>
        <v>362.90125995557429</v>
      </c>
      <c r="CC38" s="59">
        <f t="shared" si="11"/>
        <v>656.2345932889076</v>
      </c>
      <c r="CD38" s="59">
        <f ca="1">AVERAGE(OFFSET($CC$3,0,0,'Données projet'!$E$12+1,1))-AVERAGE(OFFSET($H$3,0,0,'Données projet'!$E$12+1,1))</f>
        <v>357.65167206083379</v>
      </c>
      <c r="CE38" s="59">
        <f t="shared" si="40"/>
        <v>341.23389735986342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29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10.752468193565193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10.752468193565193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439.19854273764042</v>
      </c>
      <c r="T39" s="59">
        <f t="shared" si="34"/>
        <v>278.21741231699929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11.80661311272508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11.80661311272508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201.40000000000003</v>
      </c>
      <c r="AJ39" s="13">
        <f>AI39*VLOOKUP('Données projet'!$B$10,Paramètres!$A$1:$I$89,3,0)*VLOOKUP('Données projet'!$B$10,Paramètres!$A$1:$I$89,5,0)</f>
        <v>191.65224000000003</v>
      </c>
      <c r="AK39" s="13">
        <f t="shared" si="35"/>
        <v>47.905055377617416</v>
      </c>
      <c r="AL39" s="20">
        <f t="shared" si="4"/>
        <v>417.22895611601695</v>
      </c>
      <c r="AM39" s="59">
        <f t="shared" si="5"/>
        <v>710.56228944935026</v>
      </c>
      <c r="AN39" s="59">
        <f ca="1">AVERAGE(OFFSET($AM$3,0,0,'Données projet'!$E$10+1,1))-AVERAGE(OFFSET($H$3,0,0,'Données projet'!$E$10+1,1))</f>
        <v>448.94764480536713</v>
      </c>
      <c r="AO39" s="59">
        <f t="shared" si="36"/>
        <v>469.26760321719695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12.860774997789822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12.860774997789822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</v>
      </c>
      <c r="BD39" s="12">
        <f>IF('Données projet'!$A$88&gt;35,BD38+BC39-BL38,IF(A39&lt;'Données projet'!$A$88,$BA$205^A39,IF(A39='Données projet'!$A$88,'Données projet'!$B$88,BD38+BC39-BL38)))</f>
        <v>121</v>
      </c>
      <c r="BE39" s="13">
        <f>BD39*VLOOKUP('Données projet'!$B$11,Paramètres!$A$1:$I$89,3,0)*VLOOKUP('Données projet'!$B$11,Paramètres!$A$1:$I$89,5,0)</f>
        <v>103.81800000000003</v>
      </c>
      <c r="BF39" s="13">
        <f t="shared" si="37"/>
        <v>27.869590380741339</v>
      </c>
      <c r="BG39" s="20">
        <f t="shared" si="7"/>
        <v>229.35588657979122</v>
      </c>
      <c r="BH39" s="59">
        <f t="shared" si="8"/>
        <v>522.68921991312459</v>
      </c>
      <c r="BI39" s="59">
        <f ca="1">AVERAGE(OFFSET($BH$3,0,0,'Données projet'!$E$11+1,1))-AVERAGE(OFFSET($H$3,0,0,'Données projet'!$E$11+1,1))</f>
        <v>447.10969593632467</v>
      </c>
      <c r="BJ39" s="59">
        <f t="shared" si="38"/>
        <v>256.77417912163997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13.799630001440905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13.799630001440905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195.40000000000003</v>
      </c>
      <c r="BZ39" s="13">
        <f>BY39*VLOOKUP('Données projet'!$B$12,Paramètres!$A$1:$I$89,3,0)*VLOOKUP('Données projet'!$B$12,Paramètres!$A$1:$I$89,5,0)</f>
        <v>152.41200000000003</v>
      </c>
      <c r="CA39" s="13">
        <f t="shared" si="39"/>
        <v>39.126211343688098</v>
      </c>
      <c r="CB39" s="20">
        <f t="shared" si="10"/>
        <v>333.59571809025681</v>
      </c>
      <c r="CC39" s="59">
        <f t="shared" si="11"/>
        <v>626.92905142359018</v>
      </c>
      <c r="CD39" s="59">
        <f ca="1">AVERAGE(OFFSET($CC$3,0,0,'Données projet'!$E$12+1,1))-AVERAGE(OFFSET($H$3,0,0,'Données projet'!$E$12+1,1))</f>
        <v>357.65167206083379</v>
      </c>
      <c r="CE39" s="59">
        <f t="shared" si="40"/>
        <v>341.23389735986342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10.541618850647394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10.541618850647394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439.19854273764042</v>
      </c>
      <c r="T40" s="59">
        <f t="shared" si="34"/>
        <v>278.21741231699929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11.575092630907468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11.575092630907468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209.80000000000004</v>
      </c>
      <c r="AJ40" s="13">
        <f>AI40*VLOOKUP('Données projet'!$B$10,Paramètres!$A$1:$I$89,3,0)*VLOOKUP('Données projet'!$B$10,Paramètres!$A$1:$I$89,5,0)</f>
        <v>199.64568000000006</v>
      </c>
      <c r="AK40" s="13">
        <f t="shared" si="35"/>
        <v>49.666290879455737</v>
      </c>
      <c r="AL40" s="20">
        <f t="shared" si="4"/>
        <v>434.21834928171887</v>
      </c>
      <c r="AM40" s="59">
        <f t="shared" si="5"/>
        <v>727.55168261505219</v>
      </c>
      <c r="AN40" s="59">
        <f ca="1">AVERAGE(OFFSET($AM$3,0,0,'Données projet'!$E$10+1,1))-AVERAGE(OFFSET($H$3,0,0,'Données projet'!$E$10+1,1))</f>
        <v>448.94764480536713</v>
      </c>
      <c r="AO40" s="59">
        <f t="shared" si="36"/>
        <v>469.26760321719695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12.608583044381351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12.608583044381351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</v>
      </c>
      <c r="BD40" s="12">
        <f>IF('Données projet'!$A$88&gt;35,BD39+BC40-BL39,IF(A40&lt;'Données projet'!$A$88,$BA$205^A40,IF(A40='Données projet'!$A$88,'Données projet'!$B$88,BD39+BC40-BL39)))</f>
        <v>131</v>
      </c>
      <c r="BE40" s="13">
        <f>BD40*VLOOKUP('Données projet'!$B$11,Paramètres!$A$1:$I$89,3,0)*VLOOKUP('Données projet'!$B$11,Paramètres!$A$1:$I$89,5,0)</f>
        <v>112.39800000000002</v>
      </c>
      <c r="BF40" s="13">
        <f t="shared" si="37"/>
        <v>29.895260991861875</v>
      </c>
      <c r="BG40" s="20">
        <f t="shared" si="7"/>
        <v>247.82742956082612</v>
      </c>
      <c r="BH40" s="59">
        <f t="shared" si="8"/>
        <v>541.16076289415946</v>
      </c>
      <c r="BI40" s="59">
        <f ca="1">AVERAGE(OFFSET($BH$3,0,0,'Données projet'!$E$11+1,1))-AVERAGE(OFFSET($H$3,0,0,'Données projet'!$E$11+1,1))</f>
        <v>447.10969593632467</v>
      </c>
      <c r="BJ40" s="59">
        <f t="shared" si="38"/>
        <v>256.77417912163997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13.529027674055845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13.529027674055845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206.80000000000004</v>
      </c>
      <c r="BZ40" s="13">
        <f>BY40*VLOOKUP('Données projet'!$B$12,Paramètres!$A$1:$I$89,3,0)*VLOOKUP('Données projet'!$B$12,Paramètres!$A$1:$I$89,5,0)</f>
        <v>161.30400000000003</v>
      </c>
      <c r="CA40" s="13">
        <f t="shared" si="39"/>
        <v>41.136497157560399</v>
      </c>
      <c r="CB40" s="20">
        <f t="shared" si="10"/>
        <v>352.58386588275107</v>
      </c>
      <c r="CC40" s="59">
        <f t="shared" si="11"/>
        <v>645.91719921608433</v>
      </c>
      <c r="CD40" s="59">
        <f ca="1">AVERAGE(OFFSET($CC$3,0,0,'Données projet'!$E$12+1,1))-AVERAGE(OFFSET($H$3,0,0,'Données projet'!$E$12+1,1))</f>
        <v>357.65167206083379</v>
      </c>
      <c r="CE40" s="59">
        <f t="shared" si="40"/>
        <v>341.23389735986342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10.334904134738812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10.334904134738812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439.19854273764042</v>
      </c>
      <c r="T41" s="59">
        <f t="shared" si="34"/>
        <v>278.21741231699929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11.34811212452475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11.34811212452475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218.20000000000005</v>
      </c>
      <c r="AJ41" s="13">
        <f>AI41*VLOOKUP('Données projet'!$B$10,Paramètres!$A$1:$I$89,3,0)*VLOOKUP('Données projet'!$B$10,Paramètres!$A$1:$I$89,5,0)</f>
        <v>207.63912000000005</v>
      </c>
      <c r="AK41" s="13">
        <f t="shared" si="35"/>
        <v>51.419335037191388</v>
      </c>
      <c r="AL41" s="20">
        <f t="shared" si="4"/>
        <v>451.19347585644169</v>
      </c>
      <c r="AM41" s="59">
        <f t="shared" si="5"/>
        <v>744.52680918977501</v>
      </c>
      <c r="AN41" s="59">
        <f ca="1">AVERAGE(OFFSET($AM$3,0,0,'Données projet'!$E$10+1,1))-AVERAGE(OFFSET($H$3,0,0,'Données projet'!$E$10+1,1))</f>
        <v>448.94764480536713</v>
      </c>
      <c r="AO41" s="59">
        <f t="shared" si="36"/>
        <v>469.26760321719695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12.361336421357318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12.361336421357318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</v>
      </c>
      <c r="BD41" s="12">
        <f>IF('Données projet'!$A$88&gt;35,BD40+BC41-BL40,IF(A41&lt;'Données projet'!$A$88,$BA$205^A41,IF(A41='Données projet'!$A$88,'Données projet'!$B$88,BD40+BC41-BL40)))</f>
        <v>141</v>
      </c>
      <c r="BE41" s="13">
        <f>BD41*VLOOKUP('Données projet'!$B$11,Paramètres!$A$1:$I$89,3,0)*VLOOKUP('Données projet'!$B$11,Paramètres!$A$1:$I$89,5,0)</f>
        <v>120.97800000000002</v>
      </c>
      <c r="BF41" s="13">
        <f t="shared" si="37"/>
        <v>31.902993864447531</v>
      </c>
      <c r="BG41" s="20">
        <f t="shared" si="7"/>
        <v>266.26773098057953</v>
      </c>
      <c r="BH41" s="59">
        <f t="shared" si="8"/>
        <v>559.60106431391284</v>
      </c>
      <c r="BI41" s="59">
        <f ca="1">AVERAGE(OFFSET($BH$3,0,0,'Données projet'!$E$11+1,1))-AVERAGE(OFFSET($H$3,0,0,'Données projet'!$E$11+1,1))</f>
        <v>447.10969593632467</v>
      </c>
      <c r="BJ41" s="59">
        <f t="shared" si="38"/>
        <v>256.77417912163997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13.263731693259684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13.263731693259684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218.20000000000005</v>
      </c>
      <c r="BZ41" s="13">
        <f>BY41*VLOOKUP('Données projet'!$B$12,Paramètres!$A$1:$I$89,3,0)*VLOOKUP('Données projet'!$B$12,Paramètres!$A$1:$I$89,5,0)</f>
        <v>170.19600000000005</v>
      </c>
      <c r="CA41" s="13">
        <f t="shared" si="39"/>
        <v>43.13391812093576</v>
      </c>
      <c r="CB41" s="20">
        <f t="shared" si="10"/>
        <v>371.54960739396319</v>
      </c>
      <c r="CC41" s="59">
        <f t="shared" si="11"/>
        <v>664.8829407272965</v>
      </c>
      <c r="CD41" s="59">
        <f ca="1">AVERAGE(OFFSET($CC$3,0,0,'Données projet'!$E$12+1,1))-AVERAGE(OFFSET($H$3,0,0,'Données projet'!$E$12+1,1))</f>
        <v>357.65167206083379</v>
      </c>
      <c r="CE41" s="59">
        <f t="shared" si="40"/>
        <v>341.23389735986342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10.13224296832567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10.13224296832567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439.19854273764042</v>
      </c>
      <c r="T42" s="59">
        <f t="shared" si="34"/>
        <v>278.21741231699929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11.125582567427758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11.125582567427758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226.60000000000005</v>
      </c>
      <c r="AJ42" s="13">
        <f>AI42*VLOOKUP('Données projet'!$B$10,Paramètres!$A$1:$I$89,3,0)*VLOOKUP('Données projet'!$B$10,Paramètres!$A$1:$I$89,5,0)</f>
        <v>215.63256000000004</v>
      </c>
      <c r="AK42" s="13">
        <f t="shared" si="35"/>
        <v>53.164539286100229</v>
      </c>
      <c r="AL42" s="20">
        <f t="shared" si="4"/>
        <v>468.15494792329127</v>
      </c>
      <c r="AM42" s="59">
        <f t="shared" si="5"/>
        <v>761.48828125662453</v>
      </c>
      <c r="AN42" s="59">
        <f ca="1">AVERAGE(OFFSET($AM$3,0,0,'Données projet'!$E$10+1,1))-AVERAGE(OFFSET($H$3,0,0,'Données projet'!$E$10+1,1))</f>
        <v>448.94764480536713</v>
      </c>
      <c r="AO42" s="59">
        <f t="shared" si="36"/>
        <v>469.26760321719695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12.118938153805237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12.118938153805237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</v>
      </c>
      <c r="BD42" s="12">
        <f>IF('Données projet'!$A$88&gt;35,BD41+BC42-BL41,IF(A42&lt;'Données projet'!$A$88,$BA$205^A42,IF(A42='Données projet'!$A$88,'Données projet'!$B$88,BD41+BC42-BL41)))</f>
        <v>151</v>
      </c>
      <c r="BE42" s="13">
        <f>BD42*VLOOKUP('Données projet'!$B$11,Paramètres!$A$1:$I$89,3,0)*VLOOKUP('Données projet'!$B$11,Paramètres!$A$1:$I$89,5,0)</f>
        <v>129.55800000000002</v>
      </c>
      <c r="BF42" s="13">
        <f t="shared" si="37"/>
        <v>33.894205874050066</v>
      </c>
      <c r="BG42" s="20">
        <f t="shared" si="7"/>
        <v>284.67925856397056</v>
      </c>
      <c r="BH42" s="59">
        <f t="shared" si="8"/>
        <v>578.01259189730388</v>
      </c>
      <c r="BI42" s="59">
        <f ca="1">AVERAGE(OFFSET($BH$3,0,0,'Données projet'!$E$11+1,1))-AVERAGE(OFFSET($H$3,0,0,'Données projet'!$E$11+1,1))</f>
        <v>447.10969593632467</v>
      </c>
      <c r="BJ42" s="59">
        <f t="shared" si="38"/>
        <v>256.77417912163997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13.003638004832366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13.003638004832366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229.60000000000005</v>
      </c>
      <c r="BZ42" s="13">
        <f>BY42*VLOOKUP('Données projet'!$B$12,Paramètres!$A$1:$I$89,3,0)*VLOOKUP('Données projet'!$B$12,Paramètres!$A$1:$I$89,5,0)</f>
        <v>179.08800000000005</v>
      </c>
      <c r="CA42" s="13">
        <f t="shared" si="39"/>
        <v>45.119223023956835</v>
      </c>
      <c r="CB42" s="20">
        <f t="shared" si="10"/>
        <v>390.49424676672493</v>
      </c>
      <c r="CC42" s="59">
        <f t="shared" si="11"/>
        <v>683.82758010005819</v>
      </c>
      <c r="CD42" s="59">
        <f ca="1">AVERAGE(OFFSET($CC$3,0,0,'Données projet'!$E$12+1,1))-AVERAGE(OFFSET($H$3,0,0,'Données projet'!$E$12+1,1))</f>
        <v>357.65167206083379</v>
      </c>
      <c r="CE42" s="59">
        <f t="shared" si="40"/>
        <v>341.23389735986342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9.9335558637747852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9.9335558637747852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439.19854273764042</v>
      </c>
      <c r="T43" s="59">
        <f t="shared" si="34"/>
        <v>278.21741231699929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22.950181056008823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22.950181056008823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235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235.00000000000006</v>
      </c>
      <c r="AJ43" s="13">
        <f>AI43*VLOOKUP('Données projet'!$B$10,Paramètres!$A$1:$I$89,3,0)*VLOOKUP('Données projet'!$B$10,Paramètres!$A$1:$I$89,5,0)</f>
        <v>223.62600000000003</v>
      </c>
      <c r="AK43" s="13">
        <f t="shared" si="35"/>
        <v>54.902227529974944</v>
      </c>
      <c r="AL43" s="20">
        <f t="shared" si="4"/>
        <v>485.10332961470635</v>
      </c>
      <c r="AM43" s="59">
        <f t="shared" si="5"/>
        <v>778.43666294803961</v>
      </c>
      <c r="AN43" s="59">
        <f ca="1">AVERAGE(OFFSET($AM$3,0,0,'Données projet'!$E$10+1,1))-AVERAGE(OFFSET($H$3,0,0,'Données projet'!$E$10+1,1))</f>
        <v>448.94764480536713</v>
      </c>
      <c r="AO43" s="59">
        <f t="shared" si="36"/>
        <v>469.26760321719695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30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25.451649578241373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25.451649578241373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161</v>
      </c>
      <c r="BB43" s="12">
        <f>VLOOKUP(A43,'Données projet'!$A$87:$I$107,9,0)</f>
        <v>10</v>
      </c>
      <c r="BC43" s="12">
        <f t="array" ref="BC43">INDEX(BB:BB,MIN(IF(ISNUMBER(BB43:BB239),ROW(BB43:BB239),"")))</f>
        <v>10</v>
      </c>
      <c r="BD43" s="12">
        <f>IF('Données projet'!$A$88&gt;35,BD42+BC43-BL42,IF(A43&lt;'Données projet'!$A$88,$BA$205^A43,IF(A43='Données projet'!$A$88,'Données projet'!$B$88,BD42+BC43-BL42)))</f>
        <v>161</v>
      </c>
      <c r="BE43" s="13">
        <f>BD43*VLOOKUP('Données projet'!$B$11,Paramètres!$A$1:$I$89,3,0)*VLOOKUP('Données projet'!$B$11,Paramètres!$A$1:$I$89,5,0)</f>
        <v>138.13800000000003</v>
      </c>
      <c r="BF43" s="13">
        <f t="shared" si="37"/>
        <v>35.870115614757175</v>
      </c>
      <c r="BG43" s="20">
        <f t="shared" si="7"/>
        <v>303.06413469570208</v>
      </c>
      <c r="BH43" s="59">
        <f t="shared" si="8"/>
        <v>596.39746802903539</v>
      </c>
      <c r="BI43" s="59">
        <f ca="1">AVERAGE(OFFSET($BH$3,0,0,'Données projet'!$E$11+1,1))-AVERAGE(OFFSET($H$3,0,0,'Données projet'!$E$11+1,1))</f>
        <v>447.10969593632467</v>
      </c>
      <c r="BJ43" s="59">
        <f t="shared" si="38"/>
        <v>256.77417912163997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26.82428940588041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26.82428940588041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241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241.00000000000006</v>
      </c>
      <c r="BZ43" s="13">
        <f>BY43*VLOOKUP('Données projet'!$B$12,Paramètres!$A$1:$I$89,3,0)*VLOOKUP('Données projet'!$B$12,Paramètres!$A$1:$I$89,5,0)</f>
        <v>187.98000000000005</v>
      </c>
      <c r="CA43" s="13">
        <f t="shared" si="39"/>
        <v>47.093082099012364</v>
      </c>
      <c r="CB43" s="20">
        <f t="shared" si="10"/>
        <v>409.41895132244662</v>
      </c>
      <c r="CC43" s="59">
        <f t="shared" si="11"/>
        <v>702.75228465577993</v>
      </c>
      <c r="CD43" s="59">
        <f ca="1">AVERAGE(OFFSET($CC$3,0,0,'Données projet'!$E$12+1,1))-AVERAGE(OFFSET($H$3,0,0,'Données projet'!$E$12+1,1))</f>
        <v>357.65167206083379</v>
      </c>
      <c r="CE43" s="59">
        <f t="shared" si="40"/>
        <v>341.23389735986342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32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21.603557381608223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21.603557381608223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439.19854273764042</v>
      </c>
      <c r="T44" s="59">
        <f t="shared" si="34"/>
        <v>278.21741231699929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22.500142003728723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22.500142003728723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7.6</v>
      </c>
      <c r="AI44" s="13">
        <f>IF('Données projet'!$A$62&gt;35,AI43+AH44-AQ43,IF(A44&lt;'Données projet'!$A$62,$AF$205^A44,IF(A44='Données projet'!$A$62,'Données projet'!$B$62,AI43+AH44-AQ43)))</f>
        <v>212.60000000000005</v>
      </c>
      <c r="AJ44" s="13">
        <f>AI44*VLOOKUP('Données projet'!$B$10,Paramètres!$A$1:$I$89,3,0)*VLOOKUP('Données projet'!$B$10,Paramètres!$A$1:$I$89,5,0)</f>
        <v>202.31016000000005</v>
      </c>
      <c r="AK44" s="13">
        <f t="shared" si="35"/>
        <v>50.251531123141397</v>
      </c>
      <c r="AL44" s="20">
        <f t="shared" si="4"/>
        <v>439.87827870613802</v>
      </c>
      <c r="AM44" s="59">
        <f t="shared" si="5"/>
        <v>733.21161203947133</v>
      </c>
      <c r="AN44" s="59">
        <f ca="1">AVERAGE(OFFSET($AM$3,0,0,'Données projet'!$E$10+1,1))-AVERAGE(OFFSET($H$3,0,0,'Données projet'!$E$10+1,1))</f>
        <v>448.94764480536713</v>
      </c>
      <c r="AO44" s="59">
        <f t="shared" si="36"/>
        <v>469.26760321719695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24.952558253985437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24.952558253985437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144.4</v>
      </c>
      <c r="BE44" s="13">
        <f>BD44*VLOOKUP('Données projet'!$B$11,Paramètres!$A$1:$I$89,3,0)*VLOOKUP('Données projet'!$B$11,Paramètres!$A$1:$I$89,5,0)</f>
        <v>123.89520000000003</v>
      </c>
      <c r="BF44" s="13">
        <f t="shared" si="37"/>
        <v>32.581794813999061</v>
      </c>
      <c r="BG44" s="20">
        <f t="shared" si="7"/>
        <v>272.53076596771507</v>
      </c>
      <c r="BH44" s="59">
        <f t="shared" si="8"/>
        <v>565.86409930104833</v>
      </c>
      <c r="BI44" s="59">
        <f ca="1">AVERAGE(OFFSET($BH$3,0,0,'Données projet'!$E$11+1,1))-AVERAGE(OFFSET($H$3,0,0,'Données projet'!$E$11+1,1))</f>
        <v>447.10969593632467</v>
      </c>
      <c r="BJ44" s="59">
        <f t="shared" si="38"/>
        <v>256.77417912163997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26.2982814518321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26.2982814518321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10.8</v>
      </c>
      <c r="BY44" s="12">
        <f>IF('Données projet'!$A$114&gt;35,BY43+BX44-CG43,IF(A44&lt;'Données projet'!$A$114,$BV$205^A44,IF(A44='Données projet'!$A$114,'Données projet'!$B$114,BY43+BX44-CG43)))</f>
        <v>219.80000000000007</v>
      </c>
      <c r="BZ44" s="13">
        <f>BY44*VLOOKUP('Données projet'!$B$12,Paramètres!$A$1:$I$89,3,0)*VLOOKUP('Données projet'!$B$12,Paramètres!$A$1:$I$89,5,0)</f>
        <v>171.44400000000005</v>
      </c>
      <c r="CA44" s="13">
        <f t="shared" si="39"/>
        <v>43.413272173627242</v>
      </c>
      <c r="CB44" s="20">
        <f t="shared" si="10"/>
        <v>374.20974903573415</v>
      </c>
      <c r="CC44" s="59">
        <f t="shared" si="11"/>
        <v>667.54308236906741</v>
      </c>
      <c r="CD44" s="59">
        <f ca="1">AVERAGE(OFFSET($CC$3,0,0,'Données projet'!$E$12+1,1))-AVERAGE(OFFSET($H$3,0,0,'Données projet'!$E$12+1,1))</f>
        <v>357.65167206083379</v>
      </c>
      <c r="CE44" s="59">
        <f t="shared" si="40"/>
        <v>341.23389735986342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21.17992479822378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21.17992479822378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439.19854273764042</v>
      </c>
      <c r="T45" s="59">
        <f t="shared" si="34"/>
        <v>278.21741231699929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22.05892794276712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22.05892794276712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7.6</v>
      </c>
      <c r="AI45" s="13">
        <f>IF('Données projet'!$A$62&gt;35,AI44+AH45-AQ44,IF(A45&lt;'Données projet'!$A$62,$AF$205^A45,IF(A45='Données projet'!$A$62,'Données projet'!$B$62,AI44+AH45-AQ44)))</f>
        <v>220.20000000000005</v>
      </c>
      <c r="AJ45" s="13">
        <f>AI45*VLOOKUP('Données projet'!$B$10,Paramètres!$A$1:$I$89,3,0)*VLOOKUP('Données projet'!$B$10,Paramètres!$A$1:$I$89,5,0)</f>
        <v>209.54232000000005</v>
      </c>
      <c r="AK45" s="13">
        <f t="shared" si="35"/>
        <v>51.835558406813547</v>
      </c>
      <c r="AL45" s="20">
        <f t="shared" si="4"/>
        <v>455.23313822520032</v>
      </c>
      <c r="AM45" s="59">
        <f t="shared" si="5"/>
        <v>748.56647155853364</v>
      </c>
      <c r="AN45" s="59">
        <f ca="1">AVERAGE(OFFSET($AM$3,0,0,'Données projet'!$E$10+1,1))-AVERAGE(OFFSET($H$3,0,0,'Données projet'!$E$10+1,1))</f>
        <v>448.94764480536713</v>
      </c>
      <c r="AO45" s="59">
        <f t="shared" si="36"/>
        <v>469.26760321719695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24.463253806182511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24.463253806182511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155.80000000000001</v>
      </c>
      <c r="BE45" s="13">
        <f>BD45*VLOOKUP('Données projet'!$B$11,Paramètres!$A$1:$I$89,3,0)*VLOOKUP('Données projet'!$B$11,Paramètres!$A$1:$I$89,5,0)</f>
        <v>133.67640000000003</v>
      </c>
      <c r="BF45" s="13">
        <f t="shared" si="37"/>
        <v>34.844483726822681</v>
      </c>
      <c r="BG45" s="20">
        <f t="shared" si="7"/>
        <v>293.50720582421621</v>
      </c>
      <c r="BH45" s="59">
        <f t="shared" si="8"/>
        <v>586.84053915754953</v>
      </c>
      <c r="BI45" s="59">
        <f ca="1">AVERAGE(OFFSET($BH$3,0,0,'Données projet'!$E$11+1,1))-AVERAGE(OFFSET($H$3,0,0,'Données projet'!$E$11+1,1))</f>
        <v>447.10969593632467</v>
      </c>
      <c r="BJ45" s="59">
        <f t="shared" si="38"/>
        <v>256.77417912163997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25.782588192929502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25.782588192929502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10.8</v>
      </c>
      <c r="BY45" s="12">
        <f>IF('Données projet'!$A$114&gt;35,BY44+BX45-CG44,IF(A45&lt;'Données projet'!$A$114,$BV$205^A45,IF(A45='Données projet'!$A$114,'Données projet'!$B$114,BY44+BX45-CG44)))</f>
        <v>230.60000000000008</v>
      </c>
      <c r="BZ45" s="13">
        <f>BY45*VLOOKUP('Données projet'!$B$12,Paramètres!$A$1:$I$89,3,0)*VLOOKUP('Données projet'!$B$12,Paramètres!$A$1:$I$89,5,0)</f>
        <v>179.86800000000008</v>
      </c>
      <c r="CA45" s="13">
        <f t="shared" si="39"/>
        <v>45.292817344769716</v>
      </c>
      <c r="CB45" s="20">
        <f t="shared" si="10"/>
        <v>392.15509020880739</v>
      </c>
      <c r="CC45" s="59">
        <f t="shared" si="11"/>
        <v>685.48842354214071</v>
      </c>
      <c r="CD45" s="59">
        <f ca="1">AVERAGE(OFFSET($CC$3,0,0,'Données projet'!$E$12+1,1))-AVERAGE(OFFSET($H$3,0,0,'Données projet'!$E$12+1,1))</f>
        <v>357.65167206083379</v>
      </c>
      <c r="CE45" s="59">
        <f t="shared" si="40"/>
        <v>341.23389735986342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20.764599391409146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20.764599391409146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439.19854273764042</v>
      </c>
      <c r="T46" s="59">
        <f t="shared" si="34"/>
        <v>278.21741231699929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21.626365820426969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21.626365820426969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7.6</v>
      </c>
      <c r="AI46" s="13">
        <f>IF('Données projet'!$A$62&gt;35,AI45+AH46-AQ45,IF(A46&lt;'Données projet'!$A$62,$AF$205^A46,IF(A46='Données projet'!$A$62,'Données projet'!$B$62,AI45+AH46-AQ45)))</f>
        <v>227.80000000000004</v>
      </c>
      <c r="AJ46" s="13">
        <f>AI46*VLOOKUP('Données projet'!$B$10,Paramètres!$A$1:$I$89,3,0)*VLOOKUP('Données projet'!$B$10,Paramètres!$A$1:$I$89,5,0)</f>
        <v>216.77448000000004</v>
      </c>
      <c r="AK46" s="13">
        <f t="shared" si="35"/>
        <v>53.41323339156682</v>
      </c>
      <c r="AL46" s="20">
        <f t="shared" si="4"/>
        <v>470.57693415697889</v>
      </c>
      <c r="AM46" s="59">
        <f t="shared" si="5"/>
        <v>763.91026749031221</v>
      </c>
      <c r="AN46" s="59">
        <f ca="1">AVERAGE(OFFSET($AM$3,0,0,'Données projet'!$E$10+1,1))-AVERAGE(OFFSET($H$3,0,0,'Données projet'!$E$10+1,1))</f>
        <v>448.94764480536713</v>
      </c>
      <c r="AO46" s="59">
        <f t="shared" si="36"/>
        <v>469.26760321719695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23.983544320154756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23.983544320154756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167.20000000000002</v>
      </c>
      <c r="BE46" s="13">
        <f>BD46*VLOOKUP('Données projet'!$B$11,Paramètres!$A$1:$I$89,3,0)*VLOOKUP('Données projet'!$B$11,Paramètres!$A$1:$I$89,5,0)</f>
        <v>143.45760000000004</v>
      </c>
      <c r="BF46" s="13">
        <f t="shared" si="37"/>
        <v>37.087964904995097</v>
      </c>
      <c r="BG46" s="20">
        <f t="shared" si="7"/>
        <v>314.45019220953321</v>
      </c>
      <c r="BH46" s="59">
        <f t="shared" si="8"/>
        <v>607.78352554286653</v>
      </c>
      <c r="BI46" s="59">
        <f ca="1">AVERAGE(OFFSET($BH$3,0,0,'Données projet'!$E$11+1,1))-AVERAGE(OFFSET($H$3,0,0,'Données projet'!$E$11+1,1))</f>
        <v>447.10969593632467</v>
      </c>
      <c r="BJ46" s="59">
        <f t="shared" si="38"/>
        <v>256.77417912163997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25.277007364292157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25.277007364292157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10.8</v>
      </c>
      <c r="BY46" s="12">
        <f>IF('Données projet'!$A$114&gt;35,BY45+BX46-CG45,IF(A46&lt;'Données projet'!$A$114,$BV$205^A46,IF(A46='Données projet'!$A$114,'Données projet'!$B$114,BY45+BX46-CG45)))</f>
        <v>241.40000000000009</v>
      </c>
      <c r="BZ46" s="13">
        <f>BY46*VLOOKUP('Données projet'!$B$12,Paramètres!$A$1:$I$89,3,0)*VLOOKUP('Données projet'!$B$12,Paramètres!$A$1:$I$89,5,0)</f>
        <v>188.29200000000009</v>
      </c>
      <c r="CA46" s="13">
        <f t="shared" si="39"/>
        <v>47.162140074549271</v>
      </c>
      <c r="CB46" s="20">
        <f t="shared" si="10"/>
        <v>410.0826272965067</v>
      </c>
      <c r="CC46" s="59">
        <f t="shared" si="11"/>
        <v>703.41596062984001</v>
      </c>
      <c r="CD46" s="59">
        <f ca="1">AVERAGE(OFFSET($CC$3,0,0,'Données projet'!$E$12+1,1))-AVERAGE(OFFSET($H$3,0,0,'Données projet'!$E$12+1,1))</f>
        <v>357.65167206083379</v>
      </c>
      <c r="CE46" s="59">
        <f t="shared" si="40"/>
        <v>341.23389735986342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20.357418262498662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20.357418262498662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439.19854273764042</v>
      </c>
      <c r="T47" s="59">
        <f t="shared" si="34"/>
        <v>278.21741231699929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21.202285977469064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21.202285977469064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7.6</v>
      </c>
      <c r="AI47" s="13">
        <f>IF('Données projet'!$A$62&gt;35,AI46+AH47-AQ46,IF(A47&lt;'Données projet'!$A$62,$AF$205^A47,IF(A47='Données projet'!$A$62,'Données projet'!$B$62,AI46+AH47-AQ46)))</f>
        <v>235.40000000000003</v>
      </c>
      <c r="AJ47" s="13">
        <f>AI47*VLOOKUP('Données projet'!$B$10,Paramètres!$A$1:$I$89,3,0)*VLOOKUP('Données projet'!$B$10,Paramètres!$A$1:$I$89,5,0)</f>
        <v>224.00664000000003</v>
      </c>
      <c r="AK47" s="13">
        <f t="shared" si="35"/>
        <v>54.984792305364024</v>
      </c>
      <c r="AL47" s="20">
        <f t="shared" si="4"/>
        <v>485.91007793184241</v>
      </c>
      <c r="AM47" s="59">
        <f t="shared" si="5"/>
        <v>779.24341126517572</v>
      </c>
      <c r="AN47" s="59">
        <f ca="1">AVERAGE(OFFSET($AM$3,0,0,'Données projet'!$E$10+1,1))-AVERAGE(OFFSET($H$3,0,0,'Données projet'!$E$10+1,1))</f>
        <v>448.94764480536713</v>
      </c>
      <c r="AO47" s="59">
        <f t="shared" si="36"/>
        <v>469.26760321719695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23.51324164455411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23.51324164455411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178.60000000000002</v>
      </c>
      <c r="BE47" s="13">
        <f>BD47*VLOOKUP('Données projet'!$B$11,Paramètres!$A$1:$I$89,3,0)*VLOOKUP('Données projet'!$B$11,Paramètres!$A$1:$I$89,5,0)</f>
        <v>153.23880000000003</v>
      </c>
      <c r="BF47" s="13">
        <f t="shared" si="37"/>
        <v>39.31369695702417</v>
      </c>
      <c r="BG47" s="20">
        <f t="shared" si="7"/>
        <v>335.36226553348382</v>
      </c>
      <c r="BH47" s="59">
        <f t="shared" si="8"/>
        <v>628.69559886681714</v>
      </c>
      <c r="BI47" s="59">
        <f ca="1">AVERAGE(OFFSET($BH$3,0,0,'Données projet'!$E$11+1,1))-AVERAGE(OFFSET($H$3,0,0,'Données projet'!$E$11+1,1))</f>
        <v>447.10969593632467</v>
      </c>
      <c r="BJ47" s="59">
        <f t="shared" si="38"/>
        <v>256.77417912163997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24.781340667330532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24.781340667330532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10.8</v>
      </c>
      <c r="BY47" s="12">
        <f>IF('Données projet'!$A$114&gt;35,BY46+BX47-CG46,IF(A47&lt;'Données projet'!$A$114,$BV$205^A47,IF(A47='Données projet'!$A$114,'Données projet'!$B$114,BY46+BX47-CG46)))</f>
        <v>252.2000000000001</v>
      </c>
      <c r="BZ47" s="13">
        <f>BY47*VLOOKUP('Données projet'!$B$12,Paramètres!$A$1:$I$89,3,0)*VLOOKUP('Données projet'!$B$12,Paramètres!$A$1:$I$89,5,0)</f>
        <v>196.71600000000009</v>
      </c>
      <c r="CA47" s="13">
        <f t="shared" si="39"/>
        <v>49.021749959730052</v>
      </c>
      <c r="CB47" s="20">
        <f t="shared" si="10"/>
        <v>427.99324784652998</v>
      </c>
      <c r="CC47" s="59">
        <f t="shared" si="11"/>
        <v>721.3265811798633</v>
      </c>
      <c r="CD47" s="59">
        <f ca="1">AVERAGE(OFFSET($CC$3,0,0,'Données projet'!$E$12+1,1))-AVERAGE(OFFSET($H$3,0,0,'Données projet'!$E$12+1,1))</f>
        <v>357.65167206083379</v>
      </c>
      <c r="CE47" s="59">
        <f t="shared" si="40"/>
        <v>341.23389735986342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19.958221707170146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19.958221707170146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439.19854273764042</v>
      </c>
      <c r="T48" s="59">
        <f t="shared" si="34"/>
        <v>278.21741231699929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32.829286458361416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32.829286458361416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243</v>
      </c>
      <c r="AG48" s="12">
        <f>VLOOKUP(A48,'Données projet'!$A$61:$I$81,9,0)</f>
        <v>7.6</v>
      </c>
      <c r="AH48" s="12">
        <f t="array" ref="AH48">INDEX(AG:AG,MIN(IF(ISNUMBER(AG48:AG244),ROW(AG48:AG244),"")))</f>
        <v>7.6</v>
      </c>
      <c r="AI48" s="13">
        <f>IF('Données projet'!$A$62&gt;35,AI47+AH48-AQ47,IF(A48&lt;'Données projet'!$A$62,$AF$205^A48,IF(A48='Données projet'!$A$62,'Données projet'!$B$62,AI47+AH48-AQ47)))</f>
        <v>243.00000000000003</v>
      </c>
      <c r="AJ48" s="13">
        <f>AI48*VLOOKUP('Données projet'!$B$10,Paramètres!$A$1:$I$89,3,0)*VLOOKUP('Données projet'!$B$10,Paramètres!$A$1:$I$89,5,0)</f>
        <v>231.23880000000003</v>
      </c>
      <c r="AK48" s="13">
        <f t="shared" si="35"/>
        <v>56.55045525673966</v>
      </c>
      <c r="AL48" s="20">
        <f t="shared" si="4"/>
        <v>501.23295290548822</v>
      </c>
      <c r="AM48" s="59">
        <f t="shared" si="5"/>
        <v>794.56628623882148</v>
      </c>
      <c r="AN48" s="59">
        <f ca="1">AVERAGE(OFFSET($AM$3,0,0,'Données projet'!$E$10+1,1))-AVERAGE(OFFSET($H$3,0,0,'Données projet'!$E$10+1,1))</f>
        <v>448.94764480536713</v>
      </c>
      <c r="AO48" s="59">
        <f t="shared" si="36"/>
        <v>469.26760321719695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30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36.622517727375552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36.622517727375552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190.00000000000003</v>
      </c>
      <c r="BE48" s="13">
        <f>BD48*VLOOKUP('Données projet'!$B$11,Paramètres!$A$1:$I$89,3,0)*VLOOKUP('Données projet'!$B$11,Paramètres!$A$1:$I$89,5,0)</f>
        <v>163.02000000000004</v>
      </c>
      <c r="BF48" s="13">
        <f t="shared" si="37"/>
        <v>41.52294175893757</v>
      </c>
      <c r="BG48" s="20">
        <f t="shared" si="7"/>
        <v>356.24562356348298</v>
      </c>
      <c r="BH48" s="59">
        <f t="shared" si="8"/>
        <v>649.57895689681629</v>
      </c>
      <c r="BI48" s="59">
        <f ca="1">AVERAGE(OFFSET($BH$3,0,0,'Données projet'!$E$11+1,1))-AVERAGE(OFFSET($H$3,0,0,'Données projet'!$E$11+1,1))</f>
        <v>447.10969593632467</v>
      </c>
      <c r="BJ48" s="59">
        <f t="shared" si="38"/>
        <v>256.77417912163997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38.37103850285628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38.37103850285628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263</v>
      </c>
      <c r="BW48" s="12">
        <f>VLOOKUP(A48,'Données projet'!$A$113:$I$133,9,0)</f>
        <v>10.8</v>
      </c>
      <c r="BX48" s="12">
        <f t="array" ref="BX48">INDEX(BW:BW,MIN(IF(ISNUMBER(BW48:BW244),ROW(BW48:BW244),"")))</f>
        <v>10.8</v>
      </c>
      <c r="BY48" s="12">
        <f>IF('Données projet'!$A$114&gt;35,BY47+BX48-CG47,IF(A48&lt;'Données projet'!$A$114,$BV$205^A48,IF(A48='Données projet'!$A$114,'Données projet'!$B$114,BY47+BX48-CG47)))</f>
        <v>263.00000000000011</v>
      </c>
      <c r="BZ48" s="13">
        <f>BY48*VLOOKUP('Données projet'!$B$12,Paramètres!$A$1:$I$89,3,0)*VLOOKUP('Données projet'!$B$12,Paramètres!$A$1:$I$89,5,0)</f>
        <v>205.1400000000001</v>
      </c>
      <c r="CA48" s="13">
        <f t="shared" si="39"/>
        <v>50.872110483472362</v>
      </c>
      <c r="CB48" s="20">
        <f t="shared" si="10"/>
        <v>445.88775909204782</v>
      </c>
      <c r="CC48" s="59">
        <f t="shared" si="11"/>
        <v>739.22109242538113</v>
      </c>
      <c r="CD48" s="59">
        <f ca="1">AVERAGE(OFFSET($CC$3,0,0,'Données projet'!$E$12+1,1))-AVERAGE(OFFSET($H$3,0,0,'Données projet'!$E$12+1,1))</f>
        <v>357.65167206083379</v>
      </c>
      <c r="CE48" s="59">
        <f t="shared" si="40"/>
        <v>341.23389735986342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36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32.914744703438416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32.914744703438416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439.19854273764042</v>
      </c>
      <c r="T49" s="59">
        <f t="shared" si="34"/>
        <v>278.21741231699929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32.185524174800491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32.185524174800491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220.20000000000002</v>
      </c>
      <c r="AJ49" s="13">
        <f>AI49*VLOOKUP('Données projet'!$B$10,Paramètres!$A$1:$I$89,3,0)*VLOOKUP('Données projet'!$B$10,Paramètres!$A$1:$I$89,5,0)</f>
        <v>209.54232000000002</v>
      </c>
      <c r="AK49" s="13">
        <f t="shared" si="35"/>
        <v>51.835558406813547</v>
      </c>
      <c r="AL49" s="20">
        <f t="shared" si="4"/>
        <v>455.23313822520032</v>
      </c>
      <c r="AM49" s="59">
        <f t="shared" si="5"/>
        <v>748.56647155853364</v>
      </c>
      <c r="AN49" s="59">
        <f ca="1">AVERAGE(OFFSET($AM$3,0,0,'Données projet'!$E$10+1,1))-AVERAGE(OFFSET($H$3,0,0,'Données projet'!$E$10+1,1))</f>
        <v>448.94764480536713</v>
      </c>
      <c r="AO49" s="59">
        <f t="shared" si="36"/>
        <v>469.26760321719695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35.904372492271882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35.904372492271882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173.00000000000003</v>
      </c>
      <c r="BE49" s="13">
        <f>BD49*VLOOKUP('Données projet'!$B$11,Paramètres!$A$1:$I$89,3,0)*VLOOKUP('Données projet'!$B$11,Paramètres!$A$1:$I$89,5,0)</f>
        <v>148.43400000000003</v>
      </c>
      <c r="BF49" s="13">
        <f t="shared" si="37"/>
        <v>38.222489421716382</v>
      </c>
      <c r="BG49" s="20">
        <f t="shared" si="7"/>
        <v>325.0933857428227</v>
      </c>
      <c r="BH49" s="59">
        <f t="shared" si="8"/>
        <v>618.42671907615602</v>
      </c>
      <c r="BI49" s="59">
        <f ca="1">AVERAGE(OFFSET($BH$3,0,0,'Données projet'!$E$11+1,1))-AVERAGE(OFFSET($H$3,0,0,'Données projet'!$E$11+1,1))</f>
        <v>447.10969593632467</v>
      </c>
      <c r="BJ49" s="59">
        <f t="shared" si="38"/>
        <v>256.77417912163997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37.618605841837798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37.618605841837798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11.2</v>
      </c>
      <c r="BY49" s="12">
        <f>IF('Données projet'!$A$114&gt;35,BY48+BX49-CG48,IF(A49&lt;'Données projet'!$A$114,$BV$205^A49,IF(A49='Données projet'!$A$114,'Données projet'!$B$114,BY48+BX49-CG48)))</f>
        <v>238.2000000000001</v>
      </c>
      <c r="BZ49" s="13">
        <f>BY49*VLOOKUP('Données projet'!$B$12,Paramètres!$A$1:$I$89,3,0)*VLOOKUP('Données projet'!$B$12,Paramètres!$A$1:$I$89,5,0)</f>
        <v>185.79600000000008</v>
      </c>
      <c r="CA49" s="13">
        <f t="shared" si="39"/>
        <v>46.60930127448345</v>
      </c>
      <c r="CB49" s="20">
        <f t="shared" si="10"/>
        <v>404.7725663863921</v>
      </c>
      <c r="CC49" s="59">
        <f t="shared" si="11"/>
        <v>698.10589971972536</v>
      </c>
      <c r="CD49" s="59">
        <f ca="1">AVERAGE(OFFSET($CC$3,0,0,'Données projet'!$E$12+1,1))-AVERAGE(OFFSET($H$3,0,0,'Données projet'!$E$12+1,1))</f>
        <v>357.65167206083379</v>
      </c>
      <c r="CE49" s="59">
        <f t="shared" si="40"/>
        <v>341.23389735986342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32.269306635815916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32.269306635815916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439.19854273764042</v>
      </c>
      <c r="T50" s="59">
        <f t="shared" si="34"/>
        <v>278.21741231699929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31.554385676963978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31.554385676963978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227.4</v>
      </c>
      <c r="AJ50" s="13">
        <f>AI50*VLOOKUP('Données projet'!$B$10,Paramètres!$A$1:$I$89,3,0)*VLOOKUP('Données projet'!$B$10,Paramètres!$A$1:$I$89,5,0)</f>
        <v>216.39384000000001</v>
      </c>
      <c r="AK50" s="13">
        <f t="shared" si="35"/>
        <v>53.330352339128915</v>
      </c>
      <c r="AL50" s="20">
        <f t="shared" si="4"/>
        <v>469.76963499064959</v>
      </c>
      <c r="AM50" s="59">
        <f t="shared" si="5"/>
        <v>763.10296832398285</v>
      </c>
      <c r="AN50" s="59">
        <f ca="1">AVERAGE(OFFSET($AM$3,0,0,'Données projet'!$E$10+1,1))-AVERAGE(OFFSET($H$3,0,0,'Données projet'!$E$10+1,1))</f>
        <v>448.94764480536713</v>
      </c>
      <c r="AO50" s="59">
        <f t="shared" si="36"/>
        <v>469.26760321719695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35.200309647203255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35.200309647203255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184.00000000000003</v>
      </c>
      <c r="BE50" s="13">
        <f>BD50*VLOOKUP('Données projet'!$B$11,Paramètres!$A$1:$I$89,3,0)*VLOOKUP('Données projet'!$B$11,Paramètres!$A$1:$I$89,5,0)</f>
        <v>157.87200000000004</v>
      </c>
      <c r="BF50" s="13">
        <f t="shared" si="37"/>
        <v>40.362165684361159</v>
      </c>
      <c r="BG50" s="20">
        <f t="shared" si="7"/>
        <v>345.25783856692902</v>
      </c>
      <c r="BH50" s="59">
        <f t="shared" si="8"/>
        <v>638.59117190026234</v>
      </c>
      <c r="BI50" s="59">
        <f ca="1">AVERAGE(OFFSET($BH$3,0,0,'Données projet'!$E$11+1,1))-AVERAGE(OFFSET($H$3,0,0,'Données projet'!$E$11+1,1))</f>
        <v>447.10969593632467</v>
      </c>
      <c r="BJ50" s="59">
        <f t="shared" si="38"/>
        <v>256.77417912163997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36.880927926363285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36.880927926363285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11.2</v>
      </c>
      <c r="BY50" s="12">
        <f>IF('Données projet'!$A$114&gt;35,BY49+BX50-CG49,IF(A50&lt;'Données projet'!$A$114,$BV$205^A50,IF(A50='Données projet'!$A$114,'Données projet'!$B$114,BY49+BX50-CG49)))</f>
        <v>249.40000000000009</v>
      </c>
      <c r="BZ50" s="13">
        <f>BY50*VLOOKUP('Données projet'!$B$12,Paramètres!$A$1:$I$89,3,0)*VLOOKUP('Données projet'!$B$12,Paramètres!$A$1:$I$89,5,0)</f>
        <v>194.53200000000007</v>
      </c>
      <c r="CA50" s="13">
        <f t="shared" si="39"/>
        <v>48.540534952652621</v>
      </c>
      <c r="CB50" s="20">
        <f t="shared" si="10"/>
        <v>423.35133170920341</v>
      </c>
      <c r="CC50" s="59">
        <f t="shared" si="11"/>
        <v>716.68466504253672</v>
      </c>
      <c r="CD50" s="59">
        <f ca="1">AVERAGE(OFFSET($CC$3,0,0,'Données projet'!$E$12+1,1))-AVERAGE(OFFSET($H$3,0,0,'Données projet'!$E$12+1,1))</f>
        <v>357.65167206083379</v>
      </c>
      <c r="CE50" s="59">
        <f t="shared" si="40"/>
        <v>341.23389735986342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31.636525215021145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31.636525215021145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439.19854273764042</v>
      </c>
      <c r="T51" s="59">
        <f t="shared" si="34"/>
        <v>278.21741231699929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30.935623420113565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30.935623420113565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234.6</v>
      </c>
      <c r="AJ51" s="13">
        <f>AI51*VLOOKUP('Données projet'!$B$10,Paramètres!$A$1:$I$89,3,0)*VLOOKUP('Données projet'!$B$10,Paramètres!$A$1:$I$89,5,0)</f>
        <v>223.24536000000001</v>
      </c>
      <c r="AK51" s="13">
        <f t="shared" si="35"/>
        <v>54.81964639459116</v>
      </c>
      <c r="AL51" s="20">
        <f t="shared" si="4"/>
        <v>484.29655280391285</v>
      </c>
      <c r="AM51" s="59">
        <f t="shared" si="5"/>
        <v>777.6298861372461</v>
      </c>
      <c r="AN51" s="59">
        <f ca="1">AVERAGE(OFFSET($AM$3,0,0,'Données projet'!$E$10+1,1))-AVERAGE(OFFSET($H$3,0,0,'Données projet'!$E$10+1,1))</f>
        <v>448.94764480536713</v>
      </c>
      <c r="AO51" s="59">
        <f t="shared" si="36"/>
        <v>469.26760321719695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34.510053045090494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34.510053045090494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195.00000000000003</v>
      </c>
      <c r="BE51" s="13">
        <f>BD51*VLOOKUP('Données projet'!$B$11,Paramètres!$A$1:$I$89,3,0)*VLOOKUP('Données projet'!$B$11,Paramètres!$A$1:$I$89,5,0)</f>
        <v>167.31000000000006</v>
      </c>
      <c r="BF51" s="13">
        <f t="shared" si="37"/>
        <v>42.486994942347515</v>
      </c>
      <c r="BG51" s="20">
        <f t="shared" si="7"/>
        <v>365.39643285792204</v>
      </c>
      <c r="BH51" s="59">
        <f t="shared" si="8"/>
        <v>658.72976619125529</v>
      </c>
      <c r="BI51" s="59">
        <f ca="1">AVERAGE(OFFSET($BH$3,0,0,'Données projet'!$E$11+1,1))-AVERAGE(OFFSET($H$3,0,0,'Données projet'!$E$11+1,1))</f>
        <v>447.10969593632467</v>
      </c>
      <c r="BJ51" s="59">
        <f t="shared" si="38"/>
        <v>256.77417912163997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36.157715424872123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36.157715424872123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11.2</v>
      </c>
      <c r="BY51" s="12">
        <f>IF('Données projet'!$A$114&gt;35,BY50+BX51-CG50,IF(A51&lt;'Données projet'!$A$114,$BV$205^A51,IF(A51='Données projet'!$A$114,'Données projet'!$B$114,BY50+BX51-CG50)))</f>
        <v>260.60000000000008</v>
      </c>
      <c r="BZ51" s="13">
        <f>BY51*VLOOKUP('Données projet'!$B$12,Paramètres!$A$1:$I$89,3,0)*VLOOKUP('Données projet'!$B$12,Paramètres!$A$1:$I$89,5,0)</f>
        <v>203.26800000000006</v>
      </c>
      <c r="CA51" s="13">
        <f t="shared" si="39"/>
        <v>50.461696323746594</v>
      </c>
      <c r="CB51" s="20">
        <f t="shared" si="10"/>
        <v>441.9125544305254</v>
      </c>
      <c r="CC51" s="59">
        <f t="shared" si="11"/>
        <v>735.24588776385872</v>
      </c>
      <c r="CD51" s="59">
        <f ca="1">AVERAGE(OFFSET($CC$3,0,0,'Données projet'!$E$12+1,1))-AVERAGE(OFFSET($H$3,0,0,'Données projet'!$E$12+1,1))</f>
        <v>357.65167206083379</v>
      </c>
      <c r="CE51" s="59">
        <f t="shared" si="40"/>
        <v>341.23389735986342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31.016152251929601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31.016152251929601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439.19854273764042</v>
      </c>
      <c r="T52" s="59">
        <f t="shared" si="34"/>
        <v>278.21741231699929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30.328994713712277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30.328994713712277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241.79999999999998</v>
      </c>
      <c r="AJ52" s="13">
        <f>AI52*VLOOKUP('Données projet'!$B$10,Paramètres!$A$1:$I$89,3,0)*VLOOKUP('Données projet'!$B$10,Paramètres!$A$1:$I$89,5,0)</f>
        <v>230.09688</v>
      </c>
      <c r="AK52" s="13">
        <f t="shared" si="35"/>
        <v>56.303628738745964</v>
      </c>
      <c r="AL52" s="20">
        <f t="shared" si="4"/>
        <v>498.81421938664909</v>
      </c>
      <c r="AM52" s="59">
        <f t="shared" si="5"/>
        <v>792.1475527199824</v>
      </c>
      <c r="AN52" s="59">
        <f ca="1">AVERAGE(OFFSET($AM$3,0,0,'Données projet'!$E$10+1,1))-AVERAGE(OFFSET($H$3,0,0,'Données projet'!$E$10+1,1))</f>
        <v>448.94764480536713</v>
      </c>
      <c r="AO52" s="59">
        <f t="shared" si="36"/>
        <v>469.26760321719695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33.833331953930205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33.833331953930205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206.00000000000003</v>
      </c>
      <c r="BE52" s="13">
        <f>BD52*VLOOKUP('Données projet'!$B$11,Paramètres!$A$1:$I$89,3,0)*VLOOKUP('Données projet'!$B$11,Paramètres!$A$1:$I$89,5,0)</f>
        <v>176.74800000000005</v>
      </c>
      <c r="BF52" s="13">
        <f t="shared" si="37"/>
        <v>44.597910160550732</v>
      </c>
      <c r="BG52" s="20">
        <f t="shared" si="7"/>
        <v>385.51079352962591</v>
      </c>
      <c r="BH52" s="59">
        <f t="shared" si="8"/>
        <v>678.84412686295923</v>
      </c>
      <c r="BI52" s="59">
        <f ca="1">AVERAGE(OFFSET($BH$3,0,0,'Données projet'!$E$11+1,1))-AVERAGE(OFFSET($H$3,0,0,'Données projet'!$E$11+1,1))</f>
        <v>447.10969593632467</v>
      </c>
      <c r="BJ52" s="59">
        <f t="shared" si="38"/>
        <v>256.77417912163997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35.448684679419138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35.448684679419138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11.2</v>
      </c>
      <c r="BY52" s="12">
        <f>IF('Données projet'!$A$114&gt;35,BY51+BX52-CG51,IF(A52&lt;'Données projet'!$A$114,$BV$205^A52,IF(A52='Données projet'!$A$114,'Données projet'!$B$114,BY51+BX52-CG51)))</f>
        <v>271.80000000000007</v>
      </c>
      <c r="BZ52" s="13">
        <f>BY52*VLOOKUP('Données projet'!$B$12,Paramètres!$A$1:$I$89,3,0)*VLOOKUP('Données projet'!$B$12,Paramètres!$A$1:$I$89,5,0)</f>
        <v>212.00400000000005</v>
      </c>
      <c r="CA52" s="13">
        <f t="shared" si="39"/>
        <v>52.373267756879777</v>
      </c>
      <c r="CB52" s="20">
        <f t="shared" si="10"/>
        <v>460.45707467656558</v>
      </c>
      <c r="CC52" s="59">
        <f t="shared" si="11"/>
        <v>753.7904080098989</v>
      </c>
      <c r="CD52" s="59">
        <f ca="1">AVERAGE(OFFSET($CC$3,0,0,'Données projet'!$E$12+1,1))-AVERAGE(OFFSET($H$3,0,0,'Données projet'!$E$12+1,1))</f>
        <v>357.65167206083379</v>
      </c>
      <c r="CE52" s="59">
        <f t="shared" si="40"/>
        <v>341.23389735986342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30.40794442425414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30.40794442425414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439.19854273764042</v>
      </c>
      <c r="T53" s="59">
        <f t="shared" si="34"/>
        <v>278.21741231699929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41.777026003029555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41.777026003029555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248.99999999999997</v>
      </c>
      <c r="AJ53" s="13">
        <f>AI53*VLOOKUP('Données projet'!$B$10,Paramètres!$A$1:$I$89,3,0)*VLOOKUP('Données projet'!$B$10,Paramètres!$A$1:$I$89,5,0)</f>
        <v>236.94839999999999</v>
      </c>
      <c r="AK53" s="13">
        <f t="shared" si="35"/>
        <v>57.782475694292401</v>
      </c>
      <c r="AL53" s="20">
        <f t="shared" si="4"/>
        <v>513.32294183422596</v>
      </c>
      <c r="AM53" s="59">
        <f t="shared" si="5"/>
        <v>806.65627516755922</v>
      </c>
      <c r="AN53" s="59">
        <f ca="1">AVERAGE(OFFSET($AM$3,0,0,'Données projet'!$E$10+1,1))-AVERAGE(OFFSET($H$3,0,0,'Données projet'!$E$10+1,1))</f>
        <v>448.94764480536713</v>
      </c>
      <c r="AO53" s="59">
        <f t="shared" si="36"/>
        <v>469.26760321719695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30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46.74023736041832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46.74023736041832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217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217.00000000000003</v>
      </c>
      <c r="BE53" s="13">
        <f>BD53*VLOOKUP('Données projet'!$B$11,Paramètres!$A$1:$I$89,3,0)*VLOOKUP('Données projet'!$B$11,Paramètres!$A$1:$I$89,5,0)</f>
        <v>186.18600000000004</v>
      </c>
      <c r="BF53" s="13">
        <f t="shared" si="37"/>
        <v>46.69573903947046</v>
      </c>
      <c r="BG53" s="20">
        <f t="shared" si="7"/>
        <v>405.60236216041108</v>
      </c>
      <c r="BH53" s="59">
        <f t="shared" si="8"/>
        <v>698.93569549374433</v>
      </c>
      <c r="BI53" s="59">
        <f ca="1">AVERAGE(OFFSET($BH$3,0,0,'Données projet'!$E$11+1,1))-AVERAGE(OFFSET($H$3,0,0,'Données projet'!$E$11+1,1))</f>
        <v>447.10969593632467</v>
      </c>
      <c r="BJ53" s="59">
        <f t="shared" si="38"/>
        <v>256.77417912163997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48.829202405305217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48.829202405305217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283</v>
      </c>
      <c r="BW53" s="12">
        <f>VLOOKUP(A53,'Données projet'!$A$113:$I$133,9,0)</f>
        <v>11.2</v>
      </c>
      <c r="BX53" s="12">
        <f t="array" ref="BX53">INDEX(BW:BW,MIN(IF(ISNUMBER(BW53:BW249),ROW(BW53:BW249),"")))</f>
        <v>11.2</v>
      </c>
      <c r="BY53" s="12">
        <f>IF('Données projet'!$A$114&gt;35,BY52+BX53-CG52,IF(A53&lt;'Données projet'!$A$114,$BV$205^A53,IF(A53='Données projet'!$A$114,'Données projet'!$B$114,BY52+BX53-CG52)))</f>
        <v>283.00000000000006</v>
      </c>
      <c r="BZ53" s="13">
        <f>BY53*VLOOKUP('Données projet'!$B$12,Paramètres!$A$1:$I$89,3,0)*VLOOKUP('Données projet'!$B$12,Paramètres!$A$1:$I$89,5,0)</f>
        <v>220.74000000000007</v>
      </c>
      <c r="CA53" s="13">
        <f t="shared" si="39"/>
        <v>54.275689618029304</v>
      </c>
      <c r="CB53" s="20">
        <f t="shared" si="10"/>
        <v>478.98565941806777</v>
      </c>
      <c r="CC53" s="59">
        <f t="shared" si="11"/>
        <v>772.31899275140108</v>
      </c>
      <c r="CD53" s="59">
        <f ca="1">AVERAGE(OFFSET($CC$3,0,0,'Données projet'!$E$12+1,1))-AVERAGE(OFFSET($H$3,0,0,'Données projet'!$E$12+1,1))</f>
        <v>357.65167206083379</v>
      </c>
      <c r="CE53" s="59">
        <f t="shared" si="40"/>
        <v>341.23389735986342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35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42.788779966446555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42.788779966446555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439.19854273764042</v>
      </c>
      <c r="T54" s="59">
        <f t="shared" si="34"/>
        <v>278.21741231699929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40.95780400457992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40.95780400457992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</v>
      </c>
      <c r="AI54" s="13">
        <f>IF('Données projet'!$A$62&gt;35,AI53+AH54-AQ53,IF(A54&lt;'Données projet'!$A$62,$AF$205^A54,IF(A54='Données projet'!$A$62,'Données projet'!$B$62,AI53+AH54-AQ53)))</f>
        <v>225.99999999999997</v>
      </c>
      <c r="AJ54" s="13">
        <f>AI54*VLOOKUP('Données projet'!$B$10,Paramètres!$A$1:$I$89,3,0)*VLOOKUP('Données projet'!$B$10,Paramètres!$A$1:$I$89,5,0)</f>
        <v>215.06159999999997</v>
      </c>
      <c r="AK54" s="13">
        <f t="shared" si="35"/>
        <v>53.040134784913143</v>
      </c>
      <c r="AL54" s="20">
        <f t="shared" si="4"/>
        <v>466.9438547503903</v>
      </c>
      <c r="AM54" s="59">
        <f t="shared" si="5"/>
        <v>760.27718808372356</v>
      </c>
      <c r="AN54" s="59">
        <f ca="1">AVERAGE(OFFSET($AM$3,0,0,'Données projet'!$E$10+1,1))-AVERAGE(OFFSET($H$3,0,0,'Données projet'!$E$10+1,1))</f>
        <v>448.94764480536713</v>
      </c>
      <c r="AO54" s="59">
        <f t="shared" si="36"/>
        <v>469.26760321719695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45.823689814510303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45.823689814510303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</v>
      </c>
      <c r="BD54" s="12">
        <f>IF('Données projet'!$A$88&gt;35,BD53+BC54-BL53,IF(A54&lt;'Données projet'!$A$88,$BA$205^A54,IF(A54='Données projet'!$A$88,'Données projet'!$B$88,BD53+BC54-BL53)))</f>
        <v>200.00000000000003</v>
      </c>
      <c r="BE54" s="13">
        <f>BD54*VLOOKUP('Données projet'!$B$11,Paramètres!$A$1:$I$89,3,0)*VLOOKUP('Données projet'!$B$11,Paramètres!$A$1:$I$89,5,0)</f>
        <v>171.60000000000005</v>
      </c>
      <c r="BF54" s="13">
        <f t="shared" si="37"/>
        <v>43.44817475464852</v>
      </c>
      <c r="BG54" s="20">
        <f t="shared" si="7"/>
        <v>374.54223769767958</v>
      </c>
      <c r="BH54" s="59">
        <f t="shared" si="8"/>
        <v>667.8755710310129</v>
      </c>
      <c r="BI54" s="59">
        <f ca="1">AVERAGE(OFFSET($BH$3,0,0,'Données projet'!$E$11+1,1))-AVERAGE(OFFSET($H$3,0,0,'Données projet'!$E$11+1,1))</f>
        <v>447.10969593632467</v>
      </c>
      <c r="BJ54" s="59">
        <f t="shared" si="38"/>
        <v>256.77417912163997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47.871691529009837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47.871691529009837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257.80000000000007</v>
      </c>
      <c r="BZ54" s="13">
        <f>BY54*VLOOKUP('Données projet'!$B$12,Paramètres!$A$1:$I$89,3,0)*VLOOKUP('Données projet'!$B$12,Paramètres!$A$1:$I$89,5,0)</f>
        <v>201.08400000000006</v>
      </c>
      <c r="CA54" s="13">
        <f t="shared" si="39"/>
        <v>49.982323118757684</v>
      </c>
      <c r="CB54" s="20">
        <f t="shared" si="10"/>
        <v>437.27384609850304</v>
      </c>
      <c r="CC54" s="59">
        <f t="shared" si="11"/>
        <v>730.60717943183636</v>
      </c>
      <c r="CD54" s="59">
        <f ca="1">AVERAGE(OFFSET($CC$3,0,0,'Données projet'!$E$12+1,1))-AVERAGE(OFFSET($H$3,0,0,'Données projet'!$E$12+1,1))</f>
        <v>357.65167206083379</v>
      </c>
      <c r="CE54" s="59">
        <f t="shared" si="40"/>
        <v>341.23389735986342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41.949718089883298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41.949718089883298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439.19854273764042</v>
      </c>
      <c r="T55" s="59">
        <f t="shared" si="34"/>
        <v>278.21741231699929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40.154646449843803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40.154646449843803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</v>
      </c>
      <c r="AI55" s="13">
        <f>IF('Données projet'!$A$62&gt;35,AI54+AH55-AQ54,IF(A55&lt;'Données projet'!$A$62,$AF$205^A55,IF(A55='Données projet'!$A$62,'Données projet'!$B$62,AI54+AH55-AQ54)))</f>
        <v>232.99999999999997</v>
      </c>
      <c r="AJ55" s="13">
        <f>AI55*VLOOKUP('Données projet'!$B$10,Paramètres!$A$1:$I$89,3,0)*VLOOKUP('Données projet'!$B$10,Paramètres!$A$1:$I$89,5,0)</f>
        <v>221.72279999999995</v>
      </c>
      <c r="AK55" s="13">
        <f t="shared" si="35"/>
        <v>54.489157628530627</v>
      </c>
      <c r="AL55" s="20">
        <f t="shared" si="4"/>
        <v>481.0691595363574</v>
      </c>
      <c r="AM55" s="59">
        <f t="shared" si="5"/>
        <v>774.40249286969072</v>
      </c>
      <c r="AN55" s="59">
        <f ca="1">AVERAGE(OFFSET($AM$3,0,0,'Données projet'!$E$10+1,1))-AVERAGE(OFFSET($H$3,0,0,'Données projet'!$E$10+1,1))</f>
        <v>448.94764480536713</v>
      </c>
      <c r="AO55" s="59">
        <f t="shared" si="36"/>
        <v>469.26760321719695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44.925115206938742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44.925115206938742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</v>
      </c>
      <c r="BD55" s="12">
        <f>IF('Données projet'!$A$88&gt;35,BD54+BC55-BL54,IF(A55&lt;'Données projet'!$A$88,$BA$205^A55,IF(A55='Données projet'!$A$88,'Données projet'!$B$88,BD54+BC55-BL54)))</f>
        <v>211.00000000000003</v>
      </c>
      <c r="BE55" s="13">
        <f>BD55*VLOOKUP('Données projet'!$B$11,Paramètres!$A$1:$I$89,3,0)*VLOOKUP('Données projet'!$B$11,Paramètres!$A$1:$I$89,5,0)</f>
        <v>181.03800000000004</v>
      </c>
      <c r="BF55" s="13">
        <f t="shared" si="37"/>
        <v>45.553044701671382</v>
      </c>
      <c r="BG55" s="20">
        <f t="shared" si="7"/>
        <v>394.64606952207765</v>
      </c>
      <c r="BH55" s="59">
        <f t="shared" si="8"/>
        <v>687.97940285541097</v>
      </c>
      <c r="BI55" s="59">
        <f ca="1">AVERAGE(OFFSET($BH$3,0,0,'Données projet'!$E$11+1,1))-AVERAGE(OFFSET($H$3,0,0,'Données projet'!$E$11+1,1))</f>
        <v>447.10969593632467</v>
      </c>
      <c r="BJ55" s="59">
        <f t="shared" si="38"/>
        <v>256.77417912163997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46.932956856974641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46.932956856974641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267.60000000000008</v>
      </c>
      <c r="BZ55" s="13">
        <f>BY55*VLOOKUP('Données projet'!$B$12,Paramètres!$A$1:$I$89,3,0)*VLOOKUP('Données projet'!$B$12,Paramètres!$A$1:$I$89,5,0)</f>
        <v>208.72800000000007</v>
      </c>
      <c r="CA55" s="13">
        <f t="shared" si="39"/>
        <v>51.657523484203345</v>
      </c>
      <c r="CB55" s="20">
        <f t="shared" si="10"/>
        <v>453.50478673498765</v>
      </c>
      <c r="CC55" s="59">
        <f t="shared" si="11"/>
        <v>746.8381200683209</v>
      </c>
      <c r="CD55" s="59">
        <f ca="1">AVERAGE(OFFSET($CC$3,0,0,'Données projet'!$E$12+1,1))-AVERAGE(OFFSET($H$3,0,0,'Données projet'!$E$12+1,1))</f>
        <v>357.65167206083379</v>
      </c>
      <c r="CE55" s="59">
        <f t="shared" si="40"/>
        <v>341.23389735986342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41.127109704942235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41.127109704942235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439.19854273764042</v>
      </c>
      <c r="T56" s="59">
        <f t="shared" si="34"/>
        <v>278.21741231699929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39.367238324878322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39.367238324878322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</v>
      </c>
      <c r="AI56" s="13">
        <f>IF('Données projet'!$A$62&gt;35,AI55+AH56-AQ55,IF(A56&lt;'Données projet'!$A$62,$AF$205^A56,IF(A56='Données projet'!$A$62,'Données projet'!$B$62,AI55+AH56-AQ55)))</f>
        <v>239.99999999999997</v>
      </c>
      <c r="AJ56" s="13">
        <f>AI56*VLOOKUP('Données projet'!$B$10,Paramètres!$A$1:$I$89,3,0)*VLOOKUP('Données projet'!$B$10,Paramètres!$A$1:$I$89,5,0)</f>
        <v>228.38399999999999</v>
      </c>
      <c r="AK56" s="13">
        <f t="shared" si="35"/>
        <v>55.933121291087289</v>
      </c>
      <c r="AL56" s="20">
        <f t="shared" si="4"/>
        <v>495.18565291531036</v>
      </c>
      <c r="AM56" s="59">
        <f t="shared" si="5"/>
        <v>788.51898624864361</v>
      </c>
      <c r="AN56" s="59">
        <f ca="1">AVERAGE(OFFSET($AM$3,0,0,'Données projet'!$E$10+1,1))-AVERAGE(OFFSET($H$3,0,0,'Données projet'!$E$10+1,1))</f>
        <v>448.94764480536713</v>
      </c>
      <c r="AO56" s="59">
        <f t="shared" si="36"/>
        <v>469.26760321719695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44.044161099345267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44.044161099345267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</v>
      </c>
      <c r="BD56" s="12">
        <f>IF('Données projet'!$A$88&gt;35,BD55+BC56-BL55,IF(A56&lt;'Données projet'!$A$88,$BA$205^A56,IF(A56='Données projet'!$A$88,'Données projet'!$B$88,BD55+BC56-BL55)))</f>
        <v>222.00000000000003</v>
      </c>
      <c r="BE56" s="13">
        <f>BD56*VLOOKUP('Données projet'!$B$11,Paramètres!$A$1:$I$89,3,0)*VLOOKUP('Données projet'!$B$11,Paramètres!$A$1:$I$89,5,0)</f>
        <v>190.47600000000006</v>
      </c>
      <c r="BF56" s="13">
        <f t="shared" si="37"/>
        <v>47.645174362968355</v>
      </c>
      <c r="BG56" s="20">
        <f t="shared" si="7"/>
        <v>414.7277120155033</v>
      </c>
      <c r="BH56" s="59">
        <f t="shared" si="8"/>
        <v>708.06104534883661</v>
      </c>
      <c r="BI56" s="59">
        <f ca="1">AVERAGE(OFFSET($BH$3,0,0,'Données projet'!$E$11+1,1))-AVERAGE(OFFSET($H$3,0,0,'Données projet'!$E$11+1,1))</f>
        <v>447.10969593632467</v>
      </c>
      <c r="BJ56" s="59">
        <f t="shared" si="38"/>
        <v>256.77417912163997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46.012630199286441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46.012630199286441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277.40000000000009</v>
      </c>
      <c r="BZ56" s="13">
        <f>BY56*VLOOKUP('Données projet'!$B$12,Paramètres!$A$1:$I$89,3,0)*VLOOKUP('Données projet'!$B$12,Paramètres!$A$1:$I$89,5,0)</f>
        <v>216.37200000000007</v>
      </c>
      <c r="CA56" s="13">
        <f t="shared" si="39"/>
        <v>53.325596354398634</v>
      </c>
      <c r="CB56" s="20">
        <f t="shared" si="10"/>
        <v>469.72331365057767</v>
      </c>
      <c r="CC56" s="59">
        <f t="shared" si="11"/>
        <v>763.05664698391092</v>
      </c>
      <c r="CD56" s="59">
        <f ca="1">AVERAGE(OFFSET($CC$3,0,0,'Données projet'!$E$12+1,1))-AVERAGE(OFFSET($H$3,0,0,'Données projet'!$E$12+1,1))</f>
        <v>357.65167206083379</v>
      </c>
      <c r="CE56" s="59">
        <f t="shared" si="40"/>
        <v>341.23389735986342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40.320632168688292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40.320632168688292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439.19854273764042</v>
      </c>
      <c r="T57" s="59">
        <f t="shared" si="34"/>
        <v>278.21741231699929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38.595270792971881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38.595270792971881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</v>
      </c>
      <c r="AI57" s="13">
        <f>IF('Données projet'!$A$62&gt;35,AI56+AH57-AQ56,IF(A57&lt;'Données projet'!$A$62,$AF$205^A57,IF(A57='Données projet'!$A$62,'Données projet'!$B$62,AI56+AH57-AQ56)))</f>
        <v>246.99999999999997</v>
      </c>
      <c r="AJ57" s="13">
        <f>AI57*VLOOKUP('Données projet'!$B$10,Paramètres!$A$1:$I$89,3,0)*VLOOKUP('Données projet'!$B$10,Paramètres!$A$1:$I$89,5,0)</f>
        <v>235.04519999999999</v>
      </c>
      <c r="AK57" s="13">
        <f t="shared" si="35"/>
        <v>57.372190275906782</v>
      </c>
      <c r="AL57" s="20">
        <f t="shared" si="4"/>
        <v>509.29362139720428</v>
      </c>
      <c r="AM57" s="59">
        <f t="shared" si="5"/>
        <v>802.62695473053759</v>
      </c>
      <c r="AN57" s="59">
        <f ca="1">AVERAGE(OFFSET($AM$3,0,0,'Données projet'!$E$10+1,1))-AVERAGE(OFFSET($H$3,0,0,'Données projet'!$E$10+1,1))</f>
        <v>448.94764480536713</v>
      </c>
      <c r="AO57" s="59">
        <f t="shared" si="36"/>
        <v>469.26760321719695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43.180481964472747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43.180481964472747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</v>
      </c>
      <c r="BD57" s="12">
        <f>IF('Données projet'!$A$88&gt;35,BD56+BC57-BL56,IF(A57&lt;'Données projet'!$A$88,$BA$205^A57,IF(A57='Données projet'!$A$88,'Données projet'!$B$88,BD56+BC57-BL56)))</f>
        <v>233.00000000000003</v>
      </c>
      <c r="BE57" s="13">
        <f>BD57*VLOOKUP('Données projet'!$B$11,Paramètres!$A$1:$I$89,3,0)*VLOOKUP('Données projet'!$B$11,Paramètres!$A$1:$I$89,5,0)</f>
        <v>199.91400000000007</v>
      </c>
      <c r="BF57" s="13">
        <f t="shared" si="37"/>
        <v>49.725267055272241</v>
      </c>
      <c r="BG57" s="20">
        <f t="shared" si="7"/>
        <v>434.78839012126599</v>
      </c>
      <c r="BH57" s="59">
        <f t="shared" si="8"/>
        <v>728.12172345459931</v>
      </c>
      <c r="BI57" s="59">
        <f ca="1">AVERAGE(OFFSET($BH$3,0,0,'Données projet'!$E$11+1,1))-AVERAGE(OFFSET($H$3,0,0,'Données projet'!$E$11+1,1))</f>
        <v>447.10969593632467</v>
      </c>
      <c r="BJ57" s="59">
        <f t="shared" si="38"/>
        <v>256.77417912163997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45.110350586011677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45.110350586011677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287.2000000000001</v>
      </c>
      <c r="BZ57" s="13">
        <f>BY57*VLOOKUP('Données projet'!$B$12,Paramètres!$A$1:$I$89,3,0)*VLOOKUP('Données projet'!$B$12,Paramètres!$A$1:$I$89,5,0)</f>
        <v>224.01600000000008</v>
      </c>
      <c r="CA57" s="13">
        <f t="shared" si="39"/>
        <v>54.986822380896371</v>
      </c>
      <c r="CB57" s="20">
        <f t="shared" si="10"/>
        <v>485.92991564672792</v>
      </c>
      <c r="CC57" s="59">
        <f t="shared" si="11"/>
        <v>779.26324898006123</v>
      </c>
      <c r="CD57" s="59">
        <f ca="1">AVERAGE(OFFSET($CC$3,0,0,'Données projet'!$E$12+1,1))-AVERAGE(OFFSET($H$3,0,0,'Données projet'!$E$12+1,1))</f>
        <v>357.65167206083379</v>
      </c>
      <c r="CE57" s="59">
        <f t="shared" si="40"/>
        <v>341.23389735986342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39.529969165017562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39.529969165017562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439.19854273764042</v>
      </c>
      <c r="T58" s="59">
        <f t="shared" si="34"/>
        <v>278.21741231699929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49.881205450305444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49.881205450305444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7</v>
      </c>
      <c r="AH58" s="12">
        <f t="array" ref="AH58">INDEX(AG:AG,MIN(IF(ISNUMBER(AG58:AG254),ROW(AG58:AG254),"")))</f>
        <v>7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241.70639999999997</v>
      </c>
      <c r="AK58" s="13">
        <f t="shared" si="35"/>
        <v>58.806519231842536</v>
      </c>
      <c r="AL58" s="20">
        <f t="shared" si="4"/>
        <v>523.39333432879232</v>
      </c>
      <c r="AM58" s="59">
        <f t="shared" si="5"/>
        <v>816.72666766212569</v>
      </c>
      <c r="AN58" s="59">
        <f ca="1">AVERAGE(OFFSET($AM$3,0,0,'Données projet'!$E$10+1,1))-AVERAGE(OFFSET($H$3,0,0,'Données projet'!$E$10+1,1))</f>
        <v>448.94764480536713</v>
      </c>
      <c r="AO58" s="59">
        <f t="shared" si="36"/>
        <v>469.26760321719695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30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55.904095460452687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55.904095460452687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244</v>
      </c>
      <c r="BB58" s="12">
        <f>VLOOKUP(A58,'Données projet'!$A$87:$I$107,9,0)</f>
        <v>11</v>
      </c>
      <c r="BC58" s="12">
        <f t="array" ref="BC58">INDEX(BB:BB,MIN(IF(ISNUMBER(BB58:BB254),ROW(BB58:BB254),"")))</f>
        <v>11</v>
      </c>
      <c r="BD58" s="12">
        <f>IF('Données projet'!$A$88&gt;35,BD57+BC58-BL57,IF(A58&lt;'Données projet'!$A$88,$BA$205^A58,IF(A58='Données projet'!$A$88,'Données projet'!$B$88,BD57+BC58-BL57)))</f>
        <v>244.00000000000003</v>
      </c>
      <c r="BE58" s="13">
        <f>BD58*VLOOKUP('Données projet'!$B$11,Paramètres!$A$1:$I$89,3,0)*VLOOKUP('Données projet'!$B$11,Paramètres!$A$1:$I$89,5,0)</f>
        <v>209.35200000000003</v>
      </c>
      <c r="BF58" s="13">
        <f t="shared" si="37"/>
        <v>51.79395593509436</v>
      </c>
      <c r="BG58" s="20">
        <f t="shared" si="7"/>
        <v>454.82920658695599</v>
      </c>
      <c r="BH58" s="59">
        <f t="shared" si="8"/>
        <v>748.1625399202893</v>
      </c>
      <c r="BI58" s="59">
        <f ca="1">AVERAGE(OFFSET($BH$3,0,0,'Données projet'!$E$11+1,1))-AVERAGE(OFFSET($H$3,0,0,'Données projet'!$E$11+1,1))</f>
        <v>447.10969593632467</v>
      </c>
      <c r="BJ58" s="59">
        <f t="shared" si="38"/>
        <v>256.77417912163997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58.30140893650379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58.30140893650379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297</v>
      </c>
      <c r="BW58" s="12">
        <f>VLOOKUP(A58,'Données projet'!$A$113:$I$133,9,0)</f>
        <v>9.8000000000000007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297.00000000000011</v>
      </c>
      <c r="BZ58" s="13">
        <f>BY58*VLOOKUP('Données projet'!$B$12,Paramètres!$A$1:$I$89,3,0)*VLOOKUP('Données projet'!$B$12,Paramètres!$A$1:$I$89,5,0)</f>
        <v>231.66000000000011</v>
      </c>
      <c r="CA58" s="13">
        <f t="shared" si="39"/>
        <v>56.641461975682823</v>
      </c>
      <c r="CB58" s="20">
        <f t="shared" si="10"/>
        <v>502.1250462743144</v>
      </c>
      <c r="CC58" s="59">
        <f t="shared" si="11"/>
        <v>795.45837960764766</v>
      </c>
      <c r="CD58" s="59">
        <f ca="1">AVERAGE(OFFSET($CC$3,0,0,'Données projet'!$E$12+1,1))-AVERAGE(OFFSET($H$3,0,0,'Données projet'!$E$12+1,1))</f>
        <v>357.65167206083379</v>
      </c>
      <c r="CE58" s="59">
        <f t="shared" si="40"/>
        <v>341.23389735986342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35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51.731927365929309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51.731927365929309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439.19854273764042</v>
      </c>
      <c r="T59" s="59">
        <f t="shared" si="34"/>
        <v>278.21741231699929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48.903065435956108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48.903065435956108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6.6</v>
      </c>
      <c r="AI59" s="13">
        <f>IF('Données projet'!$A$62&gt;35,AI58+AH59-AQ58,IF(A59&lt;'Données projet'!$A$62,$AF$205^A59,IF(A59='Données projet'!$A$62,'Données projet'!$B$62,AI58+AH59-AQ58)))</f>
        <v>230.59999999999997</v>
      </c>
      <c r="AJ59" s="13">
        <f>AI59*VLOOKUP('Données projet'!$B$10,Paramètres!$A$1:$I$89,3,0)*VLOOKUP('Données projet'!$B$10,Paramètres!$A$1:$I$89,5,0)</f>
        <v>219.43895999999995</v>
      </c>
      <c r="AK59" s="13">
        <f t="shared" si="35"/>
        <v>53.992928333089367</v>
      </c>
      <c r="AL59" s="20">
        <f t="shared" si="4"/>
        <v>476.22720551346384</v>
      </c>
      <c r="AM59" s="59">
        <f t="shared" si="5"/>
        <v>769.56053884679716</v>
      </c>
      <c r="AN59" s="59">
        <f ca="1">AVERAGE(OFFSET($AM$3,0,0,'Données projet'!$E$10+1,1))-AVERAGE(OFFSET($H$3,0,0,'Données projet'!$E$10+1,1))</f>
        <v>448.94764480536713</v>
      </c>
      <c r="AO59" s="59">
        <f t="shared" si="36"/>
        <v>469.26760321719695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54.807850246604531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54.807850246604531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226.80000000000004</v>
      </c>
      <c r="BE59" s="13">
        <f>BD59*VLOOKUP('Données projet'!$B$11,Paramètres!$A$1:$I$89,3,0)*VLOOKUP('Données projet'!$B$11,Paramètres!$A$1:$I$89,5,0)</f>
        <v>194.59440000000006</v>
      </c>
      <c r="BF59" s="13">
        <f t="shared" si="37"/>
        <v>48.554292648263456</v>
      </c>
      <c r="BG59" s="20">
        <f t="shared" si="7"/>
        <v>423.48397302905897</v>
      </c>
      <c r="BH59" s="59">
        <f t="shared" si="8"/>
        <v>716.81730636239229</v>
      </c>
      <c r="BI59" s="59">
        <f ca="1">AVERAGE(OFFSET($BH$3,0,0,'Données projet'!$E$11+1,1))-AVERAGE(OFFSET($H$3,0,0,'Données projet'!$E$11+1,1))</f>
        <v>447.10969593632467</v>
      </c>
      <c r="BJ59" s="59">
        <f t="shared" si="38"/>
        <v>256.77417912163997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57.158153867607112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57.158153867607112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9.6</v>
      </c>
      <c r="BY59" s="12">
        <f>IF('Données projet'!$A$114&gt;35,BY58+BX59-CG58,IF(A59&lt;'Données projet'!$A$114,$BV$205^A59,IF(A59='Données projet'!$A$114,'Données projet'!$B$114,BY58+BX59-CG58)))</f>
        <v>271.60000000000014</v>
      </c>
      <c r="BZ59" s="13">
        <f>BY59*VLOOKUP('Données projet'!$B$12,Paramètres!$A$1:$I$89,3,0)*VLOOKUP('Données projet'!$B$12,Paramètres!$A$1:$I$89,5,0)</f>
        <v>211.84800000000013</v>
      </c>
      <c r="CA59" s="13">
        <f t="shared" si="39"/>
        <v>52.33921403960656</v>
      </c>
      <c r="CB59" s="20">
        <f t="shared" si="10"/>
        <v>460.12606445231495</v>
      </c>
      <c r="CC59" s="59">
        <f t="shared" si="11"/>
        <v>753.45939778564821</v>
      </c>
      <c r="CD59" s="59">
        <f ca="1">AVERAGE(OFFSET($CC$3,0,0,'Données projet'!$E$12+1,1))-AVERAGE(OFFSET($H$3,0,0,'Données projet'!$E$12+1,1))</f>
        <v>357.65167206083379</v>
      </c>
      <c r="CE59" s="59">
        <f t="shared" si="40"/>
        <v>341.23389735986342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50.717495823643496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50.717495823643496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439.19854273764042</v>
      </c>
      <c r="T60" s="59">
        <f t="shared" si="34"/>
        <v>278.21741231699929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47.944106150681662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47.944106150681662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6.6</v>
      </c>
      <c r="AI60" s="13">
        <f>IF('Données projet'!$A$62&gt;35,AI59+AH60-AQ59,IF(A60&lt;'Données projet'!$A$62,$AF$205^A60,IF(A60='Données projet'!$A$62,'Données projet'!$B$62,AI59+AH60-AQ59)))</f>
        <v>237.19999999999996</v>
      </c>
      <c r="AJ60" s="13">
        <f>AI60*VLOOKUP('Données projet'!$B$10,Paramètres!$A$1:$I$89,3,0)*VLOOKUP('Données projet'!$B$10,Paramètres!$A$1:$I$89,5,0)</f>
        <v>225.71951999999999</v>
      </c>
      <c r="AK60" s="13">
        <f t="shared" si="35"/>
        <v>55.356132169127413</v>
      </c>
      <c r="AL60" s="20">
        <f t="shared" si="4"/>
        <v>489.54009419456355</v>
      </c>
      <c r="AM60" s="59">
        <f t="shared" si="5"/>
        <v>782.87342752789687</v>
      </c>
      <c r="AN60" s="59">
        <f ca="1">AVERAGE(OFFSET($AM$3,0,0,'Données projet'!$E$10+1,1))-AVERAGE(OFFSET($H$3,0,0,'Données projet'!$E$10+1,1))</f>
        <v>448.94764480536713</v>
      </c>
      <c r="AO60" s="59">
        <f t="shared" si="36"/>
        <v>469.26760321719695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53.733101732756381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53.733101732756381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237.60000000000005</v>
      </c>
      <c r="BE60" s="13">
        <f>BD60*VLOOKUP('Données projet'!$B$11,Paramètres!$A$1:$I$89,3,0)*VLOOKUP('Données projet'!$B$11,Paramètres!$A$1:$I$89,5,0)</f>
        <v>203.86080000000007</v>
      </c>
      <c r="BF60" s="13">
        <f t="shared" si="37"/>
        <v>50.591708220421786</v>
      </c>
      <c r="BG60" s="20">
        <f t="shared" si="7"/>
        <v>443.17145181723475</v>
      </c>
      <c r="BH60" s="59">
        <f t="shared" si="8"/>
        <v>736.50478515056807</v>
      </c>
      <c r="BI60" s="59">
        <f ca="1">AVERAGE(OFFSET($BH$3,0,0,'Données projet'!$E$11+1,1))-AVERAGE(OFFSET($H$3,0,0,'Données projet'!$E$11+1,1))</f>
        <v>447.10969593632467</v>
      </c>
      <c r="BJ60" s="59">
        <f t="shared" si="38"/>
        <v>256.77417912163997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56.037317333294759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56.037317333294759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9.6</v>
      </c>
      <c r="BY60" s="12">
        <f>IF('Données projet'!$A$114&gt;35,BY59+BX60-CG59,IF(A60&lt;'Données projet'!$A$114,$BV$205^A60,IF(A60='Données projet'!$A$114,'Données projet'!$B$114,BY59+BX60-CG59)))</f>
        <v>281.20000000000016</v>
      </c>
      <c r="BZ60" s="13">
        <f>BY60*VLOOKUP('Données projet'!$B$12,Paramètres!$A$1:$I$89,3,0)*VLOOKUP('Données projet'!$B$12,Paramètres!$A$1:$I$89,5,0)</f>
        <v>219.33600000000013</v>
      </c>
      <c r="CA60" s="13">
        <f t="shared" si="39"/>
        <v>53.97054322228994</v>
      </c>
      <c r="CB60" s="20">
        <f t="shared" si="10"/>
        <v>476.00889611215524</v>
      </c>
      <c r="CC60" s="59">
        <f t="shared" si="11"/>
        <v>769.34222944548856</v>
      </c>
      <c r="CD60" s="59">
        <f ca="1">AVERAGE(OFFSET($CC$3,0,0,'Données projet'!$E$12+1,1))-AVERAGE(OFFSET($H$3,0,0,'Données projet'!$E$12+1,1))</f>
        <v>357.65167206083379</v>
      </c>
      <c r="CE60" s="59">
        <f t="shared" si="40"/>
        <v>341.23389735986342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49.722956665159757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49.722956665159757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439.19854273764042</v>
      </c>
      <c r="T61" s="59">
        <f t="shared" si="34"/>
        <v>278.21741231699929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47.00395147208404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47.00395147208404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6.6</v>
      </c>
      <c r="AI61" s="13">
        <f>IF('Données projet'!$A$62&gt;35,AI60+AH61-AQ60,IF(A61&lt;'Données projet'!$A$62,$AF$205^A61,IF(A61='Données projet'!$A$62,'Données projet'!$B$62,AI60+AH61-AQ60)))</f>
        <v>243.79999999999995</v>
      </c>
      <c r="AJ61" s="13">
        <f>AI61*VLOOKUP('Données projet'!$B$10,Paramètres!$A$1:$I$89,3,0)*VLOOKUP('Données projet'!$B$10,Paramètres!$A$1:$I$89,5,0)</f>
        <v>232.00007999999994</v>
      </c>
      <c r="AK61" s="13">
        <f t="shared" si="35"/>
        <v>56.714927420893837</v>
      </c>
      <c r="AL61" s="20">
        <f t="shared" si="4"/>
        <v>502.84530459138995</v>
      </c>
      <c r="AM61" s="59">
        <f t="shared" si="5"/>
        <v>796.17863792472326</v>
      </c>
      <c r="AN61" s="59">
        <f ca="1">AVERAGE(OFFSET($AM$3,0,0,'Données projet'!$E$10+1,1))-AVERAGE(OFFSET($H$3,0,0,'Données projet'!$E$10+1,1))</f>
        <v>448.94764480536713</v>
      </c>
      <c r="AO61" s="59">
        <f t="shared" si="36"/>
        <v>469.26760321719695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52.679428381732926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52.679428381732926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248.40000000000006</v>
      </c>
      <c r="BE61" s="13">
        <f>BD61*VLOOKUP('Données projet'!$B$11,Paramètres!$A$1:$I$89,3,0)*VLOOKUP('Données projet'!$B$11,Paramètres!$A$1:$I$89,5,0)</f>
        <v>213.12720000000004</v>
      </c>
      <c r="BF61" s="13">
        <f t="shared" si="37"/>
        <v>52.618368568459893</v>
      </c>
      <c r="BG61" s="20">
        <f t="shared" si="7"/>
        <v>462.8401985900677</v>
      </c>
      <c r="BH61" s="59">
        <f t="shared" si="8"/>
        <v>756.17353192340101</v>
      </c>
      <c r="BI61" s="59">
        <f ca="1">AVERAGE(OFFSET($BH$3,0,0,'Données projet'!$E$11+1,1))-AVERAGE(OFFSET($H$3,0,0,'Données projet'!$E$11+1,1))</f>
        <v>447.10969593632467</v>
      </c>
      <c r="BJ61" s="59">
        <f t="shared" si="38"/>
        <v>256.77417912163997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54.938459719777491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54.938459719777491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9.6</v>
      </c>
      <c r="BY61" s="12">
        <f>IF('Données projet'!$A$114&gt;35,BY60+BX61-CG60,IF(A61&lt;'Données projet'!$A$114,$BV$205^A61,IF(A61='Données projet'!$A$114,'Données projet'!$B$114,BY60+BX61-CG60)))</f>
        <v>290.80000000000018</v>
      </c>
      <c r="BZ61" s="13">
        <f>BY61*VLOOKUP('Données projet'!$B$12,Paramètres!$A$1:$I$89,3,0)*VLOOKUP('Données projet'!$B$12,Paramètres!$A$1:$I$89,5,0)</f>
        <v>226.82400000000015</v>
      </c>
      <c r="CA61" s="13">
        <f t="shared" si="39"/>
        <v>55.59540132136393</v>
      </c>
      <c r="CB61" s="20">
        <f t="shared" si="10"/>
        <v>491.88045730137583</v>
      </c>
      <c r="CC61" s="59">
        <f t="shared" si="11"/>
        <v>785.21379063470908</v>
      </c>
      <c r="CD61" s="59">
        <f ca="1">AVERAGE(OFFSET($CC$3,0,0,'Données projet'!$E$12+1,1))-AVERAGE(OFFSET($H$3,0,0,'Données projet'!$E$12+1,1))</f>
        <v>357.65167206083379</v>
      </c>
      <c r="CE61" s="59">
        <f t="shared" si="40"/>
        <v>341.23389735986342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48.747919812964895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48.747919812964895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439.19854273764042</v>
      </c>
      <c r="T62" s="59">
        <f t="shared" si="34"/>
        <v>278.21741231699929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46.082232653295982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46.082232653295982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6.6</v>
      </c>
      <c r="AI62" s="13">
        <f>IF('Données projet'!$A$62&gt;35,AI61+AH62-AQ61,IF(A62&lt;'Données projet'!$A$62,$AF$205^A62,IF(A62='Données projet'!$A$62,'Données projet'!$B$62,AI61+AH62-AQ61)))</f>
        <v>250.39999999999995</v>
      </c>
      <c r="AJ62" s="13">
        <f>AI62*VLOOKUP('Données projet'!$B$10,Paramètres!$A$1:$I$89,3,0)*VLOOKUP('Données projet'!$B$10,Paramètres!$A$1:$I$89,5,0)</f>
        <v>238.28063999999998</v>
      </c>
      <c r="AK62" s="13">
        <f t="shared" si="35"/>
        <v>58.069447149935201</v>
      </c>
      <c r="AL62" s="20">
        <f t="shared" si="4"/>
        <v>516.14306845280373</v>
      </c>
      <c r="AM62" s="59">
        <f t="shared" si="5"/>
        <v>809.4764017861371</v>
      </c>
      <c r="AN62" s="59">
        <f ca="1">AVERAGE(OFFSET($AM$3,0,0,'Données projet'!$E$10+1,1))-AVERAGE(OFFSET($H$3,0,0,'Données projet'!$E$10+1,1))</f>
        <v>448.94764480536713</v>
      </c>
      <c r="AO62" s="59">
        <f t="shared" si="36"/>
        <v>469.26760321719695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51.646416922445759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51.646416922445759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259.20000000000005</v>
      </c>
      <c r="BE62" s="13">
        <f>BD62*VLOOKUP('Données projet'!$B$11,Paramètres!$A$1:$I$89,3,0)*VLOOKUP('Données projet'!$B$11,Paramètres!$A$1:$I$89,5,0)</f>
        <v>222.39360000000005</v>
      </c>
      <c r="BF62" s="13">
        <f t="shared" si="37"/>
        <v>54.634794757949287</v>
      </c>
      <c r="BG62" s="20">
        <f t="shared" si="7"/>
        <v>482.49112087009513</v>
      </c>
      <c r="BH62" s="59">
        <f t="shared" si="8"/>
        <v>775.82445420342844</v>
      </c>
      <c r="BI62" s="59">
        <f ca="1">AVERAGE(OFFSET($BH$3,0,0,'Données projet'!$E$11+1,1))-AVERAGE(OFFSET($H$3,0,0,'Données projet'!$E$11+1,1))</f>
        <v>447.10969593632467</v>
      </c>
      <c r="BJ62" s="59">
        <f t="shared" si="38"/>
        <v>256.77417912163997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53.86115003382433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53.86115003382433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9.6</v>
      </c>
      <c r="BY62" s="12">
        <f>IF('Données projet'!$A$114&gt;35,BY61+BX62-CG61,IF(A62&lt;'Données projet'!$A$114,$BV$205^A62,IF(A62='Données projet'!$A$114,'Données projet'!$B$114,BY61+BX62-CG61)))</f>
        <v>300.4000000000002</v>
      </c>
      <c r="BZ62" s="13">
        <f>BY62*VLOOKUP('Données projet'!$B$12,Paramètres!$A$1:$I$89,3,0)*VLOOKUP('Données projet'!$B$12,Paramètres!$A$1:$I$89,5,0)</f>
        <v>234.31200000000015</v>
      </c>
      <c r="CA62" s="13">
        <f t="shared" si="39"/>
        <v>57.214026458952496</v>
      </c>
      <c r="CB62" s="20">
        <f t="shared" si="10"/>
        <v>507.74116274934249</v>
      </c>
      <c r="CC62" s="59">
        <f t="shared" si="11"/>
        <v>801.07449608267575</v>
      </c>
      <c r="CD62" s="59">
        <f ca="1">AVERAGE(OFFSET($CC$3,0,0,'Données projet'!$E$12+1,1))-AVERAGE(OFFSET($H$3,0,0,'Données projet'!$E$12+1,1))</f>
        <v>357.65167206083379</v>
      </c>
      <c r="CE62" s="59">
        <f t="shared" si="40"/>
        <v>341.23389735986342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47.792002838727818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47.792002838727818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439.19854273764042</v>
      </c>
      <c r="T63" s="59">
        <f t="shared" si="34"/>
        <v>278.21741231699929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57.221352555144406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57.221352555144406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257</v>
      </c>
      <c r="AG63" s="12">
        <f>VLOOKUP(A63,'Données projet'!$A$61:$I$81,9,0)</f>
        <v>6.6</v>
      </c>
      <c r="AH63" s="12">
        <f t="array" ref="AH63">INDEX(AG:AG,MIN(IF(ISNUMBER(AG63:AG259),ROW(AG63:AG259),"")))</f>
        <v>6.6</v>
      </c>
      <c r="AI63" s="13">
        <f>IF('Données projet'!$A$62&gt;35,AI62+AH63-AQ62,IF(A63&lt;'Données projet'!$A$62,$AF$205^A63,IF(A63='Données projet'!$A$62,'Données projet'!$B$62,AI62+AH63-AQ62)))</f>
        <v>256.99999999999994</v>
      </c>
      <c r="AJ63" s="13">
        <f>AI63*VLOOKUP('Données projet'!$B$10,Paramètres!$A$1:$I$89,3,0)*VLOOKUP('Données projet'!$B$10,Paramètres!$A$1:$I$89,5,0)</f>
        <v>244.56119999999993</v>
      </c>
      <c r="AK63" s="13">
        <f t="shared" si="35"/>
        <v>59.419817003915256</v>
      </c>
      <c r="AL63" s="20">
        <f t="shared" si="4"/>
        <v>529.43360461515238</v>
      </c>
      <c r="AM63" s="59">
        <f t="shared" si="5"/>
        <v>822.76693794848575</v>
      </c>
      <c r="AN63" s="59">
        <f ca="1">AVERAGE(OFFSET($AM$3,0,0,'Données projet'!$E$10+1,1))-AVERAGE(OFFSET($H$3,0,0,'Données projet'!$E$10+1,1))</f>
        <v>448.94764480536713</v>
      </c>
      <c r="AO63" s="59">
        <f t="shared" si="36"/>
        <v>469.26760321719695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29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63.751673383949971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63.751673383949971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270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270.00000000000006</v>
      </c>
      <c r="BE63" s="13">
        <f>BD63*VLOOKUP('Données projet'!$B$11,Paramètres!$A$1:$I$89,3,0)*VLOOKUP('Données projet'!$B$11,Paramètres!$A$1:$I$89,5,0)</f>
        <v>231.66000000000011</v>
      </c>
      <c r="BF63" s="13">
        <f t="shared" si="37"/>
        <v>56.641461975682823</v>
      </c>
      <c r="BG63" s="20">
        <f t="shared" si="7"/>
        <v>502.1250462743144</v>
      </c>
      <c r="BH63" s="59">
        <f t="shared" si="8"/>
        <v>795.45837960764766</v>
      </c>
      <c r="BI63" s="59">
        <f ca="1">AVERAGE(OFFSET($BH$3,0,0,'Données projet'!$E$11+1,1))-AVERAGE(OFFSET($H$3,0,0,'Données projet'!$E$11+1,1))</f>
        <v>447.10969593632467</v>
      </c>
      <c r="BJ63" s="59">
        <f t="shared" si="38"/>
        <v>256.77417912163997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66.880610544605474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66.880610544605474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310</v>
      </c>
      <c r="BW63" s="12">
        <f>VLOOKUP(A63,'Données projet'!$A$113:$I$133,9,0)</f>
        <v>9.6</v>
      </c>
      <c r="BX63" s="12">
        <f t="array" ref="BX63">INDEX(BW:BW,MIN(IF(ISNUMBER(BW63:BW259),ROW(BW63:BW259),"")))</f>
        <v>9.6</v>
      </c>
      <c r="BY63" s="12">
        <f>IF('Données projet'!$A$114&gt;35,BY62+BX63-CG62,IF(A63&lt;'Données projet'!$A$114,$BV$205^A63,IF(A63='Données projet'!$A$114,'Données projet'!$B$114,BY62+BX63-CG62)))</f>
        <v>310.00000000000023</v>
      </c>
      <c r="BZ63" s="13">
        <f>BY63*VLOOKUP('Données projet'!$B$12,Paramètres!$A$1:$I$89,3,0)*VLOOKUP('Données projet'!$B$12,Paramètres!$A$1:$I$89,5,0)</f>
        <v>241.80000000000018</v>
      </c>
      <c r="CA63" s="13">
        <f t="shared" si="39"/>
        <v>58.826640673484889</v>
      </c>
      <c r="CB63" s="20">
        <f t="shared" si="10"/>
        <v>523.59139917298648</v>
      </c>
      <c r="CC63" s="59">
        <f t="shared" si="11"/>
        <v>816.92473250631974</v>
      </c>
      <c r="CD63" s="59">
        <f ca="1">AVERAGE(OFFSET($CC$3,0,0,'Données projet'!$E$12+1,1))-AVERAGE(OFFSET($H$3,0,0,'Données projet'!$E$12+1,1))</f>
        <v>357.65167206083379</v>
      </c>
      <c r="CE63" s="59">
        <f t="shared" si="40"/>
        <v>341.23389735986342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37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60.573497129231754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60.573497129231754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439.19854273764042</v>
      </c>
      <c r="T64" s="59">
        <f t="shared" si="34"/>
        <v>278.21741231699929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56.099276733116838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56.099276733116838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6.6</v>
      </c>
      <c r="AI64" s="13">
        <f>IF('Données projet'!$A$62&gt;35,AI63+AH64-AQ63,IF(A64&lt;'Données projet'!$A$62,$AF$205^A64,IF(A64='Données projet'!$A$62,'Données projet'!$B$62,AI63+AH64-AQ63)))</f>
        <v>234.59999999999997</v>
      </c>
      <c r="AJ64" s="13">
        <f>AI64*VLOOKUP('Données projet'!$B$10,Paramètres!$A$1:$I$89,3,0)*VLOOKUP('Données projet'!$B$10,Paramètres!$A$1:$I$89,5,0)</f>
        <v>223.24535999999995</v>
      </c>
      <c r="AK64" s="13">
        <f t="shared" si="35"/>
        <v>54.819646394591118</v>
      </c>
      <c r="AL64" s="20">
        <f t="shared" si="4"/>
        <v>484.29655280391279</v>
      </c>
      <c r="AM64" s="59">
        <f t="shared" si="5"/>
        <v>777.6298861372461</v>
      </c>
      <c r="AN64" s="59">
        <f ca="1">AVERAGE(OFFSET($AM$3,0,0,'Données projet'!$E$10+1,1))-AVERAGE(OFFSET($H$3,0,0,'Données projet'!$E$10+1,1))</f>
        <v>448.94764480536713</v>
      </c>
      <c r="AO64" s="59">
        <f t="shared" si="36"/>
        <v>469.26760321719695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62.50154195357193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62.50154195357193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10.4</v>
      </c>
      <c r="BD64" s="12">
        <f>IF('Données projet'!$A$88&gt;35,BD63+BC64-BL63,IF(A64&lt;'Données projet'!$A$88,$BA$205^A64,IF(A64='Données projet'!$A$88,'Données projet'!$B$88,BD63+BC64-BL63)))</f>
        <v>252.40000000000003</v>
      </c>
      <c r="BE64" s="13">
        <f>BD64*VLOOKUP('Données projet'!$B$11,Paramètres!$A$1:$I$89,3,0)*VLOOKUP('Données projet'!$B$11,Paramètres!$A$1:$I$89,5,0)</f>
        <v>216.55920000000003</v>
      </c>
      <c r="BF64" s="13">
        <f t="shared" si="37"/>
        <v>53.366360125240483</v>
      </c>
      <c r="BG64" s="20">
        <f t="shared" si="7"/>
        <v>470.12035055146049</v>
      </c>
      <c r="BH64" s="59">
        <f t="shared" si="8"/>
        <v>763.4536838847938</v>
      </c>
      <c r="BI64" s="59">
        <f ca="1">AVERAGE(OFFSET($BH$3,0,0,'Données projet'!$E$11+1,1))-AVERAGE(OFFSET($H$3,0,0,'Données projet'!$E$11+1,1))</f>
        <v>447.10969593632467</v>
      </c>
      <c r="BJ64" s="59">
        <f t="shared" si="38"/>
        <v>256.77417912163997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65.569122564970201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65.569122564970201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9.1999999999999993</v>
      </c>
      <c r="BY64" s="12">
        <f>IF('Données projet'!$A$114&gt;35,BY63+BX64-CG63,IF(A64&lt;'Données projet'!$A$114,$BV$205^A64,IF(A64='Données projet'!$A$114,'Données projet'!$B$114,BY63+BX64-CG63)))</f>
        <v>282.20000000000022</v>
      </c>
      <c r="BZ64" s="13">
        <f>BY64*VLOOKUP('Données projet'!$B$12,Paramètres!$A$1:$I$89,3,0)*VLOOKUP('Données projet'!$B$12,Paramètres!$A$1:$I$89,5,0)</f>
        <v>220.11600000000018</v>
      </c>
      <c r="CA64" s="13">
        <f t="shared" si="39"/>
        <v>54.140096973925971</v>
      </c>
      <c r="CB64" s="20">
        <f t="shared" si="10"/>
        <v>477.66270222958809</v>
      </c>
      <c r="CC64" s="59">
        <f t="shared" si="11"/>
        <v>770.99603556292141</v>
      </c>
      <c r="CD64" s="59">
        <f ca="1">AVERAGE(OFFSET($CC$3,0,0,'Données projet'!$E$12+1,1))-AVERAGE(OFFSET($H$3,0,0,'Données projet'!$E$12+1,1))</f>
        <v>357.65167206083379</v>
      </c>
      <c r="CE64" s="59">
        <f t="shared" si="40"/>
        <v>341.23389735986342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59.385687796712638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59.385687796712638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439.19854273764042</v>
      </c>
      <c r="T65" s="59">
        <f t="shared" si="34"/>
        <v>278.21741231699929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54.999204133560561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54.999204133560561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6.6</v>
      </c>
      <c r="AI65" s="13">
        <f>IF('Données projet'!$A$62&gt;35,AI64+AH65-AQ64,IF(A65&lt;'Données projet'!$A$62,$AF$205^A65,IF(A65='Données projet'!$A$62,'Données projet'!$B$62,AI64+AH65-AQ64)))</f>
        <v>241.19999999999996</v>
      </c>
      <c r="AJ65" s="13">
        <f>AI65*VLOOKUP('Données projet'!$B$10,Paramètres!$A$1:$I$89,3,0)*VLOOKUP('Données projet'!$B$10,Paramètres!$A$1:$I$89,5,0)</f>
        <v>229.52591999999999</v>
      </c>
      <c r="AK65" s="13">
        <f t="shared" si="35"/>
        <v>56.180162044652285</v>
      </c>
      <c r="AL65" s="20">
        <f t="shared" si="4"/>
        <v>497.60475956110264</v>
      </c>
      <c r="AM65" s="59">
        <f t="shared" si="5"/>
        <v>790.93809289443595</v>
      </c>
      <c r="AN65" s="59">
        <f ca="1">AVERAGE(OFFSET($AM$3,0,0,'Données projet'!$E$10+1,1))-AVERAGE(OFFSET($H$3,0,0,'Données projet'!$E$10+1,1))</f>
        <v>448.94764480536713</v>
      </c>
      <c r="AO65" s="59">
        <f t="shared" si="36"/>
        <v>469.26760321719695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61.275924838038726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61.275924838038726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10.4</v>
      </c>
      <c r="BD65" s="12">
        <f>IF('Données projet'!$A$88&gt;35,BD64+BC65-BL64,IF(A65&lt;'Données projet'!$A$88,$BA$205^A65,IF(A65='Données projet'!$A$88,'Données projet'!$B$88,BD64+BC65-BL64)))</f>
        <v>262.8</v>
      </c>
      <c r="BE65" s="13">
        <f>BD65*VLOOKUP('Données projet'!$B$11,Paramètres!$A$1:$I$89,3,0)*VLOOKUP('Données projet'!$B$11,Paramètres!$A$1:$I$89,5,0)</f>
        <v>225.48240000000004</v>
      </c>
      <c r="BF65" s="13">
        <f t="shared" si="37"/>
        <v>55.304745901414371</v>
      </c>
      <c r="BG65" s="20">
        <f t="shared" si="7"/>
        <v>489.03761244496349</v>
      </c>
      <c r="BH65" s="59">
        <f t="shared" si="8"/>
        <v>782.3709457782968</v>
      </c>
      <c r="BI65" s="59">
        <f ca="1">AVERAGE(OFFSET($BH$3,0,0,'Données projet'!$E$11+1,1))-AVERAGE(OFFSET($H$3,0,0,'Données projet'!$E$11+1,1))</f>
        <v>447.10969593632467</v>
      </c>
      <c r="BJ65" s="59">
        <f t="shared" si="38"/>
        <v>256.77417912163997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64.283352064686895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64.283352064686895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9.1999999999999993</v>
      </c>
      <c r="BY65" s="12">
        <f>IF('Données projet'!$A$114&gt;35,BY64+BX65-CG64,IF(A65&lt;'Données projet'!$A$114,$BV$205^A65,IF(A65='Données projet'!$A$114,'Données projet'!$B$114,BY64+BX65-CG64)))</f>
        <v>291.4000000000002</v>
      </c>
      <c r="BZ65" s="13">
        <f>BY65*VLOOKUP('Données projet'!$B$12,Paramètres!$A$1:$I$89,3,0)*VLOOKUP('Données projet'!$B$12,Paramètres!$A$1:$I$89,5,0)</f>
        <v>227.29200000000017</v>
      </c>
      <c r="CA65" s="13">
        <f t="shared" si="39"/>
        <v>55.696745617483749</v>
      </c>
      <c r="CB65" s="20">
        <f t="shared" si="10"/>
        <v>492.87206528378442</v>
      </c>
      <c r="CC65" s="59">
        <f t="shared" si="11"/>
        <v>786.20539861711768</v>
      </c>
      <c r="CD65" s="59">
        <f ca="1">AVERAGE(OFFSET($CC$3,0,0,'Données projet'!$E$12+1,1))-AVERAGE(OFFSET($H$3,0,0,'Données projet'!$E$12+1,1))</f>
        <v>357.65167206083379</v>
      </c>
      <c r="CE65" s="59">
        <f t="shared" si="40"/>
        <v>341.23389735986342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58.221170680712063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58.221170680712063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439.19854273764042</v>
      </c>
      <c r="T66" s="59">
        <f t="shared" si="34"/>
        <v>278.21741231699929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53.920703286703549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53.920703286703549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6.6</v>
      </c>
      <c r="AI66" s="13">
        <f>IF('Données projet'!$A$62&gt;35,AI65+AH66-AQ65,IF(A66&lt;'Données projet'!$A$62,$AF$205^A66,IF(A66='Données projet'!$A$62,'Données projet'!$B$62,AI65+AH66-AQ65)))</f>
        <v>247.79999999999995</v>
      </c>
      <c r="AJ66" s="13">
        <f>AI66*VLOOKUP('Données projet'!$B$10,Paramètres!$A$1:$I$89,3,0)*VLOOKUP('Données projet'!$B$10,Paramètres!$A$1:$I$89,5,0)</f>
        <v>235.80647999999994</v>
      </c>
      <c r="AK66" s="13">
        <f t="shared" si="35"/>
        <v>57.5363506739358</v>
      </c>
      <c r="AL66" s="20">
        <f t="shared" si="4"/>
        <v>510.90543009043807</v>
      </c>
      <c r="AM66" s="59">
        <f t="shared" si="5"/>
        <v>804.23876342377139</v>
      </c>
      <c r="AN66" s="59">
        <f ca="1">AVERAGE(OFFSET($AM$3,0,0,'Données projet'!$E$10+1,1))-AVERAGE(OFFSET($H$3,0,0,'Données projet'!$E$10+1,1))</f>
        <v>448.94764480536713</v>
      </c>
      <c r="AO66" s="59">
        <f t="shared" si="36"/>
        <v>469.26760321719695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60.074341326588502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60.074341326588502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10.4</v>
      </c>
      <c r="BD66" s="12">
        <f>IF('Données projet'!$A$88&gt;35,BD65+BC66-BL65,IF(A66&lt;'Données projet'!$A$88,$BA$205^A66,IF(A66='Données projet'!$A$88,'Données projet'!$B$88,BD65+BC66-BL65)))</f>
        <v>273.2</v>
      </c>
      <c r="BE66" s="13">
        <f>BD66*VLOOKUP('Données projet'!$B$11,Paramètres!$A$1:$I$89,3,0)*VLOOKUP('Données projet'!$B$11,Paramètres!$A$1:$I$89,5,0)</f>
        <v>234.40560000000005</v>
      </c>
      <c r="BF66" s="13">
        <f t="shared" si="37"/>
        <v>57.234220788626125</v>
      </c>
      <c r="BG66" s="20">
        <f t="shared" si="7"/>
        <v>507.93935454019061</v>
      </c>
      <c r="BH66" s="59">
        <f t="shared" si="8"/>
        <v>801.27268787352386</v>
      </c>
      <c r="BI66" s="59">
        <f ca="1">AVERAGE(OFFSET($BH$3,0,0,'Données projet'!$E$11+1,1))-AVERAGE(OFFSET($H$3,0,0,'Données projet'!$E$11+1,1))</f>
        <v>447.10969593632467</v>
      </c>
      <c r="BJ66" s="59">
        <f t="shared" si="38"/>
        <v>256.77417912163997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63.022794739671582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63.022794739671582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9.1999999999999993</v>
      </c>
      <c r="BY66" s="12">
        <f>IF('Données projet'!$A$114&gt;35,BY65+BX66-CG65,IF(A66&lt;'Données projet'!$A$114,$BV$205^A66,IF(A66='Données projet'!$A$114,'Données projet'!$B$114,BY65+BX66-CG65)))</f>
        <v>300.60000000000019</v>
      </c>
      <c r="BZ66" s="13">
        <f>BY66*VLOOKUP('Données projet'!$B$12,Paramètres!$A$1:$I$89,3,0)*VLOOKUP('Données projet'!$B$12,Paramètres!$A$1:$I$89,5,0)</f>
        <v>234.46800000000016</v>
      </c>
      <c r="CA66" s="13">
        <f t="shared" si="39"/>
        <v>57.247683153605443</v>
      </c>
      <c r="CB66" s="20">
        <f t="shared" si="10"/>
        <v>508.07148149252976</v>
      </c>
      <c r="CC66" s="59">
        <f t="shared" si="11"/>
        <v>801.40481482586301</v>
      </c>
      <c r="CD66" s="59">
        <f ca="1">AVERAGE(OFFSET($CC$3,0,0,'Données projet'!$E$12+1,1))-AVERAGE(OFFSET($H$3,0,0,'Données projet'!$E$12+1,1))</f>
        <v>357.65167206083379</v>
      </c>
      <c r="CE66" s="59">
        <f t="shared" si="40"/>
        <v>341.23389735986342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57.079489035070957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57.079489035070957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439.19854273764042</v>
      </c>
      <c r="T67" s="59">
        <f t="shared" si="34"/>
        <v>278.21741231699929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52.863351183632837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52.863351183632837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6.6</v>
      </c>
      <c r="AI67" s="13">
        <f>IF('Données projet'!$A$62&gt;35,AI66+AH67-AQ66,IF(A67&lt;'Données projet'!$A$62,$AF$205^A67,IF(A67='Données projet'!$A$62,'Données projet'!$B$62,AI66+AH67-AQ66)))</f>
        <v>254.39999999999995</v>
      </c>
      <c r="AJ67" s="13">
        <f>AI67*VLOOKUP('Données projet'!$B$10,Paramètres!$A$1:$I$89,3,0)*VLOOKUP('Données projet'!$B$10,Paramètres!$A$1:$I$89,5,0)</f>
        <v>242.08703999999997</v>
      </c>
      <c r="AK67" s="13">
        <f t="shared" si="35"/>
        <v>58.888340776302016</v>
      </c>
      <c r="AL67" s="20">
        <f t="shared" si="4"/>
        <v>524.19878818539257</v>
      </c>
      <c r="AM67" s="59">
        <f t="shared" si="5"/>
        <v>817.53212151872594</v>
      </c>
      <c r="AN67" s="59">
        <f ca="1">AVERAGE(OFFSET($AM$3,0,0,'Données projet'!$E$10+1,1))-AVERAGE(OFFSET($H$3,0,0,'Données projet'!$E$10+1,1))</f>
        <v>448.94764480536713</v>
      </c>
      <c r="AO67" s="59">
        <f t="shared" si="36"/>
        <v>469.26760321719695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58.896320134904244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58.896320134904244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10.4</v>
      </c>
      <c r="BD67" s="12">
        <f>IF('Données projet'!$A$88&gt;35,BD66+BC67-BL66,IF(A67&lt;'Données projet'!$A$88,$BA$205^A67,IF(A67='Données projet'!$A$88,'Données projet'!$B$88,BD66+BC67-BL66)))</f>
        <v>283.59999999999997</v>
      </c>
      <c r="BE67" s="13">
        <f>BD67*VLOOKUP('Données projet'!$B$11,Paramètres!$A$1:$I$89,3,0)*VLOOKUP('Données projet'!$B$11,Paramètres!$A$1:$I$89,5,0)</f>
        <v>243.3288</v>
      </c>
      <c r="BF67" s="13">
        <f t="shared" si="37"/>
        <v>59.155162833418565</v>
      </c>
      <c r="BG67" s="20">
        <f t="shared" si="7"/>
        <v>526.82623526820396</v>
      </c>
      <c r="BH67" s="59">
        <f t="shared" si="8"/>
        <v>820.15956860153733</v>
      </c>
      <c r="BI67" s="59">
        <f ca="1">AVERAGE(OFFSET($BH$3,0,0,'Données projet'!$E$11+1,1))-AVERAGE(OFFSET($H$3,0,0,'Données projet'!$E$11+1,1))</f>
        <v>447.10969593632467</v>
      </c>
      <c r="BJ67" s="59">
        <f t="shared" si="38"/>
        <v>256.77417912163997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61.786956174935767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61.786956174935767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9.1999999999999993</v>
      </c>
      <c r="BY67" s="12">
        <f>IF('Données projet'!$A$114&gt;35,BY66+BX67-CG66,IF(A67&lt;'Données projet'!$A$114,$BV$205^A67,IF(A67='Données projet'!$A$114,'Données projet'!$B$114,BY66+BX67-CG66)))</f>
        <v>309.80000000000018</v>
      </c>
      <c r="BZ67" s="13">
        <f>BY67*VLOOKUP('Données projet'!$B$12,Paramètres!$A$1:$I$89,3,0)*VLOOKUP('Données projet'!$B$12,Paramètres!$A$1:$I$89,5,0)</f>
        <v>241.64400000000015</v>
      </c>
      <c r="CA67" s="13">
        <f t="shared" si="39"/>
        <v>58.793104433546993</v>
      </c>
      <c r="CB67" s="20">
        <f t="shared" si="10"/>
        <v>523.26129022176121</v>
      </c>
      <c r="CC67" s="59">
        <f t="shared" si="11"/>
        <v>816.59462355509459</v>
      </c>
      <c r="CD67" s="59">
        <f ca="1">AVERAGE(OFFSET($CC$3,0,0,'Données projet'!$E$12+1,1))-AVERAGE(OFFSET($H$3,0,0,'Données projet'!$E$12+1,1))</f>
        <v>357.65167206083379</v>
      </c>
      <c r="CE67" s="59">
        <f t="shared" si="40"/>
        <v>341.23389735986342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55.960195070143826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55.960195070143826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439.19854273764042</v>
      </c>
      <c r="T68" s="59">
        <f t="shared" si="34"/>
        <v>278.21741231699929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63.869497487175259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63.869497487175259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261</v>
      </c>
      <c r="AG68" s="12">
        <f>VLOOKUP(A68,'Données projet'!$A$61:$I$81,9,0)</f>
        <v>6.6</v>
      </c>
      <c r="AH68" s="12">
        <f t="array" ref="AH68">INDEX(AG:AG,MIN(IF(ISNUMBER(AG68:AG264),ROW(AG68:AG264),"")))</f>
        <v>6.6</v>
      </c>
      <c r="AI68" s="13">
        <f>IF('Données projet'!$A$62&gt;35,AI67+AH68-AQ67,IF(A68&lt;'Données projet'!$A$62,$AF$205^A68,IF(A68='Données projet'!$A$62,'Données projet'!$B$62,AI67+AH68-AQ67)))</f>
        <v>260.99999999999994</v>
      </c>
      <c r="AJ68" s="13">
        <f>AI68*VLOOKUP('Données projet'!$B$10,Paramètres!$A$1:$I$89,3,0)*VLOOKUP('Données projet'!$B$10,Paramètres!$A$1:$I$89,5,0)</f>
        <v>248.36759999999992</v>
      </c>
      <c r="AK68" s="13">
        <f t="shared" si="35"/>
        <v>60.236253798706286</v>
      </c>
      <c r="AL68" s="20">
        <f t="shared" ref="AL68:AL131" si="58">(AJ68+AK68)*0.475*44/12</f>
        <v>537.48504536607993</v>
      </c>
      <c r="AM68" s="59">
        <f t="shared" ref="AM68:AM131" si="59">AL68+(AD68+AE68)*44/12</f>
        <v>830.81837869941319</v>
      </c>
      <c r="AN68" s="59">
        <f ca="1">AVERAGE(OFFSET($AM$3,0,0,'Données projet'!$E$10+1,1))-AVERAGE(OFFSET($H$3,0,0,'Données projet'!$E$10+1,1))</f>
        <v>448.94764480536713</v>
      </c>
      <c r="AO68" s="59">
        <f t="shared" si="36"/>
        <v>469.26760321719695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29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70.859410416416466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70.859410416416466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294</v>
      </c>
      <c r="BB68" s="12">
        <f>VLOOKUP(A68,'Données projet'!$A$87:$I$107,9,0)</f>
        <v>10.4</v>
      </c>
      <c r="BC68" s="12">
        <f t="array" ref="BC68">INDEX(BB:BB,MIN(IF(ISNUMBER(BB68:BB264),ROW(BB68:BB264),"")))</f>
        <v>10.4</v>
      </c>
      <c r="BD68" s="12">
        <f>IF('Données projet'!$A$88&gt;35,BD67+BC68-BL67,IF(A68&lt;'Données projet'!$A$88,$BA$205^A68,IF(A68='Données projet'!$A$88,'Données projet'!$B$88,BD67+BC68-BL67)))</f>
        <v>293.99999999999994</v>
      </c>
      <c r="BE68" s="13">
        <f>BD68*VLOOKUP('Données projet'!$B$11,Paramètres!$A$1:$I$89,3,0)*VLOOKUP('Données projet'!$B$11,Paramètres!$A$1:$I$89,5,0)</f>
        <v>252.25199999999998</v>
      </c>
      <c r="BF68" s="13">
        <f t="shared" si="37"/>
        <v>61.067920784150822</v>
      </c>
      <c r="BG68" s="20">
        <f t="shared" ref="BG68:BG131" si="61">(BE68+BF68)*0.475*44/12</f>
        <v>545.69886203239594</v>
      </c>
      <c r="BH68" s="59">
        <f t="shared" ref="BH68:BH131" si="62">BG68+(AY68+AZ68)*44/12</f>
        <v>839.03219536572919</v>
      </c>
      <c r="BI68" s="59">
        <f ca="1">AVERAGE(OFFSET($BH$3,0,0,'Données projet'!$E$11+1,1))-AVERAGE(OFFSET($H$3,0,0,'Données projet'!$E$11+1,1))</f>
        <v>447.10969593632467</v>
      </c>
      <c r="BJ68" s="59">
        <f t="shared" si="38"/>
        <v>256.77417912163997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74.650996461554115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74.650996461554115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319</v>
      </c>
      <c r="BW68" s="12">
        <f>VLOOKUP(A68,'Données projet'!$A$113:$I$133,9,0)</f>
        <v>9.1999999999999993</v>
      </c>
      <c r="BX68" s="12">
        <f t="array" ref="BX68">INDEX(BW:BW,MIN(IF(ISNUMBER(BW68:BW264),ROW(BW68:BW264),"")))</f>
        <v>9.1999999999999993</v>
      </c>
      <c r="BY68" s="12">
        <f>IF('Données projet'!$A$114&gt;35,BY67+BX68-CG67,IF(A68&lt;'Données projet'!$A$114,$BV$205^A68,IF(A68='Données projet'!$A$114,'Données projet'!$B$114,BY67+BX68-CG67)))</f>
        <v>319.00000000000017</v>
      </c>
      <c r="BZ68" s="13">
        <f>BY68*VLOOKUP('Données projet'!$B$12,Paramètres!$A$1:$I$89,3,0)*VLOOKUP('Données projet'!$B$12,Paramètres!$A$1:$I$89,5,0)</f>
        <v>248.82000000000014</v>
      </c>
      <c r="CA68" s="13">
        <f t="shared" si="39"/>
        <v>60.333192077890068</v>
      </c>
      <c r="CB68" s="20">
        <f t="shared" ref="CB68:CB131" si="64">(BZ68+CA68)*0.475*44/12</f>
        <v>538.44180953565876</v>
      </c>
      <c r="CC68" s="59">
        <f t="shared" ref="CC68:CC131" si="65">CB68+(BT68+BU68)*44/12</f>
        <v>831.77514286899213</v>
      </c>
      <c r="CD68" s="59">
        <f ca="1">AVERAGE(OFFSET($CC$3,0,0,'Données projet'!$E$12+1,1))-AVERAGE(OFFSET($H$3,0,0,'Données projet'!$E$12+1,1))</f>
        <v>357.65167206083379</v>
      </c>
      <c r="CE68" s="59">
        <f t="shared" si="40"/>
        <v>341.23389735986342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37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68.581516093095019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68.581516093095019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439.19854273764042</v>
      </c>
      <c r="T69" s="59">
        <f t="shared" ref="T69:T132" si="88">$T$3</f>
        <v>278.21741231699929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62.617055597998579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62.617055597998579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6.2</v>
      </c>
      <c r="AI69" s="13">
        <f>IF('Données projet'!$A$62&gt;35,AI68+AH69-AQ68,IF(A69&lt;'Données projet'!$A$62,$AF$205^A69,IF(A69='Données projet'!$A$62,'Données projet'!$B$62,AI68+AH69-AQ68)))</f>
        <v>238.19999999999993</v>
      </c>
      <c r="AJ69" s="13">
        <f>AI69*VLOOKUP('Données projet'!$B$10,Paramètres!$A$1:$I$89,3,0)*VLOOKUP('Données projet'!$B$10,Paramètres!$A$1:$I$89,5,0)</f>
        <v>226.67111999999995</v>
      </c>
      <c r="AK69" s="13">
        <f t="shared" ref="AK69:AK132" si="89">EXP(-1.0587+0.8836*LN(AJ69)+0.284)</f>
        <v>55.562290245986702</v>
      </c>
      <c r="AL69" s="20">
        <f t="shared" si="58"/>
        <v>491.55652284509341</v>
      </c>
      <c r="AM69" s="59">
        <f t="shared" si="59"/>
        <v>784.88985617842673</v>
      </c>
      <c r="AN69" s="59">
        <f ca="1">AVERAGE(OFFSET($AM$3,0,0,'Données projet'!$E$10+1,1))-AVERAGE(OFFSET($H$3,0,0,'Données projet'!$E$10+1,1))</f>
        <v>448.94764480536713</v>
      </c>
      <c r="AO69" s="59">
        <f t="shared" ref="AO69:AO132" si="90">$AO$3</f>
        <v>469.26760321719695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69.469900598123274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69.469900598123274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</v>
      </c>
      <c r="BD69" s="12">
        <f>IF('Données projet'!$A$88&gt;35,BD68+BC69-BL68,IF(A69&lt;'Données projet'!$A$88,$BA$205^A69,IF(A69='Données projet'!$A$88,'Données projet'!$B$88,BD68+BC69-BL68)))</f>
        <v>275.99999999999994</v>
      </c>
      <c r="BE69" s="13">
        <f>BD69*VLOOKUP('Données projet'!$B$11,Paramètres!$A$1:$I$89,3,0)*VLOOKUP('Données projet'!$B$11,Paramètres!$A$1:$I$89,5,0)</f>
        <v>236.80799999999999</v>
      </c>
      <c r="BF69" s="13">
        <f t="shared" ref="BF69:BF132" si="91">EXP(-1.0587+0.8836*LN(BE69)+0.284)</f>
        <v>57.752221878398714</v>
      </c>
      <c r="BG69" s="20">
        <f t="shared" si="61"/>
        <v>513.02571977154435</v>
      </c>
      <c r="BH69" s="59">
        <f t="shared" si="62"/>
        <v>806.3590531048776</v>
      </c>
      <c r="BI69" s="59">
        <f ca="1">AVERAGE(OFFSET($BH$3,0,0,'Données projet'!$E$11+1,1))-AVERAGE(OFFSET($H$3,0,0,'Données projet'!$E$11+1,1))</f>
        <v>447.10969593632467</v>
      </c>
      <c r="BJ69" s="59">
        <f t="shared" ref="BJ69:BJ132" si="92">$BJ$3</f>
        <v>256.77417912163997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73.187135953554915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73.187135953554915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</v>
      </c>
      <c r="BY69" s="12">
        <f>IF('Données projet'!$A$114&gt;35,BY68+BX69-CG68,IF(A69&lt;'Données projet'!$A$114,$BV$205^A69,IF(A69='Données projet'!$A$114,'Données projet'!$B$114,BY68+BX69-CG68)))</f>
        <v>291.00000000000017</v>
      </c>
      <c r="BZ69" s="13">
        <f>BY69*VLOOKUP('Données projet'!$B$12,Paramètres!$A$1:$I$89,3,0)*VLOOKUP('Données projet'!$B$12,Paramètres!$A$1:$I$89,5,0)</f>
        <v>226.98000000000013</v>
      </c>
      <c r="CA69" s="13">
        <f t="shared" ref="CA69:CA132" si="93">EXP(-1.0587+0.8836*LN(BZ69)+0.284)</f>
        <v>55.629185455335978</v>
      </c>
      <c r="CB69" s="20">
        <f t="shared" si="64"/>
        <v>492.21099800137699</v>
      </c>
      <c r="CC69" s="59">
        <f t="shared" si="65"/>
        <v>785.54433133471025</v>
      </c>
      <c r="CD69" s="59">
        <f ca="1">AVERAGE(OFFSET($CC$3,0,0,'Données projet'!$E$12+1,1))-AVERAGE(OFFSET($H$3,0,0,'Données projet'!$E$12+1,1))</f>
        <v>357.65167206083379</v>
      </c>
      <c r="CE69" s="59">
        <f t="shared" ref="CE69:CE132" si="94">$CE$3</f>
        <v>341.23389735986342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67.236674393103812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67.236674393103812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439.19854273764042</v>
      </c>
      <c r="T70" s="59">
        <f t="shared" si="88"/>
        <v>278.21741231699929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61.389173330354531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61.389173330354531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6.2</v>
      </c>
      <c r="AI70" s="13">
        <f>IF('Données projet'!$A$62&gt;35,AI69+AH70-AQ69,IF(A70&lt;'Données projet'!$A$62,$AF$205^A70,IF(A70='Données projet'!$A$62,'Données projet'!$B$62,AI69+AH70-AQ69)))</f>
        <v>244.39999999999992</v>
      </c>
      <c r="AJ70" s="13">
        <f>AI70*VLOOKUP('Données projet'!$B$10,Paramètres!$A$1:$I$89,3,0)*VLOOKUP('Données projet'!$B$10,Paramètres!$A$1:$I$89,5,0)</f>
        <v>232.57103999999993</v>
      </c>
      <c r="AK70" s="13">
        <f t="shared" si="89"/>
        <v>56.838240313256655</v>
      </c>
      <c r="AL70" s="20">
        <f t="shared" si="58"/>
        <v>504.05449654558856</v>
      </c>
      <c r="AM70" s="59">
        <f t="shared" si="59"/>
        <v>797.38782987892182</v>
      </c>
      <c r="AN70" s="59">
        <f ca="1">AVERAGE(OFFSET($AM$3,0,0,'Données projet'!$E$10+1,1))-AVERAGE(OFFSET($H$3,0,0,'Données projet'!$E$10+1,1))</f>
        <v>448.94764480536713</v>
      </c>
      <c r="AO70" s="59">
        <f t="shared" si="90"/>
        <v>469.26760321719695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68.107638219849505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68.107638219849505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</v>
      </c>
      <c r="BD70" s="12">
        <f>IF('Données projet'!$A$88&gt;35,BD69+BC70-BL69,IF(A70&lt;'Données projet'!$A$88,$BA$205^A70,IF(A70='Données projet'!$A$88,'Données projet'!$B$88,BD69+BC70-BL69)))</f>
        <v>285.99999999999994</v>
      </c>
      <c r="BE70" s="13">
        <f>BD70*VLOOKUP('Données projet'!$B$11,Paramètres!$A$1:$I$89,3,0)*VLOOKUP('Données projet'!$B$11,Paramètres!$A$1:$I$89,5,0)</f>
        <v>245.38799999999998</v>
      </c>
      <c r="BF70" s="13">
        <f t="shared" si="91"/>
        <v>59.597282764919569</v>
      </c>
      <c r="BG70" s="20">
        <f t="shared" si="61"/>
        <v>531.18270081556818</v>
      </c>
      <c r="BH70" s="59">
        <f t="shared" si="62"/>
        <v>824.51603414890155</v>
      </c>
      <c r="BI70" s="59">
        <f ca="1">AVERAGE(OFFSET($BH$3,0,0,'Données projet'!$E$11+1,1))-AVERAGE(OFFSET($H$3,0,0,'Données projet'!$E$11+1,1))</f>
        <v>447.10969593632467</v>
      </c>
      <c r="BJ70" s="59">
        <f t="shared" si="92"/>
        <v>256.77417912163997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71.751980857250828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71.751980857250828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</v>
      </c>
      <c r="BY70" s="12">
        <f>IF('Données projet'!$A$114&gt;35,BY69+BX70-CG69,IF(A70&lt;'Données projet'!$A$114,$BV$205^A70,IF(A70='Données projet'!$A$114,'Données projet'!$B$114,BY69+BX70-CG69)))</f>
        <v>300.00000000000017</v>
      </c>
      <c r="BZ70" s="13">
        <f>BY70*VLOOKUP('Données projet'!$B$12,Paramètres!$A$1:$I$89,3,0)*VLOOKUP('Données projet'!$B$12,Paramètres!$A$1:$I$89,5,0)</f>
        <v>234.00000000000014</v>
      </c>
      <c r="CA70" s="13">
        <f t="shared" si="93"/>
        <v>57.14670524255714</v>
      </c>
      <c r="CB70" s="20">
        <f t="shared" si="64"/>
        <v>507.08051163078727</v>
      </c>
      <c r="CC70" s="59">
        <f t="shared" si="65"/>
        <v>800.41384496412059</v>
      </c>
      <c r="CD70" s="59">
        <f ca="1">AVERAGE(OFFSET($CC$3,0,0,'Données projet'!$E$12+1,1))-AVERAGE(OFFSET($H$3,0,0,'Données projet'!$E$12+1,1))</f>
        <v>357.65167206083379</v>
      </c>
      <c r="CE70" s="59">
        <f t="shared" si="94"/>
        <v>341.23389735986342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65.918204218576989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65.918204218576989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439.19854273764042</v>
      </c>
      <c r="T71" s="59">
        <f t="shared" si="88"/>
        <v>278.21741231699929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60.185369085044755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60.185369085044755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6.2</v>
      </c>
      <c r="AI71" s="13">
        <f>IF('Données projet'!$A$62&gt;35,AI70+AH71-AQ70,IF(A71&lt;'Données projet'!$A$62,$AF$205^A71,IF(A71='Données projet'!$A$62,'Données projet'!$B$62,AI70+AH71-AQ70)))</f>
        <v>250.59999999999991</v>
      </c>
      <c r="AJ71" s="13">
        <f>AI71*VLOOKUP('Données projet'!$B$10,Paramètres!$A$1:$I$89,3,0)*VLOOKUP('Données projet'!$B$10,Paramètres!$A$1:$I$89,5,0)</f>
        <v>238.47095999999991</v>
      </c>
      <c r="AK71" s="13">
        <f t="shared" si="89"/>
        <v>58.110427804108816</v>
      </c>
      <c r="AL71" s="20">
        <f t="shared" si="58"/>
        <v>516.54591709215595</v>
      </c>
      <c r="AM71" s="59">
        <f t="shared" si="59"/>
        <v>809.87925042548932</v>
      </c>
      <c r="AN71" s="59">
        <f ca="1">AVERAGE(OFFSET($AM$3,0,0,'Données projet'!$E$10+1,1))-AVERAGE(OFFSET($H$3,0,0,'Données projet'!$E$10+1,1))</f>
        <v>448.94764480536713</v>
      </c>
      <c r="AO71" s="59">
        <f t="shared" si="90"/>
        <v>469.26760321719695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66.772088975915679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66.772088975915679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</v>
      </c>
      <c r="BD71" s="12">
        <f>IF('Données projet'!$A$88&gt;35,BD70+BC71-BL70,IF(A71&lt;'Données projet'!$A$88,$BA$205^A71,IF(A71='Données projet'!$A$88,'Données projet'!$B$88,BD70+BC71-BL70)))</f>
        <v>295.99999999999994</v>
      </c>
      <c r="BE71" s="13">
        <f>BD71*VLOOKUP('Données projet'!$B$11,Paramètres!$A$1:$I$89,3,0)*VLOOKUP('Données projet'!$B$11,Paramètres!$A$1:$I$89,5,0)</f>
        <v>253.96799999999999</v>
      </c>
      <c r="BF71" s="13">
        <f t="shared" si="91"/>
        <v>61.434848029666512</v>
      </c>
      <c r="BG71" s="20">
        <f t="shared" si="61"/>
        <v>549.32662698500246</v>
      </c>
      <c r="BH71" s="59">
        <f t="shared" si="62"/>
        <v>842.65996031833583</v>
      </c>
      <c r="BI71" s="59">
        <f ca="1">AVERAGE(OFFSET($BH$3,0,0,'Données projet'!$E$11+1,1))-AVERAGE(OFFSET($H$3,0,0,'Données projet'!$E$11+1,1))</f>
        <v>447.10969593632467</v>
      </c>
      <c r="BJ71" s="59">
        <f t="shared" si="92"/>
        <v>256.77417912163997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70.344968277027093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70.344968277027093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</v>
      </c>
      <c r="BY71" s="12">
        <f>IF('Données projet'!$A$114&gt;35,BY70+BX71-CG70,IF(A71&lt;'Données projet'!$A$114,$BV$205^A71,IF(A71='Données projet'!$A$114,'Données projet'!$B$114,BY70+BX71-CG70)))</f>
        <v>309.00000000000017</v>
      </c>
      <c r="BZ71" s="13">
        <f>BY71*VLOOKUP('Données projet'!$B$12,Paramètres!$A$1:$I$89,3,0)*VLOOKUP('Données projet'!$B$12,Paramètres!$A$1:$I$89,5,0)</f>
        <v>241.02000000000015</v>
      </c>
      <c r="CA71" s="13">
        <f t="shared" si="93"/>
        <v>58.658934253765338</v>
      </c>
      <c r="CB71" s="20">
        <f t="shared" si="64"/>
        <v>521.94081049197484</v>
      </c>
      <c r="CC71" s="59">
        <f t="shared" si="65"/>
        <v>815.2741438253081</v>
      </c>
      <c r="CD71" s="59">
        <f ca="1">AVERAGE(OFFSET($CC$3,0,0,'Données projet'!$E$12+1,1))-AVERAGE(OFFSET($H$3,0,0,'Données projet'!$E$12+1,1))</f>
        <v>357.65167206083379</v>
      </c>
      <c r="CE71" s="59">
        <f t="shared" si="94"/>
        <v>341.23389735986342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64.625588439985236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64.625588439985236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439.19854273764042</v>
      </c>
      <c r="T72" s="59">
        <f t="shared" si="88"/>
        <v>278.21741231699929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59.00517070673741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59.00517070673741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6.2</v>
      </c>
      <c r="AI72" s="13">
        <f>IF('Données projet'!$A$62&gt;35,AI71+AH72-AQ71,IF(A72&lt;'Données projet'!$A$62,$AF$205^A72,IF(A72='Données projet'!$A$62,'Données projet'!$B$62,AI71+AH72-AQ71)))</f>
        <v>256.7999999999999</v>
      </c>
      <c r="AJ72" s="13">
        <f>AI72*VLOOKUP('Données projet'!$B$10,Paramètres!$A$1:$I$89,3,0)*VLOOKUP('Données projet'!$B$10,Paramètres!$A$1:$I$89,5,0)</f>
        <v>244.37087999999991</v>
      </c>
      <c r="AK72" s="13">
        <f t="shared" si="89"/>
        <v>59.378956514447275</v>
      </c>
      <c r="AL72" s="20">
        <f t="shared" si="58"/>
        <v>529.03096526266211</v>
      </c>
      <c r="AM72" s="59">
        <f t="shared" si="59"/>
        <v>822.36429859599548</v>
      </c>
      <c r="AN72" s="59">
        <f ca="1">AVERAGE(OFFSET($AM$3,0,0,'Données projet'!$E$10+1,1))-AVERAGE(OFFSET($H$3,0,0,'Données projet'!$E$10+1,1))</f>
        <v>448.94764480536713</v>
      </c>
      <c r="AO72" s="59">
        <f t="shared" si="90"/>
        <v>469.26760321719695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65.462729038050796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65.462729038050796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</v>
      </c>
      <c r="BD72" s="12">
        <f>IF('Données projet'!$A$88&gt;35,BD71+BC72-BL71,IF(A72&lt;'Données projet'!$A$88,$BA$205^A72,IF(A72='Données projet'!$A$88,'Données projet'!$B$88,BD71+BC72-BL71)))</f>
        <v>305.99999999999994</v>
      </c>
      <c r="BE72" s="13">
        <f>BD72*VLOOKUP('Données projet'!$B$11,Paramètres!$A$1:$I$89,3,0)*VLOOKUP('Données projet'!$B$11,Paramètres!$A$1:$I$89,5,0)</f>
        <v>262.548</v>
      </c>
      <c r="BF72" s="13">
        <f t="shared" si="91"/>
        <v>63.265199933079444</v>
      </c>
      <c r="BG72" s="20">
        <f t="shared" si="61"/>
        <v>567.45798988344666</v>
      </c>
      <c r="BH72" s="59">
        <f t="shared" si="62"/>
        <v>860.79132321678003</v>
      </c>
      <c r="BI72" s="59">
        <f ca="1">AVERAGE(OFFSET($BH$3,0,0,'Données projet'!$E$11+1,1))-AVERAGE(OFFSET($H$3,0,0,'Données projet'!$E$11+1,1))</f>
        <v>447.10969593632467</v>
      </c>
      <c r="BJ72" s="59">
        <f t="shared" si="92"/>
        <v>256.77417912163997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68.965546355308604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68.965546355308604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</v>
      </c>
      <c r="BY72" s="12">
        <f>IF('Données projet'!$A$114&gt;35,BY71+BX72-CG71,IF(A72&lt;'Données projet'!$A$114,$BV$205^A72,IF(A72='Données projet'!$A$114,'Données projet'!$B$114,BY71+BX72-CG71)))</f>
        <v>318.00000000000017</v>
      </c>
      <c r="BZ72" s="13">
        <f>BY72*VLOOKUP('Données projet'!$B$12,Paramètres!$A$1:$I$89,3,0)*VLOOKUP('Données projet'!$B$12,Paramètres!$A$1:$I$89,5,0)</f>
        <v>248.04000000000013</v>
      </c>
      <c r="CA72" s="13">
        <f t="shared" si="93"/>
        <v>60.166044284441391</v>
      </c>
      <c r="CB72" s="20">
        <f t="shared" si="64"/>
        <v>536.79219379540234</v>
      </c>
      <c r="CC72" s="59">
        <f t="shared" si="65"/>
        <v>830.12552712873571</v>
      </c>
      <c r="CD72" s="59">
        <f ca="1">AVERAGE(OFFSET($CC$3,0,0,'Données projet'!$E$12+1,1))-AVERAGE(OFFSET($H$3,0,0,'Données projet'!$E$12+1,1))</f>
        <v>357.65167206083379</v>
      </c>
      <c r="CE72" s="59">
        <f t="shared" si="94"/>
        <v>341.23389735986342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63.358320068393901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63.358320068393901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439.19854273764042</v>
      </c>
      <c r="T73" s="59">
        <f t="shared" si="88"/>
        <v>278.21741231699929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69.890879675571753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69.890879675571753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6.2</v>
      </c>
      <c r="AH73" s="12">
        <f t="array" ref="AH73">INDEX(AG:AG,MIN(IF(ISNUMBER(AG73:AG269),ROW(AG73:AG269),"")))</f>
        <v>6.2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250.27079999999989</v>
      </c>
      <c r="AK73" s="13">
        <f t="shared" si="89"/>
        <v>60.643924942423787</v>
      </c>
      <c r="AL73" s="20">
        <f t="shared" si="58"/>
        <v>541.50981260805463</v>
      </c>
      <c r="AM73" s="59">
        <f t="shared" si="59"/>
        <v>834.843145941388</v>
      </c>
      <c r="AN73" s="59">
        <f ca="1">AVERAGE(OFFSET($AM$3,0,0,'Données projet'!$E$10+1,1))-AVERAGE(OFFSET($H$3,0,0,'Données projet'!$E$10+1,1))</f>
        <v>448.94764480536713</v>
      </c>
      <c r="AO73" s="59">
        <f t="shared" si="90"/>
        <v>469.26760321719695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76.844710832425946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76.844710832425946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10</v>
      </c>
      <c r="BC73" s="12">
        <f t="array" ref="BC73">INDEX(BB:BB,MIN(IF(ISNUMBER(BB73:BB269),ROW(BB73:BB269),"")))</f>
        <v>10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271.12799999999999</v>
      </c>
      <c r="BF73" s="13">
        <f t="shared" si="91"/>
        <v>65.088601240045278</v>
      </c>
      <c r="BG73" s="20">
        <f t="shared" si="61"/>
        <v>585.57724715974553</v>
      </c>
      <c r="BH73" s="59">
        <f t="shared" si="62"/>
        <v>878.9105804930789</v>
      </c>
      <c r="BI73" s="59">
        <f ca="1">AVERAGE(OFFSET($BH$3,0,0,'Données projet'!$E$11+1,1))-AVERAGE(OFFSET($H$3,0,0,'Données projet'!$E$11+1,1))</f>
        <v>447.10969593632467</v>
      </c>
      <c r="BJ73" s="59">
        <f t="shared" si="92"/>
        <v>256.77417912163997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81.688818866997508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81.688818866997508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327</v>
      </c>
      <c r="BW73" s="12">
        <f>VLOOKUP(A73,'Données projet'!$A$113:$I$133,9,0)</f>
        <v>9</v>
      </c>
      <c r="BX73" s="12">
        <f t="array" ref="BX73">INDEX(BW:BW,MIN(IF(ISNUMBER(BW73:BW269),ROW(BW73:BW269),"")))</f>
        <v>9</v>
      </c>
      <c r="BY73" s="12">
        <f>IF('Données projet'!$A$114&gt;35,BY72+BX73-CG72,IF(A73&lt;'Données projet'!$A$114,$BV$205^A73,IF(A73='Données projet'!$A$114,'Données projet'!$B$114,BY72+BX73-CG72)))</f>
        <v>327.00000000000017</v>
      </c>
      <c r="BZ73" s="13">
        <f>BY73*VLOOKUP('Données projet'!$B$12,Paramètres!$A$1:$I$89,3,0)*VLOOKUP('Données projet'!$B$12,Paramètres!$A$1:$I$89,5,0)</f>
        <v>255.06000000000014</v>
      </c>
      <c r="CA73" s="13">
        <f t="shared" si="93"/>
        <v>61.668196852621989</v>
      </c>
      <c r="CB73" s="20">
        <f t="shared" si="64"/>
        <v>551.63494285165018</v>
      </c>
      <c r="CC73" s="59">
        <f t="shared" si="65"/>
        <v>844.96827618498355</v>
      </c>
      <c r="CD73" s="59">
        <f ca="1">AVERAGE(OFFSET($CC$3,0,0,'Données projet'!$E$12+1,1))-AVERAGE(OFFSET($H$3,0,0,'Données projet'!$E$12+1,1))</f>
        <v>357.65167206083379</v>
      </c>
      <c r="CE73" s="59">
        <f t="shared" si="94"/>
        <v>341.23389735986342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32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73.980694546063333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73.980694546063333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439.19854273764042</v>
      </c>
      <c r="T74" s="59">
        <f t="shared" si="88"/>
        <v>278.21741231699929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68.520362154361109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68.520362154361109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5.8</v>
      </c>
      <c r="AI74" s="13">
        <f>IF('Données projet'!$A$62&gt;35,AI73+AH74-AQ73,IF(A74&lt;'Données projet'!$A$62,$AF$205^A74,IF(A74='Données projet'!$A$62,'Données projet'!$B$62,AI73+AH74-AQ73)))</f>
        <v>240.7999999999999</v>
      </c>
      <c r="AJ74" s="13">
        <f>AI74*VLOOKUP('Données projet'!$B$10,Paramètres!$A$1:$I$89,3,0)*VLOOKUP('Données projet'!$B$10,Paramètres!$A$1:$I$89,5,0)</f>
        <v>229.14527999999993</v>
      </c>
      <c r="AK74" s="13">
        <f t="shared" si="89"/>
        <v>56.097831057350788</v>
      </c>
      <c r="AL74" s="20">
        <f t="shared" si="58"/>
        <v>496.79841842488571</v>
      </c>
      <c r="AM74" s="59">
        <f t="shared" si="59"/>
        <v>790.13175175821902</v>
      </c>
      <c r="AN74" s="59">
        <f ca="1">AVERAGE(OFFSET($AM$3,0,0,'Données projet'!$E$10+1,1))-AVERAGE(OFFSET($H$3,0,0,'Données projet'!$E$10+1,1))</f>
        <v>448.94764480536713</v>
      </c>
      <c r="AO74" s="59">
        <f t="shared" si="90"/>
        <v>469.26760321719695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75.337832923647582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75.337832923647582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9.4</v>
      </c>
      <c r="BD74" s="12">
        <f>IF('Données projet'!$A$88&gt;35,BD73+BC74-BL73,IF(A74&lt;'Données projet'!$A$88,$BA$205^A74,IF(A74='Données projet'!$A$88,'Données projet'!$B$88,BD73+BC74-BL73)))</f>
        <v>297.39999999999992</v>
      </c>
      <c r="BE74" s="13">
        <f>BD74*VLOOKUP('Données projet'!$B$11,Paramètres!$A$1:$I$89,3,0)*VLOOKUP('Données projet'!$B$11,Paramètres!$A$1:$I$89,5,0)</f>
        <v>255.16919999999996</v>
      </c>
      <c r="BF74" s="13">
        <f t="shared" si="91"/>
        <v>61.691525331424884</v>
      </c>
      <c r="BG74" s="20">
        <f t="shared" si="61"/>
        <v>551.86576328556498</v>
      </c>
      <c r="BH74" s="59">
        <f t="shared" si="62"/>
        <v>845.19909661889824</v>
      </c>
      <c r="BI74" s="59">
        <f ca="1">AVERAGE(OFFSET($BH$3,0,0,'Données projet'!$E$11+1,1))-AVERAGE(OFFSET($H$3,0,0,'Données projet'!$E$11+1,1))</f>
        <v>447.10969593632467</v>
      </c>
      <c r="BJ74" s="59">
        <f t="shared" si="92"/>
        <v>256.77417912163997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80.086950954275366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80.086950954275366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</v>
      </c>
      <c r="BY74" s="12">
        <f>IF('Données projet'!$A$114&gt;35,BY73+BX74-CG73,IF(A74&lt;'Données projet'!$A$114,$BV$205^A74,IF(A74='Données projet'!$A$114,'Données projet'!$B$114,BY73+BX74-CG73)))</f>
        <v>304.00000000000017</v>
      </c>
      <c r="BZ74" s="13">
        <f>BY74*VLOOKUP('Données projet'!$B$12,Paramètres!$A$1:$I$89,3,0)*VLOOKUP('Données projet'!$B$12,Paramètres!$A$1:$I$89,5,0)</f>
        <v>237.12000000000015</v>
      </c>
      <c r="CA74" s="13">
        <f t="shared" si="93"/>
        <v>57.819449746919268</v>
      </c>
      <c r="CB74" s="20">
        <f t="shared" si="64"/>
        <v>513.68620830921793</v>
      </c>
      <c r="CC74" s="59">
        <f t="shared" si="65"/>
        <v>807.0195416425513</v>
      </c>
      <c r="CD74" s="59">
        <f ca="1">AVERAGE(OFFSET($CC$3,0,0,'Données projet'!$E$12+1,1))-AVERAGE(OFFSET($H$3,0,0,'Données projet'!$E$12+1,1))</f>
        <v>357.65167206083379</v>
      </c>
      <c r="CE74" s="59">
        <f t="shared" si="94"/>
        <v>341.23389735986342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72.529978249783099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72.529978249783099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439.19854273764042</v>
      </c>
      <c r="T75" s="59">
        <f t="shared" si="88"/>
        <v>278.21741231699929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67.176719645808262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67.176719645808262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5.8</v>
      </c>
      <c r="AI75" s="13">
        <f>IF('Données projet'!$A$62&gt;35,AI74+AH75-AQ74,IF(A75&lt;'Données projet'!$A$62,$AF$205^A75,IF(A75='Données projet'!$A$62,'Données projet'!$B$62,AI74+AH75-AQ74)))</f>
        <v>246.59999999999991</v>
      </c>
      <c r="AJ75" s="13">
        <f>AI75*VLOOKUP('Données projet'!$B$10,Paramètres!$A$1:$I$89,3,0)*VLOOKUP('Données projet'!$B$10,Paramètres!$A$1:$I$89,5,0)</f>
        <v>234.66455999999991</v>
      </c>
      <c r="AK75" s="13">
        <f t="shared" si="89"/>
        <v>57.290086878049593</v>
      </c>
      <c r="AL75" s="20">
        <f t="shared" si="58"/>
        <v>508.48767664593629</v>
      </c>
      <c r="AM75" s="59">
        <f t="shared" si="59"/>
        <v>801.82100997926955</v>
      </c>
      <c r="AN75" s="59">
        <f ca="1">AVERAGE(OFFSET($AM$3,0,0,'Données projet'!$E$10+1,1))-AVERAGE(OFFSET($H$3,0,0,'Données projet'!$E$10+1,1))</f>
        <v>448.94764480536713</v>
      </c>
      <c r="AO75" s="59">
        <f t="shared" si="90"/>
        <v>469.26760321719695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73.860503971555602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73.860503971555602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9.4</v>
      </c>
      <c r="BD75" s="12">
        <f>IF('Données projet'!$A$88&gt;35,BD74+BC75-BL74,IF(A75&lt;'Données projet'!$A$88,$BA$205^A75,IF(A75='Données projet'!$A$88,'Données projet'!$B$88,BD74+BC75-BL74)))</f>
        <v>306.7999999999999</v>
      </c>
      <c r="BE75" s="13">
        <f>BD75*VLOOKUP('Données projet'!$B$11,Paramètres!$A$1:$I$89,3,0)*VLOOKUP('Données projet'!$B$11,Paramètres!$A$1:$I$89,5,0)</f>
        <v>263.23439999999994</v>
      </c>
      <c r="BF75" s="13">
        <f t="shared" si="91"/>
        <v>63.411324464279403</v>
      </c>
      <c r="BG75" s="20">
        <f t="shared" si="61"/>
        <v>568.90797010861979</v>
      </c>
      <c r="BH75" s="59">
        <f t="shared" si="62"/>
        <v>862.24130344195305</v>
      </c>
      <c r="BI75" s="59">
        <f ca="1">AVERAGE(OFFSET($BH$3,0,0,'Données projet'!$E$11+1,1))-AVERAGE(OFFSET($H$3,0,0,'Données projet'!$E$11+1,1))</f>
        <v>447.10969593632467</v>
      </c>
      <c r="BJ75" s="59">
        <f t="shared" si="92"/>
        <v>256.77417912163997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78.516494694278748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78.516494694278748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</v>
      </c>
      <c r="BY75" s="12">
        <f>IF('Données projet'!$A$114&gt;35,BY74+BX75-CG74,IF(A75&lt;'Données projet'!$A$114,$BV$205^A75,IF(A75='Données projet'!$A$114,'Données projet'!$B$114,BY74+BX75-CG74)))</f>
        <v>313.00000000000017</v>
      </c>
      <c r="BZ75" s="13">
        <f>BY75*VLOOKUP('Données projet'!$B$12,Paramètres!$A$1:$I$89,3,0)*VLOOKUP('Données projet'!$B$12,Paramètres!$A$1:$I$89,5,0)</f>
        <v>244.14000000000013</v>
      </c>
      <c r="CA75" s="13">
        <f t="shared" si="93"/>
        <v>59.329383078866108</v>
      </c>
      <c r="CB75" s="20">
        <f t="shared" si="64"/>
        <v>528.54250886235877</v>
      </c>
      <c r="CC75" s="59">
        <f t="shared" si="65"/>
        <v>821.87584219569203</v>
      </c>
      <c r="CD75" s="59">
        <f ca="1">AVERAGE(OFFSET($CC$3,0,0,'Données projet'!$E$12+1,1))-AVERAGE(OFFSET($H$3,0,0,'Données projet'!$E$12+1,1))</f>
        <v>357.65167206083379</v>
      </c>
      <c r="CE75" s="59">
        <f t="shared" si="94"/>
        <v>341.23389735986342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71.107709615223357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71.107709615223357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439.19854273764042</v>
      </c>
      <c r="T76" s="59">
        <f t="shared" si="88"/>
        <v>278.21741231699929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65.859425147307121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65.859425147307121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5.8</v>
      </c>
      <c r="AI76" s="13">
        <f>IF('Données projet'!$A$62&gt;35,AI75+AH76-AQ75,IF(A76&lt;'Données projet'!$A$62,$AF$205^A76,IF(A76='Données projet'!$A$62,'Données projet'!$B$62,AI75+AH76-AQ75)))</f>
        <v>252.39999999999992</v>
      </c>
      <c r="AJ76" s="13">
        <f>AI76*VLOOKUP('Données projet'!$B$10,Paramètres!$A$1:$I$89,3,0)*VLOOKUP('Données projet'!$B$10,Paramètres!$A$1:$I$89,5,0)</f>
        <v>240.18383999999992</v>
      </c>
      <c r="AK76" s="13">
        <f t="shared" si="89"/>
        <v>58.479082790905672</v>
      </c>
      <c r="AL76" s="20">
        <f t="shared" si="58"/>
        <v>520.1712571941606</v>
      </c>
      <c r="AM76" s="59">
        <f t="shared" si="59"/>
        <v>813.50459052749397</v>
      </c>
      <c r="AN76" s="59">
        <f ca="1">AVERAGE(OFFSET($AM$3,0,0,'Données projet'!$E$10+1,1))-AVERAGE(OFFSET($H$3,0,0,'Données projet'!$E$10+1,1))</f>
        <v>448.94764480536713</v>
      </c>
      <c r="AO76" s="59">
        <f t="shared" si="90"/>
        <v>469.26760321719695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72.412144539132456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72.412144539132456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9.4</v>
      </c>
      <c r="BD76" s="12">
        <f>IF('Données projet'!$A$88&gt;35,BD75+BC76-BL75,IF(A76&lt;'Données projet'!$A$88,$BA$205^A76,IF(A76='Données projet'!$A$88,'Données projet'!$B$88,BD75+BC76-BL75)))</f>
        <v>316.19999999999987</v>
      </c>
      <c r="BE76" s="13">
        <f>BD76*VLOOKUP('Données projet'!$B$11,Paramètres!$A$1:$I$89,3,0)*VLOOKUP('Données projet'!$B$11,Paramètres!$A$1:$I$89,5,0)</f>
        <v>271.29959999999994</v>
      </c>
      <c r="BF76" s="13">
        <f t="shared" si="91"/>
        <v>65.125000081857877</v>
      </c>
      <c r="BG76" s="20">
        <f t="shared" si="61"/>
        <v>585.93951180923568</v>
      </c>
      <c r="BH76" s="59">
        <f t="shared" si="62"/>
        <v>879.27284514256894</v>
      </c>
      <c r="BI76" s="59">
        <f ca="1">AVERAGE(OFFSET($BH$3,0,0,'Données projet'!$E$11+1,1))-AVERAGE(OFFSET($H$3,0,0,'Données projet'!$E$11+1,1))</f>
        <v>447.10969593632467</v>
      </c>
      <c r="BJ76" s="59">
        <f t="shared" si="92"/>
        <v>256.77417912163997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76.976834123656928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76.976834123656928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</v>
      </c>
      <c r="BY76" s="12">
        <f>IF('Données projet'!$A$114&gt;35,BY75+BX76-CG75,IF(A76&lt;'Données projet'!$A$114,$BV$205^A76,IF(A76='Données projet'!$A$114,'Données projet'!$B$114,BY75+BX76-CG75)))</f>
        <v>322.00000000000017</v>
      </c>
      <c r="BZ76" s="13">
        <f>BY76*VLOOKUP('Données projet'!$B$12,Paramètres!$A$1:$I$89,3,0)*VLOOKUP('Données projet'!$B$12,Paramètres!$A$1:$I$89,5,0)</f>
        <v>251.16000000000014</v>
      </c>
      <c r="CA76" s="13">
        <f t="shared" si="93"/>
        <v>60.834270430141594</v>
      </c>
      <c r="CB76" s="20">
        <f t="shared" si="64"/>
        <v>543.39002099916354</v>
      </c>
      <c r="CC76" s="59">
        <f t="shared" si="65"/>
        <v>836.72335433249691</v>
      </c>
      <c r="CD76" s="59">
        <f ca="1">AVERAGE(OFFSET($CC$3,0,0,'Données projet'!$E$12+1,1))-AVERAGE(OFFSET($H$3,0,0,'Données projet'!$E$12+1,1))</f>
        <v>357.65167206083379</v>
      </c>
      <c r="CE76" s="59">
        <f t="shared" si="94"/>
        <v>341.23389735986342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69.713330801089114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69.713330801089114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439.19854273764042</v>
      </c>
      <c r="T77" s="59">
        <f t="shared" si="88"/>
        <v>278.21741231699929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64.56796199045128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64.56796199045128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5.8</v>
      </c>
      <c r="AI77" s="13">
        <f>IF('Données projet'!$A$62&gt;35,AI76+AH77-AQ76,IF(A77&lt;'Données projet'!$A$62,$AF$205^A77,IF(A77='Données projet'!$A$62,'Données projet'!$B$62,AI76+AH77-AQ76)))</f>
        <v>258.19999999999993</v>
      </c>
      <c r="AJ77" s="13">
        <f>AI77*VLOOKUP('Données projet'!$B$10,Paramètres!$A$1:$I$89,3,0)*VLOOKUP('Données projet'!$B$10,Paramètres!$A$1:$I$89,5,0)</f>
        <v>245.70311999999993</v>
      </c>
      <c r="AK77" s="13">
        <f t="shared" si="89"/>
        <v>59.664902329356607</v>
      </c>
      <c r="AL77" s="20">
        <f t="shared" si="58"/>
        <v>531.84930555696269</v>
      </c>
      <c r="AM77" s="59">
        <f t="shared" si="59"/>
        <v>825.18263889029595</v>
      </c>
      <c r="AN77" s="59">
        <f ca="1">AVERAGE(OFFSET($AM$3,0,0,'Données projet'!$E$10+1,1))-AVERAGE(OFFSET($H$3,0,0,'Données projet'!$E$10+1,1))</f>
        <v>448.94764480536713</v>
      </c>
      <c r="AO77" s="59">
        <f t="shared" si="90"/>
        <v>469.26760321719695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70.992186551767105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70.992186551767105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9.4</v>
      </c>
      <c r="BD77" s="12">
        <f>IF('Données projet'!$A$88&gt;35,BD76+BC77-BL76,IF(A77&lt;'Données projet'!$A$88,$BA$205^A77,IF(A77='Données projet'!$A$88,'Données projet'!$B$88,BD76+BC77-BL76)))</f>
        <v>325.59999999999985</v>
      </c>
      <c r="BE77" s="13">
        <f>BD77*VLOOKUP('Données projet'!$B$11,Paramètres!$A$1:$I$89,3,0)*VLOOKUP('Données projet'!$B$11,Paramètres!$A$1:$I$89,5,0)</f>
        <v>279.36479999999989</v>
      </c>
      <c r="BF77" s="13">
        <f t="shared" si="91"/>
        <v>66.832755122992182</v>
      </c>
      <c r="BG77" s="20">
        <f t="shared" si="61"/>
        <v>602.96074183921121</v>
      </c>
      <c r="BH77" s="59">
        <f t="shared" si="62"/>
        <v>896.29407517254458</v>
      </c>
      <c r="BI77" s="59">
        <f ca="1">AVERAGE(OFFSET($BH$3,0,0,'Données projet'!$E$11+1,1))-AVERAGE(OFFSET($H$3,0,0,'Données projet'!$E$11+1,1))</f>
        <v>447.10969593632467</v>
      </c>
      <c r="BJ77" s="59">
        <f t="shared" si="92"/>
        <v>256.77417912163997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75.467365357724788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75.467365357724788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</v>
      </c>
      <c r="BY77" s="12">
        <f>IF('Données projet'!$A$114&gt;35,BY76+BX77-CG76,IF(A77&lt;'Données projet'!$A$114,$BV$205^A77,IF(A77='Données projet'!$A$114,'Données projet'!$B$114,BY76+BX77-CG76)))</f>
        <v>331.00000000000017</v>
      </c>
      <c r="BZ77" s="13">
        <f>BY77*VLOOKUP('Données projet'!$B$12,Paramètres!$A$1:$I$89,3,0)*VLOOKUP('Données projet'!$B$12,Paramètres!$A$1:$I$89,5,0)</f>
        <v>258.18000000000012</v>
      </c>
      <c r="CA77" s="13">
        <f t="shared" si="93"/>
        <v>62.334269039770149</v>
      </c>
      <c r="CB77" s="20">
        <f t="shared" si="64"/>
        <v>558.22901857759996</v>
      </c>
      <c r="CC77" s="59">
        <f t="shared" si="65"/>
        <v>851.56235191093333</v>
      </c>
      <c r="CD77" s="59">
        <f ca="1">AVERAGE(OFFSET($CC$3,0,0,'Données projet'!$E$12+1,1))-AVERAGE(OFFSET($H$3,0,0,'Données projet'!$E$12+1,1))</f>
        <v>357.65167206083379</v>
      </c>
      <c r="CE77" s="59">
        <f t="shared" si="94"/>
        <v>341.23389735986342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68.346294905012954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68.346294905012954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439.19854273764042</v>
      </c>
      <c r="T78" s="59">
        <f t="shared" si="88"/>
        <v>278.21741231699929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75.344588015179653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75.344588015179653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264</v>
      </c>
      <c r="AG78" s="12">
        <f>VLOOKUP(A78,'Données projet'!$A$61:$I$81,9,0)</f>
        <v>5.8</v>
      </c>
      <c r="AH78" s="12">
        <f t="array" ref="AH78">INDEX(AG:AG,MIN(IF(ISNUMBER(AG78:AG274),ROW(AG78:AG274),"")))</f>
        <v>5.8</v>
      </c>
      <c r="AI78" s="13">
        <f>IF('Données projet'!$A$62&gt;35,AI77+AH78-AQ77,IF(A78&lt;'Données projet'!$A$62,$AF$205^A78,IF(A78='Données projet'!$A$62,'Données projet'!$B$62,AI77+AH78-AQ77)))</f>
        <v>263.99999999999994</v>
      </c>
      <c r="AJ78" s="13">
        <f>AI78*VLOOKUP('Données projet'!$B$10,Paramètres!$A$1:$I$89,3,0)*VLOOKUP('Données projet'!$B$10,Paramètres!$A$1:$I$89,5,0)</f>
        <v>251.22239999999996</v>
      </c>
      <c r="AK78" s="13">
        <f t="shared" si="89"/>
        <v>60.847625059749809</v>
      </c>
      <c r="AL78" s="20">
        <f t="shared" si="58"/>
        <v>543.52196031239748</v>
      </c>
      <c r="AM78" s="59">
        <f t="shared" si="59"/>
        <v>836.85529364573085</v>
      </c>
      <c r="AN78" s="59">
        <f ca="1">AVERAGE(OFFSET($AM$3,0,0,'Données projet'!$E$10+1,1))-AVERAGE(OFFSET($H$3,0,0,'Données projet'!$E$10+1,1))</f>
        <v>448.94764480536713</v>
      </c>
      <c r="AO78" s="59">
        <f t="shared" si="90"/>
        <v>469.26760321719695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27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81.813393843274014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81.813393843274014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335</v>
      </c>
      <c r="BB78" s="12">
        <f>VLOOKUP(A78,'Données projet'!$A$87:$I$107,9,0)</f>
        <v>9.4</v>
      </c>
      <c r="BC78" s="12">
        <f t="array" ref="BC78">INDEX(BB:BB,MIN(IF(ISNUMBER(BB78:BB274),ROW(BB78:BB274),"")))</f>
        <v>9.4</v>
      </c>
      <c r="BD78" s="12">
        <f>IF('Données projet'!$A$88&gt;35,BD77+BC78-BL77,IF(A78&lt;'Données projet'!$A$88,$BA$205^A78,IF(A78='Données projet'!$A$88,'Données projet'!$B$88,BD77+BC78-BL77)))</f>
        <v>334.99999999999983</v>
      </c>
      <c r="BE78" s="13">
        <f>BD78*VLOOKUP('Données projet'!$B$11,Paramètres!$A$1:$I$89,3,0)*VLOOKUP('Données projet'!$B$11,Paramètres!$A$1:$I$89,5,0)</f>
        <v>287.42999999999989</v>
      </c>
      <c r="BF78" s="13">
        <f t="shared" si="91"/>
        <v>68.534780142555746</v>
      </c>
      <c r="BG78" s="20">
        <f t="shared" si="61"/>
        <v>619.97199208161771</v>
      </c>
      <c r="BH78" s="59">
        <f t="shared" si="62"/>
        <v>913.30532541495108</v>
      </c>
      <c r="BI78" s="59">
        <f ca="1">AVERAGE(OFFSET($BH$3,0,0,'Données projet'!$E$11+1,1))-AVERAGE(OFFSET($H$3,0,0,'Données projet'!$E$11+1,1))</f>
        <v>447.10969593632467</v>
      </c>
      <c r="BJ78" s="59">
        <f t="shared" si="92"/>
        <v>256.77417912163997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88.063141164494326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88.063141164494326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340</v>
      </c>
      <c r="BW78" s="12">
        <f>VLOOKUP(A78,'Données projet'!$A$113:$I$133,9,0)</f>
        <v>9</v>
      </c>
      <c r="BX78" s="12">
        <f t="array" ref="BX78">INDEX(BW:BW,MIN(IF(ISNUMBER(BW78:BW274),ROW(BW78:BW274),"")))</f>
        <v>9</v>
      </c>
      <c r="BY78" s="12">
        <f>IF('Données projet'!$A$114&gt;35,BY77+BX78-CG77,IF(A78&lt;'Données projet'!$A$114,$BV$205^A78,IF(A78='Données projet'!$A$114,'Données projet'!$B$114,BY77+BX78-CG77)))</f>
        <v>340.00000000000017</v>
      </c>
      <c r="BZ78" s="13">
        <f>BY78*VLOOKUP('Données projet'!$B$12,Paramètres!$A$1:$I$89,3,0)*VLOOKUP('Données projet'!$B$12,Paramètres!$A$1:$I$89,5,0)</f>
        <v>265.20000000000016</v>
      </c>
      <c r="CA78" s="13">
        <f t="shared" si="93"/>
        <v>63.829527109298382</v>
      </c>
      <c r="CB78" s="20">
        <f t="shared" si="64"/>
        <v>573.05975971536157</v>
      </c>
      <c r="CC78" s="59">
        <f t="shared" si="65"/>
        <v>866.39309304869494</v>
      </c>
      <c r="CD78" s="59">
        <f ca="1">AVERAGE(OFFSET($CC$3,0,0,'Données projet'!$E$12+1,1))-AVERAGE(OFFSET($H$3,0,0,'Données projet'!$E$12+1,1))</f>
        <v>357.65167206083379</v>
      </c>
      <c r="CE78" s="59">
        <f t="shared" si="94"/>
        <v>341.23389735986342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31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78.50008347320518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78.50008347320518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439.19854273764042</v>
      </c>
      <c r="T79" s="59">
        <f t="shared" si="88"/>
        <v>278.21741231699929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73.867126599862928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73.867126599862928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5.6</v>
      </c>
      <c r="AI79" s="13">
        <f>IF('Données projet'!$A$62&gt;35,AI78+AH79-AQ78,IF(A79&lt;'Données projet'!$A$62,$AF$205^A79,IF(A79='Données projet'!$A$62,'Données projet'!$B$62,AI78+AH79-AQ78)))</f>
        <v>242.59999999999997</v>
      </c>
      <c r="AJ79" s="13">
        <f>AI79*VLOOKUP('Données projet'!$B$10,Paramètres!$A$1:$I$89,3,0)*VLOOKUP('Données projet'!$B$10,Paramètres!$A$1:$I$89,5,0)</f>
        <v>230.85816</v>
      </c>
      <c r="AK79" s="13">
        <f t="shared" si="89"/>
        <v>56.468195549322559</v>
      </c>
      <c r="AL79" s="20">
        <f t="shared" si="58"/>
        <v>500.42673591507014</v>
      </c>
      <c r="AM79" s="59">
        <f t="shared" si="59"/>
        <v>793.7600692484034</v>
      </c>
      <c r="AN79" s="59">
        <f ca="1">AVERAGE(OFFSET($AM$3,0,0,'Données projet'!$E$10+1,1))-AVERAGE(OFFSET($H$3,0,0,'Données projet'!$E$10+1,1))</f>
        <v>448.94764480536713</v>
      </c>
      <c r="AO79" s="59">
        <f t="shared" si="90"/>
        <v>469.26760321719695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80.209083091250321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80.209083091250321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8.8000000000000007</v>
      </c>
      <c r="BD79" s="12">
        <f>IF('Données projet'!$A$88&gt;35,BD78+BC79-BL78,IF(A79&lt;'Données projet'!$A$88,$BA$205^A79,IF(A79='Données projet'!$A$88,'Données projet'!$B$88,BD78+BC79-BL78)))</f>
        <v>315.79999999999984</v>
      </c>
      <c r="BE79" s="13">
        <f>BD79*VLOOKUP('Données projet'!$B$11,Paramètres!$A$1:$I$89,3,0)*VLOOKUP('Données projet'!$B$11,Paramètres!$A$1:$I$89,5,0)</f>
        <v>270.95639999999986</v>
      </c>
      <c r="BF79" s="13">
        <f t="shared" si="91"/>
        <v>65.052199716598722</v>
      </c>
      <c r="BG79" s="20">
        <f t="shared" si="61"/>
        <v>585.21497783974257</v>
      </c>
      <c r="BH79" s="59">
        <f t="shared" si="62"/>
        <v>878.54831117307594</v>
      </c>
      <c r="BI79" s="59">
        <f ca="1">AVERAGE(OFFSET($BH$3,0,0,'Données projet'!$E$11+1,1))-AVERAGE(OFFSET($H$3,0,0,'Données projet'!$E$11+1,1))</f>
        <v>447.10969593632467</v>
      </c>
      <c r="BJ79" s="59">
        <f t="shared" si="92"/>
        <v>256.77417912163997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86.33627667947097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86.33627667947097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</v>
      </c>
      <c r="BY79" s="12">
        <f>IF('Données projet'!$A$114&gt;35,BY78+BX79-CG78,IF(A79&lt;'Données projet'!$A$114,$BV$205^A79,IF(A79='Données projet'!$A$114,'Données projet'!$B$114,BY78+BX79-CG78)))</f>
        <v>317.00000000000017</v>
      </c>
      <c r="BZ79" s="13">
        <f>BY79*VLOOKUP('Données projet'!$B$12,Paramètres!$A$1:$I$89,3,0)*VLOOKUP('Données projet'!$B$12,Paramètres!$A$1:$I$89,5,0)</f>
        <v>247.26000000000013</v>
      </c>
      <c r="CA79" s="13">
        <f t="shared" si="93"/>
        <v>59.998835297287229</v>
      </c>
      <c r="CB79" s="20">
        <f t="shared" si="64"/>
        <v>535.14247147610877</v>
      </c>
      <c r="CC79" s="59">
        <f t="shared" si="65"/>
        <v>828.47580480944202</v>
      </c>
      <c r="CD79" s="59">
        <f ca="1">AVERAGE(OFFSET($CC$3,0,0,'Données projet'!$E$12+1,1))-AVERAGE(OFFSET($H$3,0,0,'Données projet'!$E$12+1,1))</f>
        <v>357.65167206083379</v>
      </c>
      <c r="CE79" s="59">
        <f t="shared" si="94"/>
        <v>341.23389735986342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76.960744716618763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76.960744716618763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439.19854273764042</v>
      </c>
      <c r="T80" s="59">
        <f t="shared" si="88"/>
        <v>278.21741231699929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72.418637301738073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72.418637301738073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5.6</v>
      </c>
      <c r="AI80" s="13">
        <f>IF('Données projet'!$A$62&gt;35,AI79+AH80-AQ79,IF(A80&lt;'Données projet'!$A$62,$AF$205^A80,IF(A80='Données projet'!$A$62,'Données projet'!$B$62,AI79+AH80-AQ79)))</f>
        <v>248.19999999999996</v>
      </c>
      <c r="AJ80" s="13">
        <f>AI80*VLOOKUP('Données projet'!$B$10,Paramètres!$A$1:$I$89,3,0)*VLOOKUP('Données projet'!$B$10,Paramètres!$A$1:$I$89,5,0)</f>
        <v>236.18711999999994</v>
      </c>
      <c r="AK80" s="13">
        <f t="shared" si="89"/>
        <v>57.61840772987285</v>
      </c>
      <c r="AL80" s="20">
        <f t="shared" si="58"/>
        <v>511.71129412952837</v>
      </c>
      <c r="AM80" s="59">
        <f t="shared" si="59"/>
        <v>805.04462746286163</v>
      </c>
      <c r="AN80" s="59">
        <f ca="1">AVERAGE(OFFSET($AM$3,0,0,'Données projet'!$E$10+1,1))-AVERAGE(OFFSET($H$3,0,0,'Données projet'!$E$10+1,1))</f>
        <v>448.94764480536713</v>
      </c>
      <c r="AO80" s="59">
        <f t="shared" si="90"/>
        <v>469.26760321719695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78.63623189454087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78.63623189454087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8.8000000000000007</v>
      </c>
      <c r="BD80" s="12">
        <f>IF('Données projet'!$A$88&gt;35,BD79+BC80-BL79,IF(A80&lt;'Données projet'!$A$88,$BA$205^A80,IF(A80='Données projet'!$A$88,'Données projet'!$B$88,BD79+BC80-BL79)))</f>
        <v>324.59999999999985</v>
      </c>
      <c r="BE80" s="13">
        <f>BD80*VLOOKUP('Données projet'!$B$11,Paramètres!$A$1:$I$89,3,0)*VLOOKUP('Données projet'!$B$11,Paramètres!$A$1:$I$89,5,0)</f>
        <v>278.50679999999994</v>
      </c>
      <c r="BF80" s="13">
        <f t="shared" si="91"/>
        <v>66.651354661909949</v>
      </c>
      <c r="BG80" s="20">
        <f t="shared" si="61"/>
        <v>601.15045270282633</v>
      </c>
      <c r="BH80" s="59">
        <f t="shared" si="62"/>
        <v>894.4837860361597</v>
      </c>
      <c r="BI80" s="59">
        <f ca="1">AVERAGE(OFFSET($BH$3,0,0,'Données projet'!$E$11+1,1))-AVERAGE(OFFSET($H$3,0,0,'Données projet'!$E$11+1,1))</f>
        <v>447.10969593632467</v>
      </c>
      <c r="BJ80" s="59">
        <f t="shared" si="92"/>
        <v>256.77417912163997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84.643274953715576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84.643274953715576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</v>
      </c>
      <c r="BY80" s="12">
        <f>IF('Données projet'!$A$114&gt;35,BY79+BX80-CG79,IF(A80&lt;'Données projet'!$A$114,$BV$205^A80,IF(A80='Données projet'!$A$114,'Données projet'!$B$114,BY79+BX80-CG79)))</f>
        <v>325.00000000000017</v>
      </c>
      <c r="BZ80" s="13">
        <f>BY80*VLOOKUP('Données projet'!$B$12,Paramètres!$A$1:$I$89,3,0)*VLOOKUP('Données projet'!$B$12,Paramètres!$A$1:$I$89,5,0)</f>
        <v>253.50000000000014</v>
      </c>
      <c r="CA80" s="13">
        <f t="shared" si="93"/>
        <v>61.334805663162555</v>
      </c>
      <c r="CB80" s="20">
        <f t="shared" si="64"/>
        <v>548.33728653000833</v>
      </c>
      <c r="CC80" s="59">
        <f t="shared" si="65"/>
        <v>841.6706198633417</v>
      </c>
      <c r="CD80" s="59">
        <f ca="1">AVERAGE(OFFSET($CC$3,0,0,'Données projet'!$E$12+1,1))-AVERAGE(OFFSET($H$3,0,0,'Données projet'!$E$12+1,1))</f>
        <v>357.65167206083379</v>
      </c>
      <c r="CE80" s="59">
        <f t="shared" si="94"/>
        <v>341.23389735986342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75.45159145414506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75.45159145414506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439.19854273764042</v>
      </c>
      <c r="T81" s="59">
        <f t="shared" si="88"/>
        <v>278.21741231699929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70.998551995258225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70.998551995258225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5.6</v>
      </c>
      <c r="AI81" s="13">
        <f>IF('Données projet'!$A$62&gt;35,AI80+AH81-AQ80,IF(A81&lt;'Données projet'!$A$62,$AF$205^A81,IF(A81='Données projet'!$A$62,'Données projet'!$B$62,AI80+AH81-AQ80)))</f>
        <v>253.79999999999995</v>
      </c>
      <c r="AJ81" s="13">
        <f>AI81*VLOOKUP('Données projet'!$B$10,Paramètres!$A$1:$I$89,3,0)*VLOOKUP('Données projet'!$B$10,Paramètres!$A$1:$I$89,5,0)</f>
        <v>241.51607999999993</v>
      </c>
      <c r="AK81" s="13">
        <f t="shared" si="89"/>
        <v>58.765602836317846</v>
      </c>
      <c r="AL81" s="20">
        <f t="shared" si="58"/>
        <v>522.99059760658679</v>
      </c>
      <c r="AM81" s="59">
        <f t="shared" si="59"/>
        <v>816.32393093992005</v>
      </c>
      <c r="AN81" s="59">
        <f ca="1">AVERAGE(OFFSET($AM$3,0,0,'Données projet'!$E$10+1,1))-AVERAGE(OFFSET($H$3,0,0,'Données projet'!$E$10+1,1))</f>
        <v>448.94764480536713</v>
      </c>
      <c r="AO81" s="59">
        <f t="shared" si="90"/>
        <v>469.26760321719695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77.094223350454385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77.094223350454385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8.8000000000000007</v>
      </c>
      <c r="BD81" s="12">
        <f>IF('Données projet'!$A$88&gt;35,BD80+BC81-BL80,IF(A81&lt;'Données projet'!$A$88,$BA$205^A81,IF(A81='Données projet'!$A$88,'Données projet'!$B$88,BD80+BC81-BL80)))</f>
        <v>333.39999999999986</v>
      </c>
      <c r="BE81" s="13">
        <f>BD81*VLOOKUP('Données projet'!$B$11,Paramètres!$A$1:$I$89,3,0)*VLOOKUP('Données projet'!$B$11,Paramètres!$A$1:$I$89,5,0)</f>
        <v>286.05719999999991</v>
      </c>
      <c r="BF81" s="13">
        <f t="shared" si="91"/>
        <v>68.24547055517067</v>
      </c>
      <c r="BG81" s="20">
        <f t="shared" si="61"/>
        <v>617.07715121692206</v>
      </c>
      <c r="BH81" s="59">
        <f t="shared" si="62"/>
        <v>910.41048455025543</v>
      </c>
      <c r="BI81" s="59">
        <f ca="1">AVERAGE(OFFSET($BH$3,0,0,'Données projet'!$E$11+1,1))-AVERAGE(OFFSET($H$3,0,0,'Données projet'!$E$11+1,1))</f>
        <v>447.10969593632467</v>
      </c>
      <c r="BJ81" s="59">
        <f t="shared" si="92"/>
        <v>256.77417912163997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82.983471959173158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82.983471959173158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</v>
      </c>
      <c r="BY81" s="12">
        <f>IF('Données projet'!$A$114&gt;35,BY80+BX81-CG80,IF(A81&lt;'Données projet'!$A$114,$BV$205^A81,IF(A81='Données projet'!$A$114,'Données projet'!$B$114,BY80+BX81-CG80)))</f>
        <v>333.00000000000017</v>
      </c>
      <c r="BZ81" s="13">
        <f>BY81*VLOOKUP('Données projet'!$B$12,Paramètres!$A$1:$I$89,3,0)*VLOOKUP('Données projet'!$B$12,Paramètres!$A$1:$I$89,5,0)</f>
        <v>259.74000000000012</v>
      </c>
      <c r="CA81" s="13">
        <f t="shared" si="93"/>
        <v>62.666953236268782</v>
      </c>
      <c r="CB81" s="20">
        <f t="shared" si="64"/>
        <v>561.52544355316832</v>
      </c>
      <c r="CC81" s="59">
        <f t="shared" si="65"/>
        <v>854.85877688650157</v>
      </c>
      <c r="CD81" s="59">
        <f ca="1">AVERAGE(OFFSET($CC$3,0,0,'Données projet'!$E$12+1,1))-AVERAGE(OFFSET($H$3,0,0,'Données projet'!$E$12+1,1))</f>
        <v>357.65167206083379</v>
      </c>
      <c r="CE81" s="59">
        <f t="shared" si="94"/>
        <v>341.23389735986342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73.972031766655874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73.972031766655874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439.19854273764042</v>
      </c>
      <c r="T82" s="59">
        <f t="shared" si="88"/>
        <v>278.21741231699929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69.606313695471925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69.606313695471925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5.6</v>
      </c>
      <c r="AI82" s="13">
        <f>IF('Données projet'!$A$62&gt;35,AI81+AH82-AQ81,IF(A82&lt;'Données projet'!$A$62,$AF$205^A82,IF(A82='Données projet'!$A$62,'Données projet'!$B$62,AI81+AH82-AQ81)))</f>
        <v>259.39999999999998</v>
      </c>
      <c r="AJ82" s="13">
        <f>AI82*VLOOKUP('Données projet'!$B$10,Paramètres!$A$1:$I$89,3,0)*VLOOKUP('Données projet'!$B$10,Paramètres!$A$1:$I$89,5,0)</f>
        <v>246.84503999999998</v>
      </c>
      <c r="AK82" s="13">
        <f t="shared" si="89"/>
        <v>59.909855104873429</v>
      </c>
      <c r="AL82" s="20">
        <f t="shared" si="58"/>
        <v>534.26477564098775</v>
      </c>
      <c r="AM82" s="59">
        <f t="shared" si="59"/>
        <v>827.59810897432112</v>
      </c>
      <c r="AN82" s="59">
        <f ca="1">AVERAGE(OFFSET($AM$3,0,0,'Données projet'!$E$10+1,1))-AVERAGE(OFFSET($H$3,0,0,'Données projet'!$E$10+1,1))</f>
        <v>448.94764480536713</v>
      </c>
      <c r="AO82" s="59">
        <f t="shared" si="90"/>
        <v>469.26760321719695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75.582452653385104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75.582452653385104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8.8000000000000007</v>
      </c>
      <c r="BD82" s="12">
        <f>IF('Données projet'!$A$88&gt;35,BD81+BC82-BL81,IF(A82&lt;'Données projet'!$A$88,$BA$205^A82,IF(A82='Données projet'!$A$88,'Données projet'!$B$88,BD81+BC82-BL81)))</f>
        <v>342.19999999999987</v>
      </c>
      <c r="BE82" s="13">
        <f>BD82*VLOOKUP('Données projet'!$B$11,Paramètres!$A$1:$I$89,3,0)*VLOOKUP('Données projet'!$B$11,Paramètres!$A$1:$I$89,5,0)</f>
        <v>293.60759999999993</v>
      </c>
      <c r="BF82" s="13">
        <f t="shared" si="91"/>
        <v>69.834695689453682</v>
      </c>
      <c r="BG82" s="20">
        <f t="shared" si="61"/>
        <v>632.99533165913169</v>
      </c>
      <c r="BH82" s="59">
        <f t="shared" si="62"/>
        <v>926.32866499246506</v>
      </c>
      <c r="BI82" s="59">
        <f ca="1">AVERAGE(OFFSET($BH$3,0,0,'Données projet'!$E$11+1,1))-AVERAGE(OFFSET($H$3,0,0,'Données projet'!$E$11+1,1))</f>
        <v>447.10969593632467</v>
      </c>
      <c r="BJ82" s="59">
        <f t="shared" si="92"/>
        <v>256.77417912163997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81.356216688973859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81.356216688973859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</v>
      </c>
      <c r="BY82" s="12">
        <f>IF('Données projet'!$A$114&gt;35,BY81+BX82-CG81,IF(A82&lt;'Données projet'!$A$114,$BV$205^A82,IF(A82='Données projet'!$A$114,'Données projet'!$B$114,BY81+BX82-CG81)))</f>
        <v>341.00000000000017</v>
      </c>
      <c r="BZ82" s="13">
        <f>BY82*VLOOKUP('Données projet'!$B$12,Paramètres!$A$1:$I$89,3,0)*VLOOKUP('Données projet'!$B$12,Paramètres!$A$1:$I$89,5,0)</f>
        <v>265.98000000000013</v>
      </c>
      <c r="CA82" s="13">
        <f t="shared" si="93"/>
        <v>63.995380422211646</v>
      </c>
      <c r="CB82" s="20">
        <f t="shared" si="64"/>
        <v>574.7071209020188</v>
      </c>
      <c r="CC82" s="59">
        <f t="shared" si="65"/>
        <v>868.04045423535217</v>
      </c>
      <c r="CD82" s="59">
        <f ca="1">AVERAGE(OFFSET($CC$3,0,0,'Données projet'!$E$12+1,1))-AVERAGE(OFFSET($H$3,0,0,'Données projet'!$E$12+1,1))</f>
        <v>357.65167206083379</v>
      </c>
      <c r="CE82" s="59">
        <f t="shared" si="94"/>
        <v>341.23389735986342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72.521485342196044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72.521485342196044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439.19854273764042</v>
      </c>
      <c r="T83" s="59">
        <f t="shared" si="88"/>
        <v>278.21741231699929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80.28414071635595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80.28414071635595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265</v>
      </c>
      <c r="AG83" s="12">
        <f>VLOOKUP(A83,'Données projet'!$A$61:$I$81,9,0)</f>
        <v>5.6</v>
      </c>
      <c r="AH83" s="12">
        <f t="array" ref="AH83">INDEX(AG:AG,MIN(IF(ISNUMBER(AG83:AG279),ROW(AG83:AG279),"")))</f>
        <v>5.6</v>
      </c>
      <c r="AI83" s="13">
        <f>IF('Données projet'!$A$62&gt;35,AI82+AH83-AQ82,IF(A83&lt;'Données projet'!$A$62,$AF$205^A83,IF(A83='Données projet'!$A$62,'Données projet'!$B$62,AI82+AH83-AQ82)))</f>
        <v>265</v>
      </c>
      <c r="AJ83" s="13">
        <f>AI83*VLOOKUP('Données projet'!$B$10,Paramètres!$A$1:$I$89,3,0)*VLOOKUP('Données projet'!$B$10,Paramètres!$A$1:$I$89,5,0)</f>
        <v>252.17400000000001</v>
      </c>
      <c r="AK83" s="13">
        <f t="shared" si="89"/>
        <v>61.051235383411935</v>
      </c>
      <c r="AL83" s="20">
        <f t="shared" si="58"/>
        <v>545.53395162610911</v>
      </c>
      <c r="AM83" s="59">
        <f t="shared" si="59"/>
        <v>838.86728495944249</v>
      </c>
      <c r="AN83" s="59">
        <f ca="1">AVERAGE(OFFSET($AM$3,0,0,'Données projet'!$E$10+1,1))-AVERAGE(OFFSET($H$3,0,0,'Données projet'!$E$10+1,1))</f>
        <v>448.94764480536713</v>
      </c>
      <c r="AO83" s="59">
        <f t="shared" si="90"/>
        <v>469.26760321719695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26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85.861302412764815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85.861302412764815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351</v>
      </c>
      <c r="BB83" s="12">
        <f>VLOOKUP(A83,'Données projet'!$A$87:$I$107,9,0)</f>
        <v>8.8000000000000007</v>
      </c>
      <c r="BC83" s="12">
        <f t="array" ref="BC83">INDEX(BB:BB,MIN(IF(ISNUMBER(BB83:BB279),ROW(BB83:BB279),"")))</f>
        <v>8.8000000000000007</v>
      </c>
      <c r="BD83" s="12">
        <f>IF('Données projet'!$A$88&gt;35,BD82+BC83-BL82,IF(A83&lt;'Données projet'!$A$88,$BA$205^A83,IF(A83='Données projet'!$A$88,'Données projet'!$B$88,BD82+BC83-BL82)))</f>
        <v>350.99999999999989</v>
      </c>
      <c r="BE83" s="13">
        <f>BD83*VLOOKUP('Données projet'!$B$11,Paramètres!$A$1:$I$89,3,0)*VLOOKUP('Données projet'!$B$11,Paramètres!$A$1:$I$89,5,0)</f>
        <v>301.15799999999996</v>
      </c>
      <c r="BF83" s="13">
        <f t="shared" si="91"/>
        <v>71.419170296330975</v>
      </c>
      <c r="BG83" s="20">
        <f t="shared" si="61"/>
        <v>648.90523826610968</v>
      </c>
      <c r="BH83" s="59">
        <f t="shared" si="62"/>
        <v>942.23857159944305</v>
      </c>
      <c r="BI83" s="59">
        <f ca="1">AVERAGE(OFFSET($BH$3,0,0,'Données projet'!$E$11+1,1))-AVERAGE(OFFSET($H$3,0,0,'Données projet'!$E$11+1,1))</f>
        <v>447.10969593632467</v>
      </c>
      <c r="BJ83" s="59">
        <f t="shared" si="92"/>
        <v>256.77417912163997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93.836515712982248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93.836515712982248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349</v>
      </c>
      <c r="BW83" s="12">
        <f>VLOOKUP(A83,'Données projet'!$A$113:$I$133,9,0)</f>
        <v>8</v>
      </c>
      <c r="BX83" s="12">
        <f t="array" ref="BX83">INDEX(BW:BW,MIN(IF(ISNUMBER(BW83:BW279),ROW(BW83:BW279),"")))</f>
        <v>8</v>
      </c>
      <c r="BY83" s="12">
        <f>IF('Données projet'!$A$114&gt;35,BY82+BX83-CG82,IF(A83&lt;'Données projet'!$A$114,$BV$205^A83,IF(A83='Données projet'!$A$114,'Données projet'!$B$114,BY82+BX83-CG82)))</f>
        <v>349.00000000000017</v>
      </c>
      <c r="BZ83" s="13">
        <f>BY83*VLOOKUP('Données projet'!$B$12,Paramètres!$A$1:$I$89,3,0)*VLOOKUP('Données projet'!$B$12,Paramètres!$A$1:$I$89,5,0)</f>
        <v>272.22000000000014</v>
      </c>
      <c r="CA83" s="13">
        <f t="shared" si="93"/>
        <v>65.320184547527205</v>
      </c>
      <c r="CB83" s="20">
        <f t="shared" si="64"/>
        <v>587.88248808694345</v>
      </c>
      <c r="CC83" s="59">
        <f t="shared" si="65"/>
        <v>881.21582142027682</v>
      </c>
      <c r="CD83" s="59">
        <f ca="1">AVERAGE(OFFSET($CC$3,0,0,'Données projet'!$E$12+1,1))-AVERAGE(OFFSET($H$3,0,0,'Données projet'!$E$12+1,1))</f>
        <v>357.65167206083379</v>
      </c>
      <c r="CE83" s="59">
        <f t="shared" si="94"/>
        <v>341.23389735986342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71.099383248373925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71.099383248373925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439.19854273764042</v>
      </c>
      <c r="T84" s="59">
        <f t="shared" si="88"/>
        <v>278.21741231699929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78.709817685398804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78.709817685398804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5.4</v>
      </c>
      <c r="AI84" s="13">
        <f>IF('Données projet'!$A$62&gt;35,AI83+AH84-AQ83,IF(A84&lt;'Données projet'!$A$62,$AF$205^A84,IF(A84='Données projet'!$A$62,'Données projet'!$B$62,AI83+AH84-AQ83)))</f>
        <v>244.39999999999998</v>
      </c>
      <c r="AJ84" s="13">
        <f>AI84*VLOOKUP('Données projet'!$B$10,Paramètres!$A$1:$I$89,3,0)*VLOOKUP('Données projet'!$B$10,Paramètres!$A$1:$I$89,5,0)</f>
        <v>232.57103999999998</v>
      </c>
      <c r="AK84" s="13">
        <f t="shared" si="89"/>
        <v>56.838240313256655</v>
      </c>
      <c r="AL84" s="20">
        <f t="shared" si="58"/>
        <v>504.05449654558862</v>
      </c>
      <c r="AM84" s="59">
        <f t="shared" si="59"/>
        <v>797.38782987892193</v>
      </c>
      <c r="AN84" s="59">
        <f ca="1">AVERAGE(OFFSET($AM$3,0,0,'Données projet'!$E$10+1,1))-AVERAGE(OFFSET($H$3,0,0,'Données projet'!$E$10+1,1))</f>
        <v>448.94764480536713</v>
      </c>
      <c r="AO84" s="59">
        <f t="shared" si="90"/>
        <v>469.26760321719695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84.177614642673845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84.177614642673845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8.4</v>
      </c>
      <c r="BD84" s="12">
        <f>IF('Données projet'!$A$88&gt;35,BD83+BC84-BL83,IF(A84&lt;'Données projet'!$A$88,$BA$205^A84,IF(A84='Données projet'!$A$88,'Données projet'!$B$88,BD83+BC84-BL83)))</f>
        <v>331.39999999999986</v>
      </c>
      <c r="BE84" s="13">
        <f>BD84*VLOOKUP('Données projet'!$B$11,Paramètres!$A$1:$I$89,3,0)*VLOOKUP('Données projet'!$B$11,Paramètres!$A$1:$I$89,5,0)</f>
        <v>284.34119999999996</v>
      </c>
      <c r="BF84" s="13">
        <f t="shared" si="91"/>
        <v>67.883606139618351</v>
      </c>
      <c r="BG84" s="20">
        <f t="shared" si="61"/>
        <v>613.4582040265019</v>
      </c>
      <c r="BH84" s="59">
        <f t="shared" si="62"/>
        <v>906.79153735983527</v>
      </c>
      <c r="BI84" s="59">
        <f ca="1">AVERAGE(OFFSET($BH$3,0,0,'Données projet'!$E$11+1,1))-AVERAGE(OFFSET($H$3,0,0,'Données projet'!$E$11+1,1))</f>
        <v>447.10969593632467</v>
      </c>
      <c r="BJ84" s="59">
        <f t="shared" si="92"/>
        <v>256.77417912163997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91.996438874473796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91.996438874473796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349.00000000000017</v>
      </c>
      <c r="BZ84" s="13">
        <f>BY84*VLOOKUP('Données projet'!$B$12,Paramètres!$A$1:$I$89,3,0)*VLOOKUP('Données projet'!$B$12,Paramètres!$A$1:$I$89,5,0)</f>
        <v>272.22000000000014</v>
      </c>
      <c r="CA84" s="13">
        <f t="shared" si="93"/>
        <v>65.320184547527205</v>
      </c>
      <c r="CB84" s="20">
        <f t="shared" si="64"/>
        <v>587.88248808694345</v>
      </c>
      <c r="CC84" s="59">
        <f t="shared" si="65"/>
        <v>881.21582142027682</v>
      </c>
      <c r="CD84" s="59">
        <f ca="1">AVERAGE(OFFSET($CC$3,0,0,'Données projet'!$E$12+1,1))-AVERAGE(OFFSET($H$3,0,0,'Données projet'!$E$12+1,1))</f>
        <v>357.65167206083379</v>
      </c>
      <c r="CE84" s="59">
        <f t="shared" si="94"/>
        <v>341.23389735986342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69.705167709215019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69.705167709215019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439.19854273764042</v>
      </c>
      <c r="T85" s="59">
        <f t="shared" si="88"/>
        <v>278.21741231699929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77.166366168836504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77.166366168836504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5.4</v>
      </c>
      <c r="AI85" s="13">
        <f>IF('Données projet'!$A$62&gt;35,AI84+AH85-AQ84,IF(A85&lt;'Données projet'!$A$62,$AF$205^A85,IF(A85='Données projet'!$A$62,'Données projet'!$B$62,AI84+AH85-AQ84)))</f>
        <v>249.79999999999998</v>
      </c>
      <c r="AJ85" s="13">
        <f>AI85*VLOOKUP('Données projet'!$B$10,Paramètres!$A$1:$I$89,3,0)*VLOOKUP('Données projet'!$B$10,Paramètres!$A$1:$I$89,5,0)</f>
        <v>237.70967999999999</v>
      </c>
      <c r="AK85" s="13">
        <f t="shared" si="89"/>
        <v>57.946482312606733</v>
      </c>
      <c r="AL85" s="20">
        <f t="shared" si="58"/>
        <v>514.93448269445673</v>
      </c>
      <c r="AM85" s="59">
        <f t="shared" si="59"/>
        <v>808.2678160277901</v>
      </c>
      <c r="AN85" s="59">
        <f ca="1">AVERAGE(OFFSET($AM$3,0,0,'Données projet'!$E$10+1,1))-AVERAGE(OFFSET($H$3,0,0,'Données projet'!$E$10+1,1))</f>
        <v>448.94764480536713</v>
      </c>
      <c r="AO85" s="59">
        <f t="shared" si="90"/>
        <v>469.26760321719695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82.526942962806217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82.526942962806217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8.4</v>
      </c>
      <c r="BD85" s="12">
        <f>IF('Données projet'!$A$88&gt;35,BD84+BC85-BL84,IF(A85&lt;'Données projet'!$A$88,$BA$205^A85,IF(A85='Données projet'!$A$88,'Données projet'!$B$88,BD84+BC85-BL84)))</f>
        <v>339.79999999999984</v>
      </c>
      <c r="BE85" s="13">
        <f>BD85*VLOOKUP('Données projet'!$B$11,Paramètres!$A$1:$I$89,3,0)*VLOOKUP('Données projet'!$B$11,Paramètres!$A$1:$I$89,5,0)</f>
        <v>291.5483999999999</v>
      </c>
      <c r="BF85" s="13">
        <f t="shared" si="91"/>
        <v>69.40174753959208</v>
      </c>
      <c r="BG85" s="20">
        <f t="shared" si="61"/>
        <v>628.65484029812262</v>
      </c>
      <c r="BH85" s="59">
        <f t="shared" si="62"/>
        <v>921.98817363145599</v>
      </c>
      <c r="BI85" s="59">
        <f ca="1">AVERAGE(OFFSET($BH$3,0,0,'Données projet'!$E$11+1,1))-AVERAGE(OFFSET($H$3,0,0,'Données projet'!$E$11+1,1))</f>
        <v>447.10969593632467</v>
      </c>
      <c r="BJ85" s="59">
        <f t="shared" si="92"/>
        <v>256.77417912163997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90.192444820432456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90.192444820432456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349.00000000000017</v>
      </c>
      <c r="BZ85" s="13">
        <f>BY85*VLOOKUP('Données projet'!$B$12,Paramètres!$A$1:$I$89,3,0)*VLOOKUP('Données projet'!$B$12,Paramètres!$A$1:$I$89,5,0)</f>
        <v>272.22000000000014</v>
      </c>
      <c r="CA85" s="13">
        <f t="shared" si="93"/>
        <v>65.320184547527205</v>
      </c>
      <c r="CB85" s="20">
        <f t="shared" si="64"/>
        <v>587.88248808694345</v>
      </c>
      <c r="CC85" s="59">
        <f t="shared" si="65"/>
        <v>881.21582142027682</v>
      </c>
      <c r="CD85" s="59">
        <f ca="1">AVERAGE(OFFSET($CC$3,0,0,'Données projet'!$E$12+1,1))-AVERAGE(OFFSET($H$3,0,0,'Données projet'!$E$12+1,1))</f>
        <v>357.65167206083379</v>
      </c>
      <c r="CE85" s="59">
        <f t="shared" si="94"/>
        <v>341.23389735986342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68.338291886391517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68.338291886391517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439.19854273764042</v>
      </c>
      <c r="T86" s="59">
        <f t="shared" si="88"/>
        <v>278.21741231699929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75.65318079510152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75.65318079510152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5.4</v>
      </c>
      <c r="AI86" s="13">
        <f>IF('Données projet'!$A$62&gt;35,AI85+AH86-AQ85,IF(A86&lt;'Données projet'!$A$62,$AF$205^A86,IF(A86='Données projet'!$A$62,'Données projet'!$B$62,AI85+AH86-AQ85)))</f>
        <v>255.2</v>
      </c>
      <c r="AJ86" s="13">
        <f>AI86*VLOOKUP('Données projet'!$B$10,Paramètres!$A$1:$I$89,3,0)*VLOOKUP('Données projet'!$B$10,Paramètres!$A$1:$I$89,5,0)</f>
        <v>242.84832</v>
      </c>
      <c r="AK86" s="13">
        <f t="shared" si="89"/>
        <v>59.051938970892948</v>
      </c>
      <c r="AL86" s="20">
        <f t="shared" si="58"/>
        <v>525.80961770763849</v>
      </c>
      <c r="AM86" s="59">
        <f t="shared" si="59"/>
        <v>819.14295104097187</v>
      </c>
      <c r="AN86" s="59">
        <f ca="1">AVERAGE(OFFSET($AM$3,0,0,'Données projet'!$E$10+1,1))-AVERAGE(OFFSET($H$3,0,0,'Données projet'!$E$10+1,1))</f>
        <v>448.94764480536713</v>
      </c>
      <c r="AO86" s="59">
        <f t="shared" si="90"/>
        <v>469.26760321719695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80.908639947770482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80.908639947770482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8.4</v>
      </c>
      <c r="BD86" s="12">
        <f>IF('Données projet'!$A$88&gt;35,BD85+BC86-BL85,IF(A86&lt;'Données projet'!$A$88,$BA$205^A86,IF(A86='Données projet'!$A$88,'Données projet'!$B$88,BD85+BC86-BL85)))</f>
        <v>348.19999999999982</v>
      </c>
      <c r="BE86" s="13">
        <f>BD86*VLOOKUP('Données projet'!$B$11,Paramètres!$A$1:$I$89,3,0)*VLOOKUP('Données projet'!$B$11,Paramètres!$A$1:$I$89,5,0)</f>
        <v>298.75559999999984</v>
      </c>
      <c r="BF86" s="13">
        <f t="shared" si="91"/>
        <v>70.915526361788181</v>
      </c>
      <c r="BG86" s="20">
        <f t="shared" si="61"/>
        <v>643.84387841344744</v>
      </c>
      <c r="BH86" s="59">
        <f t="shared" si="62"/>
        <v>937.17721174678081</v>
      </c>
      <c r="BI86" s="59">
        <f ca="1">AVERAGE(OFFSET($BH$3,0,0,'Données projet'!$E$11+1,1))-AVERAGE(OFFSET($H$3,0,0,'Données projet'!$E$11+1,1))</f>
        <v>447.10969593632467</v>
      </c>
      <c r="BJ86" s="59">
        <f t="shared" si="92"/>
        <v>256.77417912163997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88.42382598946314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88.42382598946314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349.00000000000017</v>
      </c>
      <c r="BZ86" s="13">
        <f>BY86*VLOOKUP('Données projet'!$B$12,Paramètres!$A$1:$I$89,3,0)*VLOOKUP('Données projet'!$B$12,Paramètres!$A$1:$I$89,5,0)</f>
        <v>272.22000000000014</v>
      </c>
      <c r="CA86" s="13">
        <f t="shared" si="93"/>
        <v>65.320184547527205</v>
      </c>
      <c r="CB86" s="20">
        <f t="shared" si="64"/>
        <v>587.88248808694345</v>
      </c>
      <c r="CC86" s="59">
        <f t="shared" si="65"/>
        <v>881.21582142027682</v>
      </c>
      <c r="CD86" s="59">
        <f ca="1">AVERAGE(OFFSET($CC$3,0,0,'Données projet'!$E$12+1,1))-AVERAGE(OFFSET($H$3,0,0,'Données projet'!$E$12+1,1))</f>
        <v>357.65167206083379</v>
      </c>
      <c r="CE86" s="59">
        <f t="shared" si="94"/>
        <v>341.23389735986342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66.998219664741654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66.998219664741654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439.19854273764042</v>
      </c>
      <c r="T87" s="59">
        <f t="shared" si="88"/>
        <v>278.21741231699929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74.169668063593534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74.169668063593534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5.4</v>
      </c>
      <c r="AI87" s="13">
        <f>IF('Données projet'!$A$62&gt;35,AI86+AH87-AQ86,IF(A87&lt;'Données projet'!$A$62,$AF$205^A87,IF(A87='Données projet'!$A$62,'Données projet'!$B$62,AI86+AH87-AQ86)))</f>
        <v>260.59999999999997</v>
      </c>
      <c r="AJ87" s="13">
        <f>AI87*VLOOKUP('Données projet'!$B$10,Paramètres!$A$1:$I$89,3,0)*VLOOKUP('Données projet'!$B$10,Paramètres!$A$1:$I$89,5,0)</f>
        <v>247.98695999999998</v>
      </c>
      <c r="AK87" s="13">
        <f t="shared" si="89"/>
        <v>60.154676014844824</v>
      </c>
      <c r="AL87" s="20">
        <f t="shared" si="58"/>
        <v>536.68001605918801</v>
      </c>
      <c r="AM87" s="59">
        <f t="shared" si="59"/>
        <v>830.01334939252138</v>
      </c>
      <c r="AN87" s="59">
        <f ca="1">AVERAGE(OFFSET($AM$3,0,0,'Données projet'!$E$10+1,1))-AVERAGE(OFFSET($H$3,0,0,'Données projet'!$E$10+1,1))</f>
        <v>448.94764480536713</v>
      </c>
      <c r="AO87" s="59">
        <f t="shared" si="90"/>
        <v>469.26760321719695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79.32207086779222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79.32207086779222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8.4</v>
      </c>
      <c r="BD87" s="12">
        <f>IF('Données projet'!$A$88&gt;35,BD86+BC87-BL86,IF(A87&lt;'Données projet'!$A$88,$BA$205^A87,IF(A87='Données projet'!$A$88,'Données projet'!$B$88,BD86+BC87-BL86)))</f>
        <v>356.5999999999998</v>
      </c>
      <c r="BE87" s="13">
        <f>BD87*VLOOKUP('Données projet'!$B$11,Paramètres!$A$1:$I$89,3,0)*VLOOKUP('Données projet'!$B$11,Paramètres!$A$1:$I$89,5,0)</f>
        <v>305.96279999999985</v>
      </c>
      <c r="BF87" s="13">
        <f t="shared" si="91"/>
        <v>72.425059957831166</v>
      </c>
      <c r="BG87" s="20">
        <f t="shared" si="61"/>
        <v>659.02552275988899</v>
      </c>
      <c r="BH87" s="59">
        <f t="shared" si="62"/>
        <v>952.35885609322236</v>
      </c>
      <c r="BI87" s="59">
        <f ca="1">AVERAGE(OFFSET($BH$3,0,0,'Données projet'!$E$11+1,1))-AVERAGE(OFFSET($H$3,0,0,'Données projet'!$E$11+1,1))</f>
        <v>447.10969593632467</v>
      </c>
      <c r="BJ87" s="59">
        <f t="shared" si="92"/>
        <v>256.77417912163997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86.689888695018155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86.689888695018155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349.00000000000017</v>
      </c>
      <c r="BZ87" s="13">
        <f>BY87*VLOOKUP('Données projet'!$B$12,Paramètres!$A$1:$I$89,3,0)*VLOOKUP('Données projet'!$B$12,Paramètres!$A$1:$I$89,5,0)</f>
        <v>272.22000000000014</v>
      </c>
      <c r="CA87" s="13">
        <f t="shared" si="93"/>
        <v>65.320184547527205</v>
      </c>
      <c r="CB87" s="20">
        <f t="shared" si="64"/>
        <v>587.88248808694345</v>
      </c>
      <c r="CC87" s="59">
        <f t="shared" si="65"/>
        <v>881.21582142027682</v>
      </c>
      <c r="CD87" s="59">
        <f ca="1">AVERAGE(OFFSET($CC$3,0,0,'Données projet'!$E$12+1,1))-AVERAGE(OFFSET($H$3,0,0,'Données projet'!$E$12+1,1))</f>
        <v>357.65167206083379</v>
      </c>
      <c r="CE87" s="59">
        <f t="shared" si="94"/>
        <v>341.23389735986342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65.684425441994989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65.684425441994989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439.19854273764042</v>
      </c>
      <c r="T88" s="59">
        <f t="shared" si="88"/>
        <v>278.21741231699929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84.758010488690019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84.758010488690019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266</v>
      </c>
      <c r="AG88" s="12">
        <f>VLOOKUP(A88,'Données projet'!$A$61:$I$81,9,0)</f>
        <v>5.4</v>
      </c>
      <c r="AH88" s="12">
        <f t="array" ref="AH88">INDEX(AG:AG,MIN(IF(ISNUMBER(AG88:AG284),ROW(AG88:AG284),"")))</f>
        <v>5.4</v>
      </c>
      <c r="AI88" s="13">
        <f>IF('Données projet'!$A$62&gt;35,AI87+AH88-AQ87,IF(A88&lt;'Données projet'!$A$62,$AF$205^A88,IF(A88='Données projet'!$A$62,'Données projet'!$B$62,AI87+AH88-AQ87)))</f>
        <v>265.99999999999994</v>
      </c>
      <c r="AJ88" s="13">
        <f>AI88*VLOOKUP('Données projet'!$B$10,Paramètres!$A$1:$I$89,3,0)*VLOOKUP('Données projet'!$B$10,Paramètres!$A$1:$I$89,5,0)</f>
        <v>253.12559999999996</v>
      </c>
      <c r="AK88" s="13">
        <f t="shared" si="89"/>
        <v>61.254756291614335</v>
      </c>
      <c r="AL88" s="20">
        <f t="shared" si="58"/>
        <v>547.54578720789482</v>
      </c>
      <c r="AM88" s="59">
        <f t="shared" si="59"/>
        <v>840.87912054122808</v>
      </c>
      <c r="AN88" s="59">
        <f ca="1">AVERAGE(OFFSET($AM$3,0,0,'Données projet'!$E$10+1,1))-AVERAGE(OFFSET($H$3,0,0,'Données projet'!$E$10+1,1))</f>
        <v>448.94764480536713</v>
      </c>
      <c r="AO88" s="59">
        <f t="shared" si="90"/>
        <v>469.26760321719695</v>
      </c>
      <c r="AP88" s="15">
        <f>IF(ISNA(VLOOKUP(A88,'Données projet'!$A$61:$I$81,3,0)),0,VLOOKUP(A88,'Données projet'!$A$61:$I$81,3,0))</f>
        <v>16</v>
      </c>
      <c r="AQ88" s="15">
        <f>IF(ISNA(VLOOKUP(A88,'Données projet'!$A$61:$I$81,4,0)),0,VLOOKUP(A88,'Données projet'!$A$61:$I$81,4,0))</f>
        <v>25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89.075243781268966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89.075243781268966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365</v>
      </c>
      <c r="BB88" s="12">
        <f>VLOOKUP(A88,'Données projet'!$A$87:$I$107,9,0)</f>
        <v>8.4</v>
      </c>
      <c r="BC88" s="12">
        <f t="array" ref="BC88">INDEX(BB:BB,MIN(IF(ISNUMBER(BB88:BB284),ROW(BB88:BB284),"")))</f>
        <v>8.4</v>
      </c>
      <c r="BD88" s="12">
        <f>IF('Données projet'!$A$88&gt;35,BD87+BC88-BL87,IF(A88&lt;'Données projet'!$A$88,$BA$205^A88,IF(A88='Données projet'!$A$88,'Données projet'!$B$88,BD87+BC88-BL87)))</f>
        <v>364.99999999999977</v>
      </c>
      <c r="BE88" s="13">
        <f>BD88*VLOOKUP('Données projet'!$B$11,Paramètres!$A$1:$I$89,3,0)*VLOOKUP('Données projet'!$B$11,Paramètres!$A$1:$I$89,5,0)</f>
        <v>313.16999999999985</v>
      </c>
      <c r="BF88" s="13">
        <f t="shared" si="91"/>
        <v>73.930459835341836</v>
      </c>
      <c r="BG88" s="20">
        <f t="shared" si="61"/>
        <v>674.19996754655335</v>
      </c>
      <c r="BH88" s="59">
        <f t="shared" si="62"/>
        <v>967.53330087988661</v>
      </c>
      <c r="BI88" s="59">
        <f ca="1">AVERAGE(OFFSET($BH$3,0,0,'Données projet'!$E$11+1,1))-AVERAGE(OFFSET($H$3,0,0,'Données projet'!$E$11+1,1))</f>
        <v>447.10969593632467</v>
      </c>
      <c r="BJ88" s="59">
        <f t="shared" si="92"/>
        <v>256.77417912163997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27</v>
      </c>
      <c r="BM88" s="16">
        <f>IF(ISNA(VLOOKUP(A88,'Données projet'!$A$87:$I$107,5,0)),0%,VLOOKUP(A88,'Données projet'!$A$87:$I$107,5,0)*VLOOKUP('Données projet'!$B$11,Paramètres!$A$1:$I$89,7,0))</f>
        <v>0.53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98.562896063817888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98.562896063817888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349.00000000000017</v>
      </c>
      <c r="BZ88" s="13">
        <f>BY88*VLOOKUP('Données projet'!$B$12,Paramètres!$A$1:$I$89,3,0)*VLOOKUP('Données projet'!$B$12,Paramètres!$A$1:$I$89,5,0)</f>
        <v>272.22000000000014</v>
      </c>
      <c r="CA88" s="13">
        <f t="shared" si="93"/>
        <v>65.320184547527205</v>
      </c>
      <c r="CB88" s="20">
        <f t="shared" si="64"/>
        <v>587.88248808694345</v>
      </c>
      <c r="CC88" s="59">
        <f t="shared" si="65"/>
        <v>881.21582142027682</v>
      </c>
      <c r="CD88" s="59">
        <f ca="1">AVERAGE(OFFSET($CC$3,0,0,'Données projet'!$E$12+1,1))-AVERAGE(OFFSET($H$3,0,0,'Données projet'!$E$12+1,1))</f>
        <v>357.65167206083379</v>
      </c>
      <c r="CE88" s="59">
        <f t="shared" si="94"/>
        <v>341.23389735986342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64.396393922621044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64.396393922621044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439.19854273764042</v>
      </c>
      <c r="T89" s="59">
        <f t="shared" si="88"/>
        <v>278.21741231699929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83.095957600288529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83.095957600288529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</v>
      </c>
      <c r="AI89" s="13">
        <f>IF('Données projet'!$A$62&gt;35,AI88+AH89-AQ88,IF(A89&lt;'Données projet'!$A$62,$AF$205^A89,IF(A89='Données projet'!$A$62,'Données projet'!$B$62,AI88+AH89-AQ88)))</f>
        <v>246.19999999999993</v>
      </c>
      <c r="AJ89" s="13">
        <f>AI89*VLOOKUP('Données projet'!$B$10,Paramètres!$A$1:$I$89,3,0)*VLOOKUP('Données projet'!$B$10,Paramètres!$A$1:$I$89,5,0)</f>
        <v>234.28391999999994</v>
      </c>
      <c r="AK89" s="13">
        <f t="shared" si="89"/>
        <v>57.207967976960866</v>
      </c>
      <c r="AL89" s="20">
        <f t="shared" si="58"/>
        <v>507.68170489320681</v>
      </c>
      <c r="AM89" s="59">
        <f t="shared" si="59"/>
        <v>801.01503822654013</v>
      </c>
      <c r="AN89" s="59">
        <f ca="1">AVERAGE(OFFSET($AM$3,0,0,'Données projet'!$E$10+1,1))-AVERAGE(OFFSET($H$3,0,0,'Données projet'!$E$10+1,1))</f>
        <v>448.94764480536713</v>
      </c>
      <c r="AO89" s="59">
        <f t="shared" si="90"/>
        <v>469.26760321719695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87.32853258125229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87.32853258125229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</v>
      </c>
      <c r="BD89" s="12">
        <f>IF('Données projet'!$A$88&gt;35,BD88+BC89-BL88,IF(A89&lt;'Données projet'!$A$88,$BA$205^A89,IF(A89='Données projet'!$A$88,'Données projet'!$B$88,BD88+BC89-BL88)))</f>
        <v>345.79999999999978</v>
      </c>
      <c r="BE89" s="13">
        <f>BD89*VLOOKUP('Données projet'!$B$11,Paramètres!$A$1:$I$89,3,0)*VLOOKUP('Données projet'!$B$11,Paramètres!$A$1:$I$89,5,0)</f>
        <v>296.69639999999981</v>
      </c>
      <c r="BF89" s="13">
        <f t="shared" si="91"/>
        <v>70.48345633189993</v>
      </c>
      <c r="BG89" s="20">
        <f t="shared" si="61"/>
        <v>639.50491644472538</v>
      </c>
      <c r="BH89" s="59">
        <f t="shared" si="62"/>
        <v>932.83824977805875</v>
      </c>
      <c r="BI89" s="59">
        <f ca="1">AVERAGE(OFFSET($BH$3,0,0,'Données projet'!$E$11+1,1))-AVERAGE(OFFSET($H$3,0,0,'Données projet'!$E$11+1,1))</f>
        <v>447.10969593632467</v>
      </c>
      <c r="BJ89" s="59">
        <f t="shared" si="92"/>
        <v>256.77417912163997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96.630137789436915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96.630137789436915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349.00000000000017</v>
      </c>
      <c r="BZ89" s="13">
        <f>BY89*VLOOKUP('Données projet'!$B$12,Paramètres!$A$1:$I$89,3,0)*VLOOKUP('Données projet'!$B$12,Paramètres!$A$1:$I$89,5,0)</f>
        <v>272.22000000000014</v>
      </c>
      <c r="CA89" s="13">
        <f t="shared" si="93"/>
        <v>65.320184547527205</v>
      </c>
      <c r="CB89" s="20">
        <f t="shared" si="64"/>
        <v>587.88248808694345</v>
      </c>
      <c r="CC89" s="59">
        <f t="shared" si="65"/>
        <v>881.21582142027682</v>
      </c>
      <c r="CD89" s="59">
        <f ca="1">AVERAGE(OFFSET($CC$3,0,0,'Données projet'!$E$12+1,1))-AVERAGE(OFFSET($H$3,0,0,'Données projet'!$E$12+1,1))</f>
        <v>357.65167206083379</v>
      </c>
      <c r="CE89" s="59">
        <f t="shared" si="94"/>
        <v>341.23389735986342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63.133619915720367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63.133619915720367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439.19854273764042</v>
      </c>
      <c r="T90" s="59">
        <f t="shared" si="88"/>
        <v>278.21741231699929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81.466496555276422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81.466496555276422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</v>
      </c>
      <c r="AI90" s="13">
        <f>IF('Données projet'!$A$62&gt;35,AI89+AH90-AQ89,IF(A90&lt;'Données projet'!$A$62,$AF$205^A90,IF(A90='Données projet'!$A$62,'Données projet'!$B$62,AI89+AH90-AQ89)))</f>
        <v>251.39999999999992</v>
      </c>
      <c r="AJ90" s="13">
        <f>AI90*VLOOKUP('Données projet'!$B$10,Paramètres!$A$1:$I$89,3,0)*VLOOKUP('Données projet'!$B$10,Paramètres!$A$1:$I$89,5,0)</f>
        <v>239.23223999999993</v>
      </c>
      <c r="AK90" s="13">
        <f t="shared" si="89"/>
        <v>58.274312386610639</v>
      </c>
      <c r="AL90" s="20">
        <f t="shared" si="58"/>
        <v>518.15724540667998</v>
      </c>
      <c r="AM90" s="59">
        <f t="shared" si="59"/>
        <v>811.49057874001323</v>
      </c>
      <c r="AN90" s="59">
        <f ca="1">AVERAGE(OFFSET($AM$3,0,0,'Données projet'!$E$10+1,1))-AVERAGE(OFFSET($H$3,0,0,'Données projet'!$E$10+1,1))</f>
        <v>448.94764480536713</v>
      </c>
      <c r="AO90" s="59">
        <f t="shared" si="90"/>
        <v>469.26760321719695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85.616073322479309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85.616073322479309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</v>
      </c>
      <c r="BD90" s="12">
        <f>IF('Données projet'!$A$88&gt;35,BD89+BC90-BL89,IF(A90&lt;'Données projet'!$A$88,$BA$205^A90,IF(A90='Données projet'!$A$88,'Données projet'!$B$88,BD89+BC90-BL89)))</f>
        <v>353.5999999999998</v>
      </c>
      <c r="BE90" s="13">
        <f>BD90*VLOOKUP('Données projet'!$B$11,Paramètres!$A$1:$I$89,3,0)*VLOOKUP('Données projet'!$B$11,Paramètres!$A$1:$I$89,5,0)</f>
        <v>303.38879999999989</v>
      </c>
      <c r="BF90" s="13">
        <f t="shared" si="91"/>
        <v>71.88642102141435</v>
      </c>
      <c r="BG90" s="20">
        <f t="shared" si="61"/>
        <v>653.60434327896314</v>
      </c>
      <c r="BH90" s="59">
        <f t="shared" si="62"/>
        <v>946.9376766122964</v>
      </c>
      <c r="BI90" s="59">
        <f ca="1">AVERAGE(OFFSET($BH$3,0,0,'Données projet'!$E$11+1,1))-AVERAGE(OFFSET($H$3,0,0,'Données projet'!$E$11+1,1))</f>
        <v>447.10969593632467</v>
      </c>
      <c r="BJ90" s="59">
        <f t="shared" si="92"/>
        <v>256.77417912163997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94.735279725950406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94.735279725950406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349.00000000000017</v>
      </c>
      <c r="BZ90" s="13">
        <f>BY90*VLOOKUP('Données projet'!$B$12,Paramètres!$A$1:$I$89,3,0)*VLOOKUP('Données projet'!$B$12,Paramètres!$A$1:$I$89,5,0)</f>
        <v>272.22000000000014</v>
      </c>
      <c r="CA90" s="13">
        <f t="shared" si="93"/>
        <v>65.320184547527205</v>
      </c>
      <c r="CB90" s="20">
        <f t="shared" si="64"/>
        <v>587.88248808694345</v>
      </c>
      <c r="CC90" s="59">
        <f t="shared" si="65"/>
        <v>881.21582142027682</v>
      </c>
      <c r="CD90" s="59">
        <f ca="1">AVERAGE(OFFSET($CC$3,0,0,'Données projet'!$E$12+1,1))-AVERAGE(OFFSET($H$3,0,0,'Données projet'!$E$12+1,1))</f>
        <v>357.65167206083379</v>
      </c>
      <c r="CE90" s="59">
        <f t="shared" si="94"/>
        <v>341.23389735986342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61.89560813687892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61.89560813687892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439.19854273764042</v>
      </c>
      <c r="T91" s="59">
        <f t="shared" si="88"/>
        <v>278.21741231699929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79.868988247483898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79.868988247483898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</v>
      </c>
      <c r="AI91" s="13">
        <f>IF('Données projet'!$A$62&gt;35,AI90+AH91-AQ90,IF(A91&lt;'Données projet'!$A$62,$AF$205^A91,IF(A91='Données projet'!$A$62,'Données projet'!$B$62,AI90+AH91-AQ90)))</f>
        <v>256.59999999999991</v>
      </c>
      <c r="AJ91" s="13">
        <f>AI91*VLOOKUP('Données projet'!$B$10,Paramètres!$A$1:$I$89,3,0)*VLOOKUP('Données projet'!$B$10,Paramètres!$A$1:$I$89,5,0)</f>
        <v>244.18055999999993</v>
      </c>
      <c r="AK91" s="13">
        <f t="shared" si="89"/>
        <v>59.338092320635823</v>
      </c>
      <c r="AL91" s="20">
        <f t="shared" si="58"/>
        <v>528.62831945844061</v>
      </c>
      <c r="AM91" s="59">
        <f t="shared" si="59"/>
        <v>821.96165279177399</v>
      </c>
      <c r="AN91" s="59">
        <f ca="1">AVERAGE(OFFSET($AM$3,0,0,'Données projet'!$E$10+1,1))-AVERAGE(OFFSET($H$3,0,0,'Données projet'!$E$10+1,1))</f>
        <v>448.94764480536713</v>
      </c>
      <c r="AO91" s="59">
        <f t="shared" si="90"/>
        <v>469.26760321719695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83.937194345273852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83.937194345273852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</v>
      </c>
      <c r="BD91" s="12">
        <f>IF('Données projet'!$A$88&gt;35,BD90+BC91-BL90,IF(A91&lt;'Données projet'!$A$88,$BA$205^A91,IF(A91='Données projet'!$A$88,'Données projet'!$B$88,BD90+BC91-BL90)))</f>
        <v>361.39999999999981</v>
      </c>
      <c r="BE91" s="13">
        <f>BD91*VLOOKUP('Données projet'!$B$11,Paramètres!$A$1:$I$89,3,0)*VLOOKUP('Données projet'!$B$11,Paramètres!$A$1:$I$89,5,0)</f>
        <v>310.08119999999985</v>
      </c>
      <c r="BF91" s="13">
        <f t="shared" si="91"/>
        <v>73.285787705139427</v>
      </c>
      <c r="BG91" s="20">
        <f t="shared" si="61"/>
        <v>667.69750358645092</v>
      </c>
      <c r="BH91" s="59">
        <f t="shared" si="62"/>
        <v>961.03083691978418</v>
      </c>
      <c r="BI91" s="59">
        <f ca="1">AVERAGE(OFFSET($BH$3,0,0,'Données projet'!$E$11+1,1))-AVERAGE(OFFSET($H$3,0,0,'Données projet'!$E$11+1,1))</f>
        <v>447.10969593632467</v>
      </c>
      <c r="BJ91" s="59">
        <f t="shared" si="92"/>
        <v>256.77417912163997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92.877578673339571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92.877578673339571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349.00000000000017</v>
      </c>
      <c r="BZ91" s="13">
        <f>BY91*VLOOKUP('Données projet'!$B$12,Paramètres!$A$1:$I$89,3,0)*VLOOKUP('Données projet'!$B$12,Paramètres!$A$1:$I$89,5,0)</f>
        <v>272.22000000000014</v>
      </c>
      <c r="CA91" s="13">
        <f t="shared" si="93"/>
        <v>65.320184547527205</v>
      </c>
      <c r="CB91" s="20">
        <f t="shared" si="64"/>
        <v>587.88248808694345</v>
      </c>
      <c r="CC91" s="59">
        <f t="shared" si="65"/>
        <v>881.21582142027682</v>
      </c>
      <c r="CD91" s="59">
        <f ca="1">AVERAGE(OFFSET($CC$3,0,0,'Données projet'!$E$12+1,1))-AVERAGE(OFFSET($H$3,0,0,'Données projet'!$E$12+1,1))</f>
        <v>357.65167206083379</v>
      </c>
      <c r="CE91" s="59">
        <f t="shared" si="94"/>
        <v>341.23389735986342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60.681873013907932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60.681873013907932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439.19854273764042</v>
      </c>
      <c r="T92" s="59">
        <f t="shared" si="88"/>
        <v>278.21741231699929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78.302806103223332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78.302806103223332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</v>
      </c>
      <c r="AI92" s="13">
        <f>IF('Données projet'!$A$62&gt;35,AI91+AH92-AQ91,IF(A92&lt;'Données projet'!$A$62,$AF$205^A92,IF(A92='Données projet'!$A$62,'Données projet'!$B$62,AI91+AH92-AQ91)))</f>
        <v>261.7999999999999</v>
      </c>
      <c r="AJ92" s="13">
        <f>AI92*VLOOKUP('Données projet'!$B$10,Paramètres!$A$1:$I$89,3,0)*VLOOKUP('Données projet'!$B$10,Paramètres!$A$1:$I$89,5,0)</f>
        <v>249.1288799999999</v>
      </c>
      <c r="AK92" s="13">
        <f t="shared" si="89"/>
        <v>60.399365736982055</v>
      </c>
      <c r="AL92" s="20">
        <f t="shared" si="58"/>
        <v>539.09502799191023</v>
      </c>
      <c r="AM92" s="59">
        <f t="shared" si="59"/>
        <v>832.42836132524349</v>
      </c>
      <c r="AN92" s="59">
        <f ca="1">AVERAGE(OFFSET($AM$3,0,0,'Données projet'!$E$10+1,1))-AVERAGE(OFFSET($H$3,0,0,'Données projet'!$E$10+1,1))</f>
        <v>448.94764480536713</v>
      </c>
      <c r="AO92" s="59">
        <f t="shared" si="90"/>
        <v>469.26760321719695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82.291237160796328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82.291237160796328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</v>
      </c>
      <c r="BD92" s="12">
        <f>IF('Données projet'!$A$88&gt;35,BD91+BC92-BL91,IF(A92&lt;'Données projet'!$A$88,$BA$205^A92,IF(A92='Données projet'!$A$88,'Données projet'!$B$88,BD91+BC92-BL91)))</f>
        <v>369.19999999999982</v>
      </c>
      <c r="BE92" s="13">
        <f>BD92*VLOOKUP('Données projet'!$B$11,Paramètres!$A$1:$I$89,3,0)*VLOOKUP('Données projet'!$B$11,Paramètres!$A$1:$I$89,5,0)</f>
        <v>316.77359999999987</v>
      </c>
      <c r="BF92" s="13">
        <f t="shared" si="91"/>
        <v>74.681642981668006</v>
      </c>
      <c r="BG92" s="20">
        <f t="shared" si="61"/>
        <v>681.78454819307149</v>
      </c>
      <c r="BH92" s="59">
        <f t="shared" si="62"/>
        <v>975.11788152640474</v>
      </c>
      <c r="BI92" s="59">
        <f ca="1">AVERAGE(OFFSET($BH$3,0,0,'Données projet'!$E$11+1,1))-AVERAGE(OFFSET($H$3,0,0,'Données projet'!$E$11+1,1))</f>
        <v>447.10969593632467</v>
      </c>
      <c r="BJ92" s="59">
        <f t="shared" si="92"/>
        <v>256.77417912163997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91.056306005284682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91.056306005284682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349.00000000000017</v>
      </c>
      <c r="BZ92" s="13">
        <f>BY92*VLOOKUP('Données projet'!$B$12,Paramètres!$A$1:$I$89,3,0)*VLOOKUP('Données projet'!$B$12,Paramètres!$A$1:$I$89,5,0)</f>
        <v>272.22000000000014</v>
      </c>
      <c r="CA92" s="13">
        <f t="shared" si="93"/>
        <v>65.320184547527205</v>
      </c>
      <c r="CB92" s="20">
        <f t="shared" si="64"/>
        <v>587.88248808694345</v>
      </c>
      <c r="CC92" s="59">
        <f t="shared" si="65"/>
        <v>881.21582142027682</v>
      </c>
      <c r="CD92" s="59">
        <f ca="1">AVERAGE(OFFSET($CC$3,0,0,'Données projet'!$E$12+1,1))-AVERAGE(OFFSET($H$3,0,0,'Données projet'!$E$12+1,1))</f>
        <v>357.65167206083379</v>
      </c>
      <c r="CE92" s="59">
        <f t="shared" si="94"/>
        <v>341.23389735986342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59.491938496393075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59.491938496393075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439.19854273764042</v>
      </c>
      <c r="T93" s="59">
        <f t="shared" si="88"/>
        <v>278.21741231699929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88.810100212327953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88.810100212327953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267</v>
      </c>
      <c r="AG93" s="12">
        <f>VLOOKUP(A93,'Données projet'!$A$61:$I$81,9,0)</f>
        <v>5.2</v>
      </c>
      <c r="AH93" s="12">
        <f t="array" ref="AH93">INDEX(AG:AG,MIN(IF(ISNUMBER(AG93:AG289),ROW(AG93:AG289),"")))</f>
        <v>5.2</v>
      </c>
      <c r="AI93" s="13">
        <f>IF('Données projet'!$A$62&gt;35,AI92+AH93-AQ92,IF(A93&lt;'Données projet'!$A$62,$AF$205^A93,IF(A93='Données projet'!$A$62,'Données projet'!$B$62,AI92+AH93-AQ92)))</f>
        <v>266.99999999999989</v>
      </c>
      <c r="AJ93" s="13">
        <f>AI93*VLOOKUP('Données projet'!$B$10,Paramètres!$A$1:$I$89,3,0)*VLOOKUP('Données projet'!$B$10,Paramètres!$A$1:$I$89,5,0)</f>
        <v>254.07719999999989</v>
      </c>
      <c r="AK93" s="13">
        <f t="shared" si="89"/>
        <v>61.458188159552705</v>
      </c>
      <c r="AL93" s="20">
        <f t="shared" si="58"/>
        <v>549.55746771122074</v>
      </c>
      <c r="AM93" s="59">
        <f t="shared" si="59"/>
        <v>842.89080104455411</v>
      </c>
      <c r="AN93" s="59">
        <f ca="1">AVERAGE(OFFSET($AM$3,0,0,'Données projet'!$E$10+1,1))-AVERAGE(OFFSET($H$3,0,0,'Données projet'!$E$10+1,1))</f>
        <v>448.94764480536713</v>
      </c>
      <c r="AO93" s="59">
        <f t="shared" si="90"/>
        <v>469.26760321719695</v>
      </c>
      <c r="AP93" s="15">
        <f>IF(ISNA(VLOOKUP(A93,'Données projet'!$A$61:$I$81,3,0)),0,VLOOKUP(A93,'Données projet'!$A$61:$I$81,3,0))</f>
        <v>17</v>
      </c>
      <c r="AQ93" s="15">
        <f>IF(ISNA(VLOOKUP(A93,'Données projet'!$A$61:$I$81,4,0)),0,VLOOKUP(A93,'Données projet'!$A$61:$I$81,4,0))</f>
        <v>24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91.533841320619558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91.533841320619558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377</v>
      </c>
      <c r="BB93" s="12">
        <f>VLOOKUP(A93,'Données projet'!$A$87:$I$107,9,0)</f>
        <v>7.8</v>
      </c>
      <c r="BC93" s="12">
        <f t="array" ref="BC93">INDEX(BB:BB,MIN(IF(ISNUMBER(BB93:BB289),ROW(BB93:BB289),"")))</f>
        <v>7.8</v>
      </c>
      <c r="BD93" s="12">
        <f>IF('Données projet'!$A$88&gt;35,BD92+BC93-BL92,IF(A93&lt;'Données projet'!$A$88,$BA$205^A93,IF(A93='Données projet'!$A$88,'Données projet'!$B$88,BD92+BC93-BL92)))</f>
        <v>376.99999999999983</v>
      </c>
      <c r="BE93" s="13">
        <f>BD93*VLOOKUP('Données projet'!$B$11,Paramètres!$A$1:$I$89,3,0)*VLOOKUP('Données projet'!$B$11,Paramètres!$A$1:$I$89,5,0)</f>
        <v>323.46599999999989</v>
      </c>
      <c r="BF93" s="13">
        <f t="shared" si="91"/>
        <v>76.074069581431147</v>
      </c>
      <c r="BG93" s="20">
        <f t="shared" si="61"/>
        <v>695.86562118765903</v>
      </c>
      <c r="BH93" s="59">
        <f t="shared" si="62"/>
        <v>989.1989545209924</v>
      </c>
      <c r="BI93" s="59">
        <f ca="1">AVERAGE(OFFSET($BH$3,0,0,'Données projet'!$E$11+1,1))-AVERAGE(OFFSET($H$3,0,0,'Données projet'!$E$11+1,1))</f>
        <v>447.10969593632467</v>
      </c>
      <c r="BJ93" s="59">
        <f t="shared" si="92"/>
        <v>256.77417912163997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26</v>
      </c>
      <c r="BM93" s="16">
        <f>IF(ISNA(VLOOKUP(A93,'Données projet'!$A$87:$I$107,5,0)),0%,VLOOKUP(A93,'Données projet'!$A$87:$I$107,5,0)*VLOOKUP('Données projet'!$B$11,Paramètres!$A$1:$I$89,7,0))</f>
        <v>0.53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102.34098899349287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102.34098899349287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349.00000000000017</v>
      </c>
      <c r="BZ93" s="13">
        <f>BY93*VLOOKUP('Données projet'!$B$12,Paramètres!$A$1:$I$89,3,0)*VLOOKUP('Données projet'!$B$12,Paramètres!$A$1:$I$89,5,0)</f>
        <v>272.22000000000014</v>
      </c>
      <c r="CA93" s="13">
        <f t="shared" si="93"/>
        <v>65.320184547527205</v>
      </c>
      <c r="CB93" s="20">
        <f t="shared" si="64"/>
        <v>587.88248808694345</v>
      </c>
      <c r="CC93" s="59">
        <f t="shared" si="65"/>
        <v>881.21582142027682</v>
      </c>
      <c r="CD93" s="59">
        <f ca="1">AVERAGE(OFFSET($CC$3,0,0,'Données projet'!$E$12+1,1))-AVERAGE(OFFSET($H$3,0,0,'Données projet'!$E$12+1,1))</f>
        <v>357.65167206083379</v>
      </c>
      <c r="CE93" s="59">
        <f t="shared" si="94"/>
        <v>341.23389735986342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58.325337868978295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58.325337868978295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439.19854273764042</v>
      </c>
      <c r="T94" s="59">
        <f t="shared" si="88"/>
        <v>278.21741231699929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87.068588315976612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87.068588315976612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4.8</v>
      </c>
      <c r="AI94" s="13">
        <f>IF('Données projet'!$A$62&gt;35,AI93+AH94-AQ93,IF(A94&lt;'Données projet'!$A$62,$AF$205^A94,IF(A94='Données projet'!$A$62,'Données projet'!$B$62,AI93+AH94-AQ93)))</f>
        <v>247.7999999999999</v>
      </c>
      <c r="AJ94" s="13">
        <f>AI94*VLOOKUP('Données projet'!$B$10,Paramètres!$A$1:$I$89,3,0)*VLOOKUP('Données projet'!$B$10,Paramètres!$A$1:$I$89,5,0)</f>
        <v>235.80647999999991</v>
      </c>
      <c r="AK94" s="13">
        <f t="shared" si="89"/>
        <v>57.5363506739358</v>
      </c>
      <c r="AL94" s="20">
        <f t="shared" si="58"/>
        <v>510.90543009043807</v>
      </c>
      <c r="AM94" s="59">
        <f t="shared" si="59"/>
        <v>804.23876342377139</v>
      </c>
      <c r="AN94" s="59">
        <f ca="1">AVERAGE(OFFSET($AM$3,0,0,'Données projet'!$E$10+1,1))-AVERAGE(OFFSET($H$3,0,0,'Données projet'!$E$10+1,1))</f>
        <v>448.94764480536713</v>
      </c>
      <c r="AO94" s="59">
        <f t="shared" si="90"/>
        <v>469.26760321719695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89.73891852245265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89.73891852245265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</v>
      </c>
      <c r="BD94" s="12">
        <f>IF('Données projet'!$A$88&gt;35,BD93+BC94-BL93,IF(A94&lt;'Données projet'!$A$88,$BA$205^A94,IF(A94='Données projet'!$A$88,'Données projet'!$B$88,BD93+BC94-BL93)))</f>
        <v>358.59999999999985</v>
      </c>
      <c r="BE94" s="13">
        <f>BD94*VLOOKUP('Données projet'!$B$11,Paramètres!$A$1:$I$89,3,0)*VLOOKUP('Données projet'!$B$11,Paramètres!$A$1:$I$89,5,0)</f>
        <v>307.67879999999991</v>
      </c>
      <c r="BF94" s="13">
        <f t="shared" si="91"/>
        <v>72.783859383050768</v>
      </c>
      <c r="BG94" s="20">
        <f t="shared" si="61"/>
        <v>662.63913175881328</v>
      </c>
      <c r="BH94" s="59">
        <f t="shared" si="62"/>
        <v>955.97246509214665</v>
      </c>
      <c r="BI94" s="59">
        <f ca="1">AVERAGE(OFFSET($BH$3,0,0,'Données projet'!$E$11+1,1))-AVERAGE(OFFSET($H$3,0,0,'Données projet'!$E$11+1,1))</f>
        <v>447.10969593632467</v>
      </c>
      <c r="BJ94" s="59">
        <f t="shared" si="92"/>
        <v>256.77417912163997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100.33414462117011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100.33414462117011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349.00000000000017</v>
      </c>
      <c r="BZ94" s="13">
        <f>BY94*VLOOKUP('Données projet'!$B$12,Paramètres!$A$1:$I$89,3,0)*VLOOKUP('Données projet'!$B$12,Paramètres!$A$1:$I$89,5,0)</f>
        <v>272.22000000000014</v>
      </c>
      <c r="CA94" s="13">
        <f t="shared" si="93"/>
        <v>65.320184547527205</v>
      </c>
      <c r="CB94" s="20">
        <f t="shared" si="64"/>
        <v>587.88248808694345</v>
      </c>
      <c r="CC94" s="59">
        <f t="shared" si="65"/>
        <v>881.21582142027682</v>
      </c>
      <c r="CD94" s="59">
        <f ca="1">AVERAGE(OFFSET($CC$3,0,0,'Données projet'!$E$12+1,1))-AVERAGE(OFFSET($H$3,0,0,'Données projet'!$E$12+1,1))</f>
        <v>357.65167206083379</v>
      </c>
      <c r="CE94" s="59">
        <f t="shared" si="94"/>
        <v>341.23389735986342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57.181613568310993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57.181613568310993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907.06132866343501</v>
      </c>
      <c r="S95" s="59">
        <f ca="1">AVERAGE(OFFSET($R$3,0,0,'Données projet'!$E$9+1,1))-AVERAGE(OFFSET($H$3,0,0,'Données projet'!$E$9+1,1))</f>
        <v>439.19854273764042</v>
      </c>
      <c r="T95" s="59">
        <f t="shared" si="88"/>
        <v>278.21741231699929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85.361226405695348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85.361226405695348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4.8</v>
      </c>
      <c r="AI95" s="13">
        <f>IF('Données projet'!$A$62&gt;35,AI94+AH95-AQ94,IF(A95&lt;'Données projet'!$A$62,$AF$205^A95,IF(A95='Données projet'!$A$62,'Données projet'!$B$62,AI94+AH95-AQ94)))</f>
        <v>252.59999999999991</v>
      </c>
      <c r="AJ95" s="13">
        <f>AI95*VLOOKUP('Données projet'!$B$10,Paramètres!$A$1:$I$89,3,0)*VLOOKUP('Données projet'!$B$10,Paramètres!$A$1:$I$89,5,0)</f>
        <v>240.3741599999999</v>
      </c>
      <c r="AK95" s="13">
        <f t="shared" si="89"/>
        <v>58.520025528844819</v>
      </c>
      <c r="AL95" s="20">
        <f t="shared" si="58"/>
        <v>520.57403979607113</v>
      </c>
      <c r="AM95" s="59">
        <f t="shared" si="59"/>
        <v>813.9073731294045</v>
      </c>
      <c r="AN95" s="59">
        <f ca="1">AVERAGE(OFFSET($AM$3,0,0,'Données projet'!$E$10+1,1))-AVERAGE(OFFSET($H$3,0,0,'Données projet'!$E$10+1,1))</f>
        <v>448.94764480536713</v>
      </c>
      <c r="AO95" s="59">
        <f t="shared" si="90"/>
        <v>469.26760321719695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87.979193065562981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87.979193065562981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</v>
      </c>
      <c r="BD95" s="12">
        <f>IF('Données projet'!$A$88&gt;35,BD94+BC95-BL94,IF(A95&lt;'Données projet'!$A$88,$BA$205^A95,IF(A95='Données projet'!$A$88,'Données projet'!$B$88,BD94+BC95-BL94)))</f>
        <v>366.19999999999987</v>
      </c>
      <c r="BE95" s="13">
        <f>BD95*VLOOKUP('Données projet'!$B$11,Paramètres!$A$1:$I$89,3,0)*VLOOKUP('Données projet'!$B$11,Paramètres!$A$1:$I$89,5,0)</f>
        <v>314.19959999999992</v>
      </c>
      <c r="BF95" s="13">
        <f t="shared" si="91"/>
        <v>74.145185764564587</v>
      </c>
      <c r="BG95" s="20">
        <f t="shared" si="61"/>
        <v>676.36716853994983</v>
      </c>
      <c r="BH95" s="59">
        <f t="shared" si="62"/>
        <v>969.7005018732832</v>
      </c>
      <c r="BI95" s="59">
        <f ca="1">AVERAGE(OFFSET($BH$3,0,0,'Données projet'!$E$11+1,1))-AVERAGE(OFFSET($H$3,0,0,'Données projet'!$E$11+1,1))</f>
        <v>447.10969593632467</v>
      </c>
      <c r="BJ95" s="59">
        <f t="shared" si="92"/>
        <v>256.77417912163997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98.366653242934404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98.366653242934404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349.00000000000017</v>
      </c>
      <c r="BZ95" s="13">
        <f>BY95*VLOOKUP('Données projet'!$B$12,Paramètres!$A$1:$I$89,3,0)*VLOOKUP('Données projet'!$B$12,Paramètres!$A$1:$I$89,5,0)</f>
        <v>272.22000000000014</v>
      </c>
      <c r="CA95" s="13">
        <f t="shared" si="93"/>
        <v>65.320184547527205</v>
      </c>
      <c r="CB95" s="20">
        <f t="shared" si="64"/>
        <v>587.88248808694345</v>
      </c>
      <c r="CC95" s="59">
        <f t="shared" si="65"/>
        <v>881.21582142027682</v>
      </c>
      <c r="CD95" s="59">
        <f ca="1">AVERAGE(OFFSET($CC$3,0,0,'Données projet'!$E$12+1,1))-AVERAGE(OFFSET($H$3,0,0,'Données projet'!$E$12+1,1))</f>
        <v>357.65167206083379</v>
      </c>
      <c r="CE95" s="59">
        <f t="shared" si="94"/>
        <v>341.23389735986342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56.060317003576841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56.060317003576841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918.89026222765256</v>
      </c>
      <c r="S96" s="59">
        <f ca="1">AVERAGE(OFFSET($R$3,0,0,'Données projet'!$E$9+1,1))-AVERAGE(OFFSET($H$3,0,0,'Données projet'!$E$9+1,1))</f>
        <v>439.19854273764042</v>
      </c>
      <c r="T96" s="59">
        <f t="shared" si="88"/>
        <v>278.21741231699929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83.687344821086754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83.687344821086754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4.8</v>
      </c>
      <c r="AI96" s="13">
        <f>IF('Données projet'!$A$62&gt;35,AI95+AH96-AQ95,IF(A96&lt;'Données projet'!$A$62,$AF$205^A96,IF(A96='Données projet'!$A$62,'Données projet'!$B$62,AI95+AH96-AQ95)))</f>
        <v>257.39999999999992</v>
      </c>
      <c r="AJ96" s="13">
        <f>AI96*VLOOKUP('Données projet'!$B$10,Paramètres!$A$1:$I$89,3,0)*VLOOKUP('Données projet'!$B$10,Paramètres!$A$1:$I$89,5,0)</f>
        <v>244.94183999999993</v>
      </c>
      <c r="AK96" s="13">
        <f t="shared" si="89"/>
        <v>59.501526882688026</v>
      </c>
      <c r="AL96" s="20">
        <f t="shared" si="58"/>
        <v>530.23886398734817</v>
      </c>
      <c r="AM96" s="59">
        <f t="shared" si="59"/>
        <v>823.57219732068143</v>
      </c>
      <c r="AN96" s="59">
        <f ca="1">AVERAGE(OFFSET($AM$3,0,0,'Données projet'!$E$10+1,1))-AVERAGE(OFFSET($H$3,0,0,'Données projet'!$E$10+1,1))</f>
        <v>448.94764480536713</v>
      </c>
      <c r="AO96" s="59">
        <f t="shared" si="90"/>
        <v>469.26760321719695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86.253974751556385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86.253974751556385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7.6</v>
      </c>
      <c r="BD96" s="12">
        <f>IF('Données projet'!$A$88&gt;35,BD95+BC96-BL95,IF(A96&lt;'Données projet'!$A$88,$BA$205^A96,IF(A96='Données projet'!$A$88,'Données projet'!$B$88,BD95+BC96-BL95)))</f>
        <v>373.7999999999999</v>
      </c>
      <c r="BE96" s="13">
        <f>BD96*VLOOKUP('Données projet'!$B$11,Paramètres!$A$1:$I$89,3,0)*VLOOKUP('Données projet'!$B$11,Paramètres!$A$1:$I$89,5,0)</f>
        <v>320.72039999999993</v>
      </c>
      <c r="BF96" s="13">
        <f t="shared" si="91"/>
        <v>75.503227270035708</v>
      </c>
      <c r="BG96" s="20">
        <f t="shared" si="61"/>
        <v>690.0894841619787</v>
      </c>
      <c r="BH96" s="59">
        <f t="shared" si="62"/>
        <v>983.42281749531207</v>
      </c>
      <c r="BI96" s="59">
        <f ca="1">AVERAGE(OFFSET($BH$3,0,0,'Données projet'!$E$11+1,1))-AVERAGE(OFFSET($H$3,0,0,'Données projet'!$E$11+1,1))</f>
        <v>447.10969593632467</v>
      </c>
      <c r="BJ96" s="59">
        <f t="shared" si="92"/>
        <v>256.77417912163997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96.437743170574649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96.437743170574649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349.00000000000017</v>
      </c>
      <c r="BZ96" s="13">
        <f>BY96*VLOOKUP('Données projet'!$B$12,Paramètres!$A$1:$I$89,3,0)*VLOOKUP('Données projet'!$B$12,Paramètres!$A$1:$I$89,5,0)</f>
        <v>272.22000000000014</v>
      </c>
      <c r="CA96" s="13">
        <f t="shared" si="93"/>
        <v>65.320184547527205</v>
      </c>
      <c r="CB96" s="20">
        <f t="shared" si="64"/>
        <v>587.88248808694345</v>
      </c>
      <c r="CC96" s="59">
        <f t="shared" si="65"/>
        <v>881.21582142027682</v>
      </c>
      <c r="CD96" s="59">
        <f ca="1">AVERAGE(OFFSET($CC$3,0,0,'Données projet'!$E$12+1,1))-AVERAGE(OFFSET($H$3,0,0,'Données projet'!$E$12+1,1))</f>
        <v>357.65167206083379</v>
      </c>
      <c r="CE96" s="59">
        <f t="shared" si="94"/>
        <v>341.23389735986342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54.96100838055375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54.96100838055375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439.19854273764042</v>
      </c>
      <c r="T97" s="59">
        <f t="shared" si="88"/>
        <v>278.21741231699929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82.046287033385383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82.046287033385383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4.8</v>
      </c>
      <c r="AI97" s="13">
        <f>IF('Données projet'!$A$62&gt;35,AI96+AH97-AQ96,IF(A97&lt;'Données projet'!$A$62,$AF$205^A97,IF(A97='Données projet'!$A$62,'Données projet'!$B$62,AI96+AH97-AQ96)))</f>
        <v>262.19999999999993</v>
      </c>
      <c r="AJ97" s="13">
        <f>AI97*VLOOKUP('Données projet'!$B$10,Paramètres!$A$1:$I$89,3,0)*VLOOKUP('Données projet'!$B$10,Paramètres!$A$1:$I$89,5,0)</f>
        <v>249.50951999999992</v>
      </c>
      <c r="AK97" s="13">
        <f t="shared" si="89"/>
        <v>60.48089994102925</v>
      </c>
      <c r="AL97" s="20">
        <f t="shared" si="58"/>
        <v>539.89998139729244</v>
      </c>
      <c r="AM97" s="59">
        <f t="shared" si="59"/>
        <v>833.23331473062581</v>
      </c>
      <c r="AN97" s="59">
        <f ca="1">AVERAGE(OFFSET($AM$3,0,0,'Données projet'!$E$10+1,1))-AVERAGE(OFFSET($H$3,0,0,'Données projet'!$E$10+1,1))</f>
        <v>448.94764480536713</v>
      </c>
      <c r="AO97" s="59">
        <f t="shared" si="90"/>
        <v>469.26760321719695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84.562586916408179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84.562586916408179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7.6</v>
      </c>
      <c r="BD97" s="12">
        <f>IF('Données projet'!$A$88&gt;35,BD96+BC97-BL96,IF(A97&lt;'Données projet'!$A$88,$BA$205^A97,IF(A97='Données projet'!$A$88,'Données projet'!$B$88,BD96+BC97-BL96)))</f>
        <v>381.39999999999992</v>
      </c>
      <c r="BE97" s="13">
        <f>BD97*VLOOKUP('Données projet'!$B$11,Paramètres!$A$1:$I$89,3,0)*VLOOKUP('Données projet'!$B$11,Paramètres!$A$1:$I$89,5,0)</f>
        <v>327.24119999999999</v>
      </c>
      <c r="BF97" s="13">
        <f t="shared" si="91"/>
        <v>76.85805838290122</v>
      </c>
      <c r="BG97" s="20">
        <f t="shared" si="61"/>
        <v>703.80620835021955</v>
      </c>
      <c r="BH97" s="59">
        <f t="shared" si="62"/>
        <v>997.13954168355281</v>
      </c>
      <c r="BI97" s="59">
        <f ca="1">AVERAGE(OFFSET($BH$3,0,0,'Données projet'!$E$11+1,1))-AVERAGE(OFFSET($H$3,0,0,'Données projet'!$E$11+1,1))</f>
        <v>447.10969593632467</v>
      </c>
      <c r="BJ97" s="59">
        <f t="shared" si="92"/>
        <v>256.77417912163997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94.546657848214906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94.546657848214906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349.00000000000017</v>
      </c>
      <c r="BZ97" s="13">
        <f>BY97*VLOOKUP('Données projet'!$B$12,Paramètres!$A$1:$I$89,3,0)*VLOOKUP('Données projet'!$B$12,Paramètres!$A$1:$I$89,5,0)</f>
        <v>272.22000000000014</v>
      </c>
      <c r="CA97" s="13">
        <f t="shared" si="93"/>
        <v>65.320184547527205</v>
      </c>
      <c r="CB97" s="20">
        <f t="shared" si="64"/>
        <v>587.88248808694345</v>
      </c>
      <c r="CC97" s="59">
        <f t="shared" si="65"/>
        <v>881.21582142027682</v>
      </c>
      <c r="CD97" s="59">
        <f ca="1">AVERAGE(OFFSET($CC$3,0,0,'Données projet'!$E$12+1,1))-AVERAGE(OFFSET($H$3,0,0,'Données projet'!$E$12+1,1))</f>
        <v>357.65167206083379</v>
      </c>
      <c r="CE97" s="59">
        <f t="shared" si="94"/>
        <v>341.23389735986342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53.883256529116089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53.883256529116089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439.19854273764042</v>
      </c>
      <c r="T98" s="59">
        <f t="shared" si="88"/>
        <v>278.21741231699929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92.480173764747434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92.480173764747434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267</v>
      </c>
      <c r="AG98" s="12">
        <f>VLOOKUP(A98,'Données projet'!$A$61:$I$81,9,0)</f>
        <v>4.8</v>
      </c>
      <c r="AH98" s="12">
        <f t="array" ref="AH98">INDEX(AG:AG,MIN(IF(ISNUMBER(AG98:AG294),ROW(AG98:AG294),"")))</f>
        <v>4.8</v>
      </c>
      <c r="AI98" s="13">
        <f>IF('Données projet'!$A$62&gt;35,AI97+AH98-AQ97,IF(A98&lt;'Données projet'!$A$62,$AF$205^A98,IF(A98='Données projet'!$A$62,'Données projet'!$B$62,AI97+AH98-AQ97)))</f>
        <v>266.99999999999994</v>
      </c>
      <c r="AJ98" s="13">
        <f>AI98*VLOOKUP('Données projet'!$B$10,Paramètres!$A$1:$I$89,3,0)*VLOOKUP('Données projet'!$B$10,Paramètres!$A$1:$I$89,5,0)</f>
        <v>254.07719999999992</v>
      </c>
      <c r="AK98" s="13">
        <f t="shared" si="89"/>
        <v>61.458188159552705</v>
      </c>
      <c r="AL98" s="20">
        <f t="shared" si="58"/>
        <v>549.55746771122074</v>
      </c>
      <c r="AM98" s="59">
        <f t="shared" si="59"/>
        <v>842.89080104455411</v>
      </c>
      <c r="AN98" s="59">
        <f ca="1">AVERAGE(OFFSET($AM$3,0,0,'Données projet'!$E$10+1,1))-AVERAGE(OFFSET($H$3,0,0,'Données projet'!$E$10+1,1))</f>
        <v>448.94764480536713</v>
      </c>
      <c r="AO98" s="59">
        <f t="shared" si="90"/>
        <v>469.26760321719695</v>
      </c>
      <c r="AP98" s="15">
        <f>IF(ISNA(VLOOKUP(A98,'Données projet'!$A$61:$I$81,3,0)),0,VLOOKUP(A98,'Données projet'!$A$61:$I$81,3,0))</f>
        <v>18</v>
      </c>
      <c r="AQ98" s="15">
        <f>IF(ISNA(VLOOKUP(A98,'Données projet'!$A$61:$I$81,4,0)),0,VLOOKUP(A98,'Données projet'!$A$61:$I$81,4,0))</f>
        <v>23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93.308306079250087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93.308306079250087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389</v>
      </c>
      <c r="BB98" s="12">
        <f>VLOOKUP(A98,'Données projet'!$A$87:$I$107,9,0)</f>
        <v>7.6</v>
      </c>
      <c r="BC98" s="12">
        <f t="array" ref="BC98">INDEX(BB:BB,MIN(IF(ISNUMBER(BB98:BB294),ROW(BB98:BB294),"")))</f>
        <v>7.6</v>
      </c>
      <c r="BD98" s="12">
        <f>IF('Données projet'!$A$88&gt;35,BD97+BC98-BL97,IF(A98&lt;'Données projet'!$A$88,$BA$205^A98,IF(A98='Données projet'!$A$88,'Données projet'!$B$88,BD97+BC98-BL97)))</f>
        <v>388.99999999999994</v>
      </c>
      <c r="BE98" s="13">
        <f>BD98*VLOOKUP('Données projet'!$B$11,Paramètres!$A$1:$I$89,3,0)*VLOOKUP('Données projet'!$B$11,Paramètres!$A$1:$I$89,5,0)</f>
        <v>333.762</v>
      </c>
      <c r="BF98" s="13">
        <f t="shared" si="91"/>
        <v>78.209750448453065</v>
      </c>
      <c r="BG98" s="20">
        <f t="shared" si="61"/>
        <v>717.51746536438895</v>
      </c>
      <c r="BH98" s="59">
        <f t="shared" si="62"/>
        <v>1010.8507986977222</v>
      </c>
      <c r="BI98" s="59">
        <f ca="1">AVERAGE(OFFSET($BH$3,0,0,'Données projet'!$E$11+1,1))-AVERAGE(OFFSET($H$3,0,0,'Données projet'!$E$11+1,1))</f>
        <v>447.10969593632467</v>
      </c>
      <c r="BJ98" s="59">
        <f t="shared" si="92"/>
        <v>256.77417912163997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25</v>
      </c>
      <c r="BM98" s="16">
        <f>IF(ISNA(VLOOKUP(A98,'Données projet'!$A$87:$I$107,5,0)),0%,VLOOKUP(A98,'Données projet'!$A$87:$I$107,5,0)*VLOOKUP('Données projet'!$B$11,Paramètres!$A$1:$I$89,7,0))</f>
        <v>0.53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105.26019556529883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105.26019556529883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349.00000000000017</v>
      </c>
      <c r="BZ98" s="13">
        <f>BY98*VLOOKUP('Données projet'!$B$12,Paramètres!$A$1:$I$89,3,0)*VLOOKUP('Données projet'!$B$12,Paramètres!$A$1:$I$89,5,0)</f>
        <v>272.22000000000014</v>
      </c>
      <c r="CA98" s="13">
        <f t="shared" si="93"/>
        <v>65.320184547527205</v>
      </c>
      <c r="CB98" s="20">
        <f t="shared" si="64"/>
        <v>587.88248808694345</v>
      </c>
      <c r="CC98" s="59">
        <f t="shared" si="65"/>
        <v>881.21582142027682</v>
      </c>
      <c r="CD98" s="59">
        <f ca="1">AVERAGE(OFFSET($CC$3,0,0,'Données projet'!$E$12+1,1))-AVERAGE(OFFSET($H$3,0,0,'Données projet'!$E$12+1,1))</f>
        <v>357.65167206083379</v>
      </c>
      <c r="CE98" s="59">
        <f t="shared" si="94"/>
        <v>341.23389735986342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52.826638734121403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52.826638734121403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899.80900533362956</v>
      </c>
      <c r="S99" s="59">
        <f ca="1">AVERAGE(OFFSET($R$3,0,0,'Données projet'!$E$9+1,1))-AVERAGE(OFFSET($H$3,0,0,'Données projet'!$E$9+1,1))</f>
        <v>439.19854273764042</v>
      </c>
      <c r="T99" s="59">
        <f t="shared" si="88"/>
        <v>278.21741231699929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90.66669396455697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90.66669396455697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4.5999999999999996</v>
      </c>
      <c r="AI99" s="13">
        <f>IF('Données projet'!$A$62&gt;35,AI98+AH99-AQ98,IF(A99&lt;'Données projet'!$A$62,$AF$205^A99,IF(A99='Données projet'!$A$62,'Données projet'!$B$62,AI98+AH99-AQ98)))</f>
        <v>248.59999999999997</v>
      </c>
      <c r="AJ99" s="13">
        <f>AI99*VLOOKUP('Données projet'!$B$10,Paramètres!$A$1:$I$89,3,0)*VLOOKUP('Données projet'!$B$10,Paramètres!$A$1:$I$89,5,0)</f>
        <v>236.56775999999999</v>
      </c>
      <c r="AK99" s="13">
        <f t="shared" si="89"/>
        <v>57.700449394109818</v>
      </c>
      <c r="AL99" s="20">
        <f t="shared" si="58"/>
        <v>512.51713136140791</v>
      </c>
      <c r="AM99" s="59">
        <f t="shared" si="59"/>
        <v>805.85046469474128</v>
      </c>
      <c r="AN99" s="59">
        <f ca="1">AVERAGE(OFFSET($AM$3,0,0,'Données projet'!$E$10+1,1))-AVERAGE(OFFSET($H$3,0,0,'Données projet'!$E$10+1,1))</f>
        <v>448.94764480536713</v>
      </c>
      <c r="AO99" s="59">
        <f t="shared" si="90"/>
        <v>469.26760321719695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91.478587109483058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91.478587109483058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</v>
      </c>
      <c r="BD99" s="12">
        <f>IF('Données projet'!$A$88&gt;35,BD98+BC99-BL98,IF(A99&lt;'Données projet'!$A$88,$BA$205^A99,IF(A99='Données projet'!$A$88,'Données projet'!$B$88,BD98+BC99-BL98)))</f>
        <v>371.19999999999993</v>
      </c>
      <c r="BE99" s="13">
        <f>BD99*VLOOKUP('Données projet'!$B$11,Paramètres!$A$1:$I$89,3,0)*VLOOKUP('Données projet'!$B$11,Paramètres!$A$1:$I$89,5,0)</f>
        <v>318.48959999999994</v>
      </c>
      <c r="BF99" s="13">
        <f t="shared" si="91"/>
        <v>75.038999086150227</v>
      </c>
      <c r="BG99" s="20">
        <f t="shared" si="61"/>
        <v>685.39564340837808</v>
      </c>
      <c r="BH99" s="59">
        <f t="shared" si="62"/>
        <v>978.72897674171145</v>
      </c>
      <c r="BI99" s="59">
        <f ca="1">AVERAGE(OFFSET($BH$3,0,0,'Données projet'!$E$11+1,1))-AVERAGE(OFFSET($H$3,0,0,'Données projet'!$E$11+1,1))</f>
        <v>447.10969593632467</v>
      </c>
      <c r="BJ99" s="59">
        <f t="shared" si="92"/>
        <v>256.77417912163997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103.19610733264315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103.19610733264315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349.00000000000017</v>
      </c>
      <c r="BZ99" s="13">
        <f>BY99*VLOOKUP('Données projet'!$B$12,Paramètres!$A$1:$I$89,3,0)*VLOOKUP('Données projet'!$B$12,Paramètres!$A$1:$I$89,5,0)</f>
        <v>272.22000000000014</v>
      </c>
      <c r="CA99" s="13">
        <f t="shared" si="93"/>
        <v>65.320184547527205</v>
      </c>
      <c r="CB99" s="20">
        <f t="shared" si="64"/>
        <v>587.88248808694345</v>
      </c>
      <c r="CC99" s="59">
        <f t="shared" si="65"/>
        <v>881.21582142027682</v>
      </c>
      <c r="CD99" s="59">
        <f ca="1">AVERAGE(OFFSET($CC$3,0,0,'Données projet'!$E$12+1,1))-AVERAGE(OFFSET($H$3,0,0,'Données projet'!$E$12+1,1))</f>
        <v>357.65167206083379</v>
      </c>
      <c r="CE99" s="59">
        <f t="shared" si="94"/>
        <v>341.23389735986342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51.790740569613341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51.790740569613341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910.49601796841853</v>
      </c>
      <c r="S100" s="59">
        <f ca="1">AVERAGE(OFFSET($R$3,0,0,'Données projet'!$E$9+1,1))-AVERAGE(OFFSET($H$3,0,0,'Données projet'!$E$9+1,1))</f>
        <v>439.19854273764042</v>
      </c>
      <c r="T100" s="59">
        <f t="shared" si="88"/>
        <v>278.21741231699929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88.888775397134779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88.888775397134779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4.5999999999999996</v>
      </c>
      <c r="AI100" s="13">
        <f>IF('Données projet'!$A$62&gt;35,AI99+AH100-AQ99,IF(A100&lt;'Données projet'!$A$62,$AF$205^A100,IF(A100='Données projet'!$A$62,'Données projet'!$B$62,AI99+AH100-AQ99)))</f>
        <v>253.19999999999996</v>
      </c>
      <c r="AJ100" s="13">
        <f>AI100*VLOOKUP('Données projet'!$B$10,Paramètres!$A$1:$I$89,3,0)*VLOOKUP('Données projet'!$B$10,Paramètres!$A$1:$I$89,5,0)</f>
        <v>240.94511999999997</v>
      </c>
      <c r="AK100" s="13">
        <f t="shared" si="89"/>
        <v>58.642831116957332</v>
      </c>
      <c r="AL100" s="20">
        <f t="shared" si="58"/>
        <v>521.78234819536726</v>
      </c>
      <c r="AM100" s="59">
        <f t="shared" si="59"/>
        <v>815.11568152870063</v>
      </c>
      <c r="AN100" s="59">
        <f ca="1">AVERAGE(OFFSET($AM$3,0,0,'Données projet'!$E$10+1,1))-AVERAGE(OFFSET($H$3,0,0,'Données projet'!$E$10+1,1))</f>
        <v>448.94764480536713</v>
      </c>
      <c r="AO100" s="59">
        <f t="shared" si="90"/>
        <v>469.26760321719695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89.684747812694795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89.684747812694795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</v>
      </c>
      <c r="BD100" s="12">
        <f>IF('Données projet'!$A$88&gt;35,BD99+BC100-BL99,IF(A100&lt;'Données projet'!$A$88,$BA$205^A100,IF(A100='Données projet'!$A$88,'Données projet'!$B$88,BD99+BC100-BL99)))</f>
        <v>378.39999999999992</v>
      </c>
      <c r="BE100" s="13">
        <f>BD100*VLOOKUP('Données projet'!$B$11,Paramètres!$A$1:$I$89,3,0)*VLOOKUP('Données projet'!$B$11,Paramètres!$A$1:$I$89,5,0)</f>
        <v>324.66719999999998</v>
      </c>
      <c r="BF100" s="13">
        <f t="shared" si="91"/>
        <v>76.323635512638404</v>
      </c>
      <c r="BG100" s="20">
        <f t="shared" si="61"/>
        <v>698.39237185117838</v>
      </c>
      <c r="BH100" s="59">
        <f t="shared" si="62"/>
        <v>991.72570518451175</v>
      </c>
      <c r="BI100" s="59">
        <f ca="1">AVERAGE(OFFSET($BH$3,0,0,'Données projet'!$E$11+1,1))-AVERAGE(OFFSET($H$3,0,0,'Données projet'!$E$11+1,1))</f>
        <v>447.10969593632467</v>
      </c>
      <c r="BJ100" s="59">
        <f t="shared" si="92"/>
        <v>256.77417912163997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101.17249461126035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101.17249461126035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349.00000000000017</v>
      </c>
      <c r="BZ100" s="13">
        <f>BY100*VLOOKUP('Données projet'!$B$12,Paramètres!$A$1:$I$89,3,0)*VLOOKUP('Données projet'!$B$12,Paramètres!$A$1:$I$89,5,0)</f>
        <v>272.22000000000014</v>
      </c>
      <c r="CA100" s="13">
        <f t="shared" si="93"/>
        <v>65.320184547527205</v>
      </c>
      <c r="CB100" s="20">
        <f t="shared" si="64"/>
        <v>587.88248808694345</v>
      </c>
      <c r="CC100" s="59">
        <f t="shared" si="65"/>
        <v>881.21582142027682</v>
      </c>
      <c r="CD100" s="59">
        <f ca="1">AVERAGE(OFFSET($CC$3,0,0,'Données projet'!$E$12+1,1))-AVERAGE(OFFSET($H$3,0,0,'Données projet'!$E$12+1,1))</f>
        <v>357.65167206083379</v>
      </c>
      <c r="CE100" s="59">
        <f t="shared" si="94"/>
        <v>341.23389735986342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50.775155736275792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50.775155736275792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439.19854273764042</v>
      </c>
      <c r="T101" s="59">
        <f t="shared" si="88"/>
        <v>278.21741231699929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87.145720728396498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87.145720728396498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4.5999999999999996</v>
      </c>
      <c r="AI101" s="13">
        <f>IF('Données projet'!$A$62&gt;35,AI100+AH101-AQ100,IF(A101&lt;'Données projet'!$A$62,$AF$205^A101,IF(A101='Données projet'!$A$62,'Données projet'!$B$62,AI100+AH101-AQ100)))</f>
        <v>257.79999999999995</v>
      </c>
      <c r="AJ101" s="13">
        <f>AI101*VLOOKUP('Données projet'!$B$10,Paramètres!$A$1:$I$89,3,0)*VLOOKUP('Données projet'!$B$10,Paramètres!$A$1:$I$89,5,0)</f>
        <v>245.32247999999998</v>
      </c>
      <c r="AK101" s="13">
        <f t="shared" si="89"/>
        <v>59.583221982635983</v>
      </c>
      <c r="AL101" s="20">
        <f t="shared" si="58"/>
        <v>531.04409761975751</v>
      </c>
      <c r="AM101" s="59">
        <f t="shared" si="59"/>
        <v>824.37743095309088</v>
      </c>
      <c r="AN101" s="59">
        <f ca="1">AVERAGE(OFFSET($AM$3,0,0,'Données projet'!$E$10+1,1))-AVERAGE(OFFSET($H$3,0,0,'Données projet'!$E$10+1,1))</f>
        <v>448.94764480536713</v>
      </c>
      <c r="AO101" s="59">
        <f t="shared" si="90"/>
        <v>469.26760321719695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87.926084610382617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87.926084610382617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</v>
      </c>
      <c r="BD101" s="12">
        <f>IF('Données projet'!$A$88&gt;35,BD100+BC101-BL100,IF(A101&lt;'Données projet'!$A$88,$BA$205^A101,IF(A101='Données projet'!$A$88,'Données projet'!$B$88,BD100+BC101-BL100)))</f>
        <v>385.59999999999991</v>
      </c>
      <c r="BE101" s="13">
        <f>BD101*VLOOKUP('Données projet'!$B$11,Paramètres!$A$1:$I$89,3,0)*VLOOKUP('Données projet'!$B$11,Paramètres!$A$1:$I$89,5,0)</f>
        <v>330.84479999999996</v>
      </c>
      <c r="BF101" s="13">
        <f t="shared" si="91"/>
        <v>77.605429694617001</v>
      </c>
      <c r="BG101" s="20">
        <f t="shared" si="61"/>
        <v>711.38415005145782</v>
      </c>
      <c r="BH101" s="59">
        <f t="shared" si="62"/>
        <v>1004.7174833847912</v>
      </c>
      <c r="BI101" s="59">
        <f ca="1">AVERAGE(OFFSET($BH$3,0,0,'Données projet'!$E$11+1,1))-AVERAGE(OFFSET($H$3,0,0,'Données projet'!$E$11+1,1))</f>
        <v>447.10969593632467</v>
      </c>
      <c r="BJ101" s="59">
        <f t="shared" si="92"/>
        <v>256.77417912163997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99.18856370106198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99.18856370106198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349.00000000000017</v>
      </c>
      <c r="BZ101" s="13">
        <f>BY101*VLOOKUP('Données projet'!$B$12,Paramètres!$A$1:$I$89,3,0)*VLOOKUP('Données projet'!$B$12,Paramètres!$A$1:$I$89,5,0)</f>
        <v>272.22000000000014</v>
      </c>
      <c r="CA101" s="13">
        <f t="shared" si="93"/>
        <v>65.320184547527205</v>
      </c>
      <c r="CB101" s="20">
        <f t="shared" si="64"/>
        <v>587.88248808694345</v>
      </c>
      <c r="CC101" s="59">
        <f t="shared" si="65"/>
        <v>881.21582142027682</v>
      </c>
      <c r="CD101" s="59">
        <f ca="1">AVERAGE(OFFSET($CC$3,0,0,'Données projet'!$E$12+1,1))-AVERAGE(OFFSET($H$3,0,0,'Données projet'!$E$12+1,1))</f>
        <v>357.65167206083379</v>
      </c>
      <c r="CE101" s="59">
        <f t="shared" si="94"/>
        <v>341.23389735986342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49.779485902074413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49.779485902074413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439.19854273764042</v>
      </c>
      <c r="T102" s="59">
        <f t="shared" si="88"/>
        <v>278.21741231699929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85.436846298553803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85.436846298553803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4.5999999999999996</v>
      </c>
      <c r="AI102" s="13">
        <f>IF('Données projet'!$A$62&gt;35,AI101+AH102-AQ101,IF(A102&lt;'Données projet'!$A$62,$AF$205^A102,IF(A102='Données projet'!$A$62,'Données projet'!$B$62,AI101+AH102-AQ101)))</f>
        <v>262.39999999999998</v>
      </c>
      <c r="AJ102" s="13">
        <f>AI102*VLOOKUP('Données projet'!$B$10,Paramètres!$A$1:$I$89,3,0)*VLOOKUP('Données projet'!$B$10,Paramètres!$A$1:$I$89,5,0)</f>
        <v>249.69983999999999</v>
      </c>
      <c r="AK102" s="13">
        <f t="shared" si="89"/>
        <v>60.521661612597903</v>
      </c>
      <c r="AL102" s="20">
        <f t="shared" si="58"/>
        <v>540.30244864194128</v>
      </c>
      <c r="AM102" s="59">
        <f t="shared" si="59"/>
        <v>833.63578197527454</v>
      </c>
      <c r="AN102" s="59">
        <f ca="1">AVERAGE(OFFSET($AM$3,0,0,'Données projet'!$E$10+1,1))-AVERAGE(OFFSET($H$3,0,0,'Données projet'!$E$10+1,1))</f>
        <v>448.94764480536713</v>
      </c>
      <c r="AO102" s="59">
        <f t="shared" si="90"/>
        <v>469.26760321719695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86.201907720789137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86.201907720789137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</v>
      </c>
      <c r="BD102" s="12">
        <f>IF('Données projet'!$A$88&gt;35,BD101+BC102-BL101,IF(A102&lt;'Données projet'!$A$88,$BA$205^A102,IF(A102='Données projet'!$A$88,'Données projet'!$B$88,BD101+BC102-BL101)))</f>
        <v>392.7999999999999</v>
      </c>
      <c r="BE102" s="13">
        <f>BD102*VLOOKUP('Données projet'!$B$11,Paramètres!$A$1:$I$89,3,0)*VLOOKUP('Données projet'!$B$11,Paramètres!$A$1:$I$89,5,0)</f>
        <v>337.02239999999995</v>
      </c>
      <c r="BF102" s="13">
        <f t="shared" si="91"/>
        <v>78.884440823098231</v>
      </c>
      <c r="BG102" s="20">
        <f t="shared" si="61"/>
        <v>724.37108110022928</v>
      </c>
      <c r="BH102" s="59">
        <f t="shared" si="62"/>
        <v>1017.7044144335625</v>
      </c>
      <c r="BI102" s="59">
        <f ca="1">AVERAGE(OFFSET($BH$3,0,0,'Données projet'!$E$11+1,1))-AVERAGE(OFFSET($H$3,0,0,'Données projet'!$E$11+1,1))</f>
        <v>447.10969593632467</v>
      </c>
      <c r="BJ102" s="59">
        <f t="shared" si="92"/>
        <v>256.77417912163997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97.243536465934227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97.243536465934227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349.00000000000017</v>
      </c>
      <c r="BZ102" s="13">
        <f>BY102*VLOOKUP('Données projet'!$B$12,Paramètres!$A$1:$I$89,3,0)*VLOOKUP('Données projet'!$B$12,Paramètres!$A$1:$I$89,5,0)</f>
        <v>272.22000000000014</v>
      </c>
      <c r="CA102" s="13">
        <f t="shared" si="93"/>
        <v>65.320184547527205</v>
      </c>
      <c r="CB102" s="20">
        <f t="shared" si="64"/>
        <v>587.88248808694345</v>
      </c>
      <c r="CC102" s="59">
        <f t="shared" si="65"/>
        <v>881.21582142027682</v>
      </c>
      <c r="CD102" s="59">
        <f ca="1">AVERAGE(OFFSET($CC$3,0,0,'Données projet'!$E$12+1,1))-AVERAGE(OFFSET($H$3,0,0,'Données projet'!$E$12+1,1))</f>
        <v>357.65167206083379</v>
      </c>
      <c r="CE102" s="59">
        <f t="shared" si="94"/>
        <v>341.23389735986342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48.803340546023087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48.803340546023087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439.19854273764042</v>
      </c>
      <c r="T103" s="59">
        <f t="shared" si="88"/>
        <v>278.21741231699929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95.374147503020254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95.374147503020254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267</v>
      </c>
      <c r="AG103" s="12">
        <f>VLOOKUP(A103,'Données projet'!$A$61:$I$81,9,0)</f>
        <v>4.5999999999999996</v>
      </c>
      <c r="AH103" s="12">
        <f t="array" ref="AH103">INDEX(AG:AG,MIN(IF(ISNUMBER(AG103:AG299),ROW(AG103:AG299),"")))</f>
        <v>4.5999999999999996</v>
      </c>
      <c r="AI103" s="13">
        <f>IF('Données projet'!$A$62&gt;35,AI102+AH103-AQ102,IF(A103&lt;'Données projet'!$A$62,$AF$205^A103,IF(A103='Données projet'!$A$62,'Données projet'!$B$62,AI102+AH103-AQ102)))</f>
        <v>267</v>
      </c>
      <c r="AJ103" s="13">
        <f>AI103*VLOOKUP('Données projet'!$B$10,Paramètres!$A$1:$I$89,3,0)*VLOOKUP('Données projet'!$B$10,Paramètres!$A$1:$I$89,5,0)</f>
        <v>254.0772</v>
      </c>
      <c r="AK103" s="13">
        <f t="shared" si="89"/>
        <v>61.458188159552755</v>
      </c>
      <c r="AL103" s="20">
        <f t="shared" si="58"/>
        <v>549.55746771122097</v>
      </c>
      <c r="AM103" s="59">
        <f t="shared" si="59"/>
        <v>842.89080104455434</v>
      </c>
      <c r="AN103" s="59">
        <f ca="1">AVERAGE(OFFSET($AM$3,0,0,'Données projet'!$E$10+1,1))-AVERAGE(OFFSET($H$3,0,0,'Données projet'!$E$10+1,1))</f>
        <v>448.94764480536713</v>
      </c>
      <c r="AO103" s="59">
        <f t="shared" si="90"/>
        <v>469.26760321719695</v>
      </c>
      <c r="AP103" s="15">
        <f>IF(ISNA(VLOOKUP(A103,'Données projet'!$A$61:$I$81,3,0)),0,VLOOKUP(A103,'Données projet'!$A$61:$I$81,3,0))</f>
        <v>19</v>
      </c>
      <c r="AQ103" s="15">
        <f>IF(ISNA(VLOOKUP(A103,'Données projet'!$A$61:$I$81,4,0)),0,VLOOKUP(A103,'Données projet'!$A$61:$I$81,4,0))</f>
        <v>22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94.463135588883773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94.463135588883773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400</v>
      </c>
      <c r="BB103" s="12">
        <f>VLOOKUP(A103,'Données projet'!$A$87:$I$107,9,0)</f>
        <v>7.2</v>
      </c>
      <c r="BC103" s="12">
        <f t="array" ref="BC103">INDEX(BB:BB,MIN(IF(ISNUMBER(BB103:BB299),ROW(BB103:BB299),"")))</f>
        <v>7.2</v>
      </c>
      <c r="BD103" s="12">
        <f>IF('Données projet'!$A$88&gt;35,BD102+BC103-BL102,IF(A103&lt;'Données projet'!$A$88,$BA$205^A103,IF(A103='Données projet'!$A$88,'Données projet'!$B$88,BD102+BC103-BL102)))</f>
        <v>399.99999999999989</v>
      </c>
      <c r="BE103" s="13">
        <f>BD103*VLOOKUP('Données projet'!$B$11,Paramètres!$A$1:$I$89,3,0)*VLOOKUP('Données projet'!$B$11,Paramètres!$A$1:$I$89,5,0)</f>
        <v>343.19999999999993</v>
      </c>
      <c r="BF103" s="13">
        <f t="shared" si="91"/>
        <v>80.160725794932105</v>
      </c>
      <c r="BG103" s="20">
        <f t="shared" si="61"/>
        <v>737.35326409283982</v>
      </c>
      <c r="BH103" s="59">
        <f t="shared" si="62"/>
        <v>1030.6865974261732</v>
      </c>
      <c r="BI103" s="59">
        <f ca="1">AVERAGE(OFFSET($BH$3,0,0,'Données projet'!$E$11+1,1))-AVERAGE(OFFSET($H$3,0,0,'Données projet'!$E$11+1,1))</f>
        <v>447.10969593632467</v>
      </c>
      <c r="BJ103" s="59">
        <f t="shared" si="92"/>
        <v>256.77417912163997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24</v>
      </c>
      <c r="BM103" s="16">
        <f>IF(ISNA(VLOOKUP(A103,'Données projet'!$A$87:$I$107,5,0)),0%,VLOOKUP(A103,'Données projet'!$A$87:$I$107,5,0)*VLOOKUP('Données projet'!$B$11,Paramètres!$A$1:$I$89,7,0))</f>
        <v>0.53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107.40148843786939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107.40148843786939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349.00000000000017</v>
      </c>
      <c r="BZ103" s="13">
        <f>BY103*VLOOKUP('Données projet'!$B$12,Paramètres!$A$1:$I$89,3,0)*VLOOKUP('Données projet'!$B$12,Paramètres!$A$1:$I$89,5,0)</f>
        <v>272.22000000000014</v>
      </c>
      <c r="CA103" s="13">
        <f t="shared" si="93"/>
        <v>65.320184547527205</v>
      </c>
      <c r="CB103" s="20">
        <f t="shared" si="64"/>
        <v>587.88248808694345</v>
      </c>
      <c r="CC103" s="59">
        <f t="shared" si="65"/>
        <v>881.21582142027682</v>
      </c>
      <c r="CD103" s="59">
        <f ca="1">AVERAGE(OFFSET($CC$3,0,0,'Données projet'!$E$12+1,1))-AVERAGE(OFFSET($H$3,0,0,'Données projet'!$E$12+1,1))</f>
        <v>357.65167206083379</v>
      </c>
      <c r="CE103" s="59">
        <f t="shared" si="94"/>
        <v>341.23389735986342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47.846336805014047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47.846336805014047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9">
        <f t="shared" si="55"/>
        <v>901.33595912610099</v>
      </c>
      <c r="S104" s="59">
        <f ca="1">AVERAGE(OFFSET($R$3,0,0,'Données projet'!$E$9+1,1))-AVERAGE(OFFSET($H$3,0,0,'Données projet'!$E$9+1,1))</f>
        <v>439.19854273764042</v>
      </c>
      <c r="T104" s="59">
        <f t="shared" si="88"/>
        <v>278.21741231699929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93.503918642971954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93.503918642971954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249.39999999999998</v>
      </c>
      <c r="AJ104" s="13">
        <f>AI104*VLOOKUP('Données projet'!$B$10,Paramètres!$A$1:$I$89,3,0)*VLOOKUP('Données projet'!$B$10,Paramètres!$A$1:$I$89,5,0)</f>
        <v>237.32903999999999</v>
      </c>
      <c r="AK104" s="13">
        <f t="shared" si="89"/>
        <v>57.864486657972002</v>
      </c>
      <c r="AL104" s="20">
        <f t="shared" si="58"/>
        <v>514.12872559596781</v>
      </c>
      <c r="AM104" s="59">
        <f t="shared" si="59"/>
        <v>807.46205892930107</v>
      </c>
      <c r="AN104" s="59">
        <f ca="1">AVERAGE(OFFSET($AM$3,0,0,'Données projet'!$E$10+1,1))-AVERAGE(OFFSET($H$3,0,0,'Données projet'!$E$10+1,1))</f>
        <v>448.94764480536713</v>
      </c>
      <c r="AO104" s="59">
        <f t="shared" si="90"/>
        <v>469.26760321719695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92.610771116809289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92.610771116809289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6.6</v>
      </c>
      <c r="BD104" s="12">
        <f>IF('Données projet'!$A$88&gt;35,BD103+BC104-BL103,IF(A104&lt;'Données projet'!$A$88,$BA$205^A104,IF(A104='Données projet'!$A$88,'Données projet'!$B$88,BD103+BC104-BL103)))</f>
        <v>382.59999999999991</v>
      </c>
      <c r="BE104" s="13">
        <f>BD104*VLOOKUP('Données projet'!$B$11,Paramètres!$A$1:$I$89,3,0)*VLOOKUP('Données projet'!$B$11,Paramètres!$A$1:$I$89,5,0)</f>
        <v>328.27079999999995</v>
      </c>
      <c r="BF104" s="13">
        <f t="shared" si="91"/>
        <v>77.071690347038668</v>
      </c>
      <c r="BG104" s="20">
        <f t="shared" si="61"/>
        <v>705.97150402109219</v>
      </c>
      <c r="BH104" s="59">
        <f t="shared" si="62"/>
        <v>999.30483735442544</v>
      </c>
      <c r="BI104" s="59">
        <f ca="1">AVERAGE(OFFSET($BH$3,0,0,'Données projet'!$E$11+1,1))-AVERAGE(OFFSET($H$3,0,0,'Données projet'!$E$11+1,1))</f>
        <v>447.10969593632467</v>
      </c>
      <c r="BJ104" s="59">
        <f t="shared" si="92"/>
        <v>256.77417912163997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105.29541075804229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105.29541075804229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349.00000000000017</v>
      </c>
      <c r="BZ104" s="13">
        <f>BY104*VLOOKUP('Données projet'!$B$12,Paramètres!$A$1:$I$89,3,0)*VLOOKUP('Données projet'!$B$12,Paramètres!$A$1:$I$89,5,0)</f>
        <v>272.22000000000014</v>
      </c>
      <c r="CA104" s="13">
        <f t="shared" si="93"/>
        <v>65.320184547527205</v>
      </c>
      <c r="CB104" s="20">
        <f t="shared" si="64"/>
        <v>587.88248808694345</v>
      </c>
      <c r="CC104" s="59">
        <f t="shared" si="65"/>
        <v>881.21582142027682</v>
      </c>
      <c r="CD104" s="59">
        <f ca="1">AVERAGE(OFFSET($CC$3,0,0,'Données projet'!$E$12+1,1))-AVERAGE(OFFSET($H$3,0,0,'Données projet'!$E$12+1,1))</f>
        <v>357.65167206083379</v>
      </c>
      <c r="CE104" s="59">
        <f t="shared" si="94"/>
        <v>341.23389735986342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46.908099323651555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46.908099323651555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9">
        <f t="shared" si="55"/>
        <v>911.6408262324062</v>
      </c>
      <c r="S105" s="59">
        <f ca="1">AVERAGE(OFFSET($R$3,0,0,'Données projet'!$E$9+1,1))-AVERAGE(OFFSET($H$3,0,0,'Données projet'!$E$9+1,1))</f>
        <v>439.19854273764042</v>
      </c>
      <c r="T105" s="59">
        <f t="shared" si="88"/>
        <v>278.21741231699929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91.670363830142222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91.670363830142222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253.79999999999998</v>
      </c>
      <c r="AJ105" s="13">
        <f>AI105*VLOOKUP('Données projet'!$B$10,Paramètres!$A$1:$I$89,3,0)*VLOOKUP('Données projet'!$B$10,Paramètres!$A$1:$I$89,5,0)</f>
        <v>241.51607999999999</v>
      </c>
      <c r="AK105" s="13">
        <f t="shared" si="89"/>
        <v>58.765602836317846</v>
      </c>
      <c r="AL105" s="20">
        <f t="shared" si="58"/>
        <v>522.9905976065869</v>
      </c>
      <c r="AM105" s="59">
        <f t="shared" si="59"/>
        <v>816.32393093992027</v>
      </c>
      <c r="AN105" s="59">
        <f ca="1">AVERAGE(OFFSET($AM$3,0,0,'Données projet'!$E$10+1,1))-AVERAGE(OFFSET($H$3,0,0,'Données projet'!$E$10+1,1))</f>
        <v>448.94764480536713</v>
      </c>
      <c r="AO105" s="59">
        <f t="shared" si="90"/>
        <v>469.26760321719695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90.794730382201408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90.794730382201408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6.6</v>
      </c>
      <c r="BD105" s="12">
        <f>IF('Données projet'!$A$88&gt;35,BD104+BC105-BL104,IF(A105&lt;'Données projet'!$A$88,$BA$205^A105,IF(A105='Données projet'!$A$88,'Données projet'!$B$88,BD104+BC105-BL104)))</f>
        <v>389.19999999999993</v>
      </c>
      <c r="BE105" s="13">
        <f>BD105*VLOOKUP('Données projet'!$B$11,Paramètres!$A$1:$I$89,3,0)*VLOOKUP('Données projet'!$B$11,Paramètres!$A$1:$I$89,5,0)</f>
        <v>333.93359999999996</v>
      </c>
      <c r="BF105" s="13">
        <f t="shared" si="91"/>
        <v>78.245279532276854</v>
      </c>
      <c r="BG105" s="20">
        <f t="shared" si="61"/>
        <v>717.87821518538203</v>
      </c>
      <c r="BH105" s="59">
        <f t="shared" si="62"/>
        <v>1011.2115485187153</v>
      </c>
      <c r="BI105" s="59">
        <f ca="1">AVERAGE(OFFSET($BH$3,0,0,'Données projet'!$E$11+1,1))-AVERAGE(OFFSET($H$3,0,0,'Données projet'!$E$11+1,1))</f>
        <v>447.10969593632467</v>
      </c>
      <c r="BJ105" s="59">
        <f t="shared" si="92"/>
        <v>256.77417912163997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103.23063197693607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103.23063197693607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349.00000000000017</v>
      </c>
      <c r="BZ105" s="13">
        <f>BY105*VLOOKUP('Données projet'!$B$12,Paramètres!$A$1:$I$89,3,0)*VLOOKUP('Données projet'!$B$12,Paramètres!$A$1:$I$89,5,0)</f>
        <v>272.22000000000014</v>
      </c>
      <c r="CA105" s="13">
        <f t="shared" si="93"/>
        <v>65.320184547527205</v>
      </c>
      <c r="CB105" s="20">
        <f t="shared" si="64"/>
        <v>587.88248808694345</v>
      </c>
      <c r="CC105" s="59">
        <f t="shared" si="65"/>
        <v>881.21582142027682</v>
      </c>
      <c r="CD105" s="59">
        <f ca="1">AVERAGE(OFFSET($CC$3,0,0,'Données projet'!$E$12+1,1))-AVERAGE(OFFSET($H$3,0,0,'Données projet'!$E$12+1,1))</f>
        <v>357.65167206083379</v>
      </c>
      <c r="CE105" s="59">
        <f t="shared" si="94"/>
        <v>341.23389735986342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45.988260107030221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45.988260107030221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921.94213480190115</v>
      </c>
      <c r="S106" s="59">
        <f ca="1">AVERAGE(OFFSET($R$3,0,0,'Données projet'!$E$9+1,1))-AVERAGE(OFFSET($H$3,0,0,'Données projet'!$E$9+1,1))</f>
        <v>439.19854273764042</v>
      </c>
      <c r="T106" s="59">
        <f t="shared" si="88"/>
        <v>278.21741231699929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89.872763908834074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89.872763908834074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258.2</v>
      </c>
      <c r="AJ106" s="13">
        <f>AI106*VLOOKUP('Données projet'!$B$10,Paramètres!$A$1:$I$89,3,0)*VLOOKUP('Données projet'!$B$10,Paramètres!$A$1:$I$89,5,0)</f>
        <v>245.70311999999998</v>
      </c>
      <c r="AK106" s="13">
        <f t="shared" si="89"/>
        <v>59.664902329356607</v>
      </c>
      <c r="AL106" s="20">
        <f t="shared" si="58"/>
        <v>531.84930555696269</v>
      </c>
      <c r="AM106" s="59">
        <f t="shared" si="59"/>
        <v>825.18263889029595</v>
      </c>
      <c r="AN106" s="59">
        <f ca="1">AVERAGE(OFFSET($AM$3,0,0,'Données projet'!$E$10+1,1))-AVERAGE(OFFSET($H$3,0,0,'Données projet'!$E$10+1,1))</f>
        <v>448.94764480536713</v>
      </c>
      <c r="AO106" s="59">
        <f t="shared" si="90"/>
        <v>469.26760321719695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89.01430109872372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89.01430109872372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6.6</v>
      </c>
      <c r="BD106" s="12">
        <f>IF('Données projet'!$A$88&gt;35,BD105+BC106-BL105,IF(A106&lt;'Données projet'!$A$88,$BA$205^A106,IF(A106='Données projet'!$A$88,'Données projet'!$B$88,BD105+BC106-BL105)))</f>
        <v>395.79999999999995</v>
      </c>
      <c r="BE106" s="13">
        <f>BD106*VLOOKUP('Données projet'!$B$11,Paramètres!$A$1:$I$89,3,0)*VLOOKUP('Données projet'!$B$11,Paramètres!$A$1:$I$89,5,0)</f>
        <v>339.59640000000002</v>
      </c>
      <c r="BF106" s="13">
        <f t="shared" si="91"/>
        <v>79.416554343021332</v>
      </c>
      <c r="BG106" s="20">
        <f t="shared" si="61"/>
        <v>729.7808954807623</v>
      </c>
      <c r="BH106" s="59">
        <f t="shared" si="62"/>
        <v>1023.1142288140957</v>
      </c>
      <c r="BI106" s="59">
        <f ca="1">AVERAGE(OFFSET($BH$3,0,0,'Données projet'!$E$11+1,1))-AVERAGE(OFFSET($H$3,0,0,'Données projet'!$E$11+1,1))</f>
        <v>447.10969593632467</v>
      </c>
      <c r="BJ106" s="59">
        <f t="shared" si="92"/>
        <v>256.77417912163997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101.20634224833663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101.20634224833663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349.00000000000017</v>
      </c>
      <c r="BZ106" s="13">
        <f>BY106*VLOOKUP('Données projet'!$B$12,Paramètres!$A$1:$I$89,3,0)*VLOOKUP('Données projet'!$B$12,Paramètres!$A$1:$I$89,5,0)</f>
        <v>272.22000000000014</v>
      </c>
      <c r="CA106" s="13">
        <f t="shared" si="93"/>
        <v>65.320184547527205</v>
      </c>
      <c r="CB106" s="20">
        <f t="shared" si="64"/>
        <v>587.88248808694345</v>
      </c>
      <c r="CC106" s="59">
        <f t="shared" si="65"/>
        <v>881.21582142027682</v>
      </c>
      <c r="CD106" s="59">
        <f ca="1">AVERAGE(OFFSET($CC$3,0,0,'Données projet'!$E$12+1,1))-AVERAGE(OFFSET($H$3,0,0,'Données projet'!$E$12+1,1))</f>
        <v>357.65167206083379</v>
      </c>
      <c r="CE106" s="59">
        <f t="shared" si="94"/>
        <v>341.23389735986342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45.086458376400309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45.086458376400309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9">
        <f t="shared" si="55"/>
        <v>932.23995135836935</v>
      </c>
      <c r="S107" s="59">
        <f ca="1">AVERAGE(OFFSET($R$3,0,0,'Données projet'!$E$9+1,1))-AVERAGE(OFFSET($H$3,0,0,'Données projet'!$E$9+1,1))</f>
        <v>439.19854273764042</v>
      </c>
      <c r="T107" s="59">
        <f t="shared" si="88"/>
        <v>278.21741231699929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88.110413825555099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88.110413825555099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262.59999999999997</v>
      </c>
      <c r="AJ107" s="13">
        <f>AI107*VLOOKUP('Données projet'!$B$10,Paramètres!$A$1:$I$89,3,0)*VLOOKUP('Données projet'!$B$10,Paramètres!$A$1:$I$89,5,0)</f>
        <v>249.89015999999998</v>
      </c>
      <c r="AK107" s="13">
        <f t="shared" si="89"/>
        <v>60.562419667970957</v>
      </c>
      <c r="AL107" s="20">
        <f t="shared" si="58"/>
        <v>540.70490958838275</v>
      </c>
      <c r="AM107" s="59">
        <f t="shared" si="59"/>
        <v>834.03824292171612</v>
      </c>
      <c r="AN107" s="59">
        <f ca="1">AVERAGE(OFFSET($AM$3,0,0,'Données projet'!$E$10+1,1))-AVERAGE(OFFSET($H$3,0,0,'Données projet'!$E$10+1,1))</f>
        <v>448.94764480536713</v>
      </c>
      <c r="AO107" s="59">
        <f t="shared" si="90"/>
        <v>469.26760321719695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87.268784947540397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87.268784947540397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6.6</v>
      </c>
      <c r="BD107" s="12">
        <f>IF('Données projet'!$A$88&gt;35,BD106+BC107-BL106,IF(A107&lt;'Données projet'!$A$88,$BA$205^A107,IF(A107='Données projet'!$A$88,'Données projet'!$B$88,BD106+BC107-BL106)))</f>
        <v>402.4</v>
      </c>
      <c r="BE107" s="13">
        <f>BD107*VLOOKUP('Données projet'!$B$11,Paramètres!$A$1:$I$89,3,0)*VLOOKUP('Données projet'!$B$11,Paramètres!$A$1:$I$89,5,0)</f>
        <v>345.25920000000002</v>
      </c>
      <c r="BF107" s="13">
        <f t="shared" si="91"/>
        <v>80.585557826060622</v>
      </c>
      <c r="BG107" s="20">
        <f t="shared" si="61"/>
        <v>741.67961988038894</v>
      </c>
      <c r="BH107" s="59">
        <f t="shared" si="62"/>
        <v>1035.0129532137223</v>
      </c>
      <c r="BI107" s="59">
        <f ca="1">AVERAGE(OFFSET($BH$3,0,0,'Données projet'!$E$11+1,1))-AVERAGE(OFFSET($H$3,0,0,'Données projet'!$E$11+1,1))</f>
        <v>447.10969593632467</v>
      </c>
      <c r="BJ107" s="59">
        <f t="shared" si="92"/>
        <v>256.77417912163997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99.221747606620212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99.221747606620212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349.00000000000017</v>
      </c>
      <c r="BZ107" s="13">
        <f>BY107*VLOOKUP('Données projet'!$B$12,Paramètres!$A$1:$I$89,3,0)*VLOOKUP('Données projet'!$B$12,Paramètres!$A$1:$I$89,5,0)</f>
        <v>272.22000000000014</v>
      </c>
      <c r="CA107" s="13">
        <f t="shared" si="93"/>
        <v>65.320184547527205</v>
      </c>
      <c r="CB107" s="20">
        <f t="shared" si="64"/>
        <v>587.88248808694345</v>
      </c>
      <c r="CC107" s="59">
        <f t="shared" si="65"/>
        <v>881.21582142027682</v>
      </c>
      <c r="CD107" s="59">
        <f ca="1">AVERAGE(OFFSET($CC$3,0,0,'Données projet'!$E$12+1,1))-AVERAGE(OFFSET($H$3,0,0,'Données projet'!$E$12+1,1))</f>
        <v>357.65167206083379</v>
      </c>
      <c r="CE107" s="59">
        <f t="shared" si="94"/>
        <v>341.23389735986342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44.202340427663309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44.202340427663309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9">
        <f t="shared" si="55"/>
        <v>942.53434010677483</v>
      </c>
      <c r="S108" s="59">
        <f ca="1">AVERAGE(OFFSET($R$3,0,0,'Données projet'!$E$9+1,1))-AVERAGE(OFFSET($H$3,0,0,'Données projet'!$E$9+1,1))</f>
        <v>439.19854273764042</v>
      </c>
      <c r="T108" s="59">
        <f t="shared" si="88"/>
        <v>278.21741231699929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97.565189273789613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97.565189273789613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267</v>
      </c>
      <c r="AG108" s="12">
        <f>VLOOKUP(A108,'Données projet'!$A$61:$I$81,9,0)</f>
        <v>4.4000000000000004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266.99999999999994</v>
      </c>
      <c r="AJ108" s="13">
        <f>AI108*VLOOKUP('Données projet'!$B$10,Paramètres!$A$1:$I$89,3,0)*VLOOKUP('Données projet'!$B$10,Paramètres!$A$1:$I$89,5,0)</f>
        <v>254.07719999999992</v>
      </c>
      <c r="AK108" s="13">
        <f t="shared" si="89"/>
        <v>61.458188159552705</v>
      </c>
      <c r="AL108" s="20">
        <f t="shared" si="58"/>
        <v>549.55746771122074</v>
      </c>
      <c r="AM108" s="59">
        <f t="shared" si="59"/>
        <v>842.89080104455411</v>
      </c>
      <c r="AN108" s="59">
        <f ca="1">AVERAGE(OFFSET($AM$3,0,0,'Données projet'!$E$10+1,1))-AVERAGE(OFFSET($H$3,0,0,'Données projet'!$E$10+1,1))</f>
        <v>448.94764480536713</v>
      </c>
      <c r="AO108" s="59">
        <f t="shared" si="90"/>
        <v>469.26760321719695</v>
      </c>
      <c r="AP108" s="15">
        <f>IF(ISNA(VLOOKUP(A108,'Données projet'!$A$61:$I$81,3,0)),0,VLOOKUP(A108,'Données projet'!$A$61:$I$81,3,0))</f>
        <v>20</v>
      </c>
      <c r="AQ108" s="15">
        <f>IF(ISNA(VLOOKUP(A108,'Données projet'!$A$61:$I$81,4,0)),0,VLOOKUP(A108,'Données projet'!$A$61:$I$81,4,0))</f>
        <v>21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95.056746790288955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95.056746790288955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409</v>
      </c>
      <c r="BB108" s="12">
        <f>VLOOKUP(A108,'Données projet'!$A$87:$I$107,9,0)</f>
        <v>6.6</v>
      </c>
      <c r="BC108" s="12">
        <f t="array" ref="BC108">INDEX(BB:BB,MIN(IF(ISNUMBER(BB108:BB304),ROW(BB108:BB304),"")))</f>
        <v>6.6</v>
      </c>
      <c r="BD108" s="12">
        <f>IF('Données projet'!$A$88&gt;35,BD107+BC108-BL107,IF(A108&lt;'Données projet'!$A$88,$BA$205^A108,IF(A108='Données projet'!$A$88,'Données projet'!$B$88,BD107+BC108-BL107)))</f>
        <v>409</v>
      </c>
      <c r="BE108" s="13">
        <f>BD108*VLOOKUP('Données projet'!$B$11,Paramètres!$A$1:$I$89,3,0)*VLOOKUP('Données projet'!$B$11,Paramètres!$A$1:$I$89,5,0)</f>
        <v>350.92200000000003</v>
      </c>
      <c r="BF108" s="13">
        <f t="shared" si="91"/>
        <v>81.752331535154511</v>
      </c>
      <c r="BG108" s="20">
        <f t="shared" si="61"/>
        <v>753.57446075706082</v>
      </c>
      <c r="BH108" s="59">
        <f t="shared" si="62"/>
        <v>1046.9077940903942</v>
      </c>
      <c r="BI108" s="59">
        <f ca="1">AVERAGE(OFFSET($BH$3,0,0,'Données projet'!$E$11+1,1))-AVERAGE(OFFSET($H$3,0,0,'Données projet'!$E$11+1,1))</f>
        <v>447.10969593632467</v>
      </c>
      <c r="BJ108" s="59">
        <f t="shared" si="92"/>
        <v>256.77417912163997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23</v>
      </c>
      <c r="BM108" s="16">
        <f>IF(ISNA(VLOOKUP(A108,'Données projet'!$A$87:$I$107,5,0)),0%,VLOOKUP(A108,'Données projet'!$A$87:$I$107,5,0)*VLOOKUP('Données projet'!$B$11,Paramètres!$A$1:$I$89,7,0))</f>
        <v>0.53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108.83820646428737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108.83820646428737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349.00000000000017</v>
      </c>
      <c r="BZ108" s="13">
        <f>BY108*VLOOKUP('Données projet'!$B$12,Paramètres!$A$1:$I$89,3,0)*VLOOKUP('Données projet'!$B$12,Paramètres!$A$1:$I$89,5,0)</f>
        <v>272.22000000000014</v>
      </c>
      <c r="CA108" s="13">
        <f t="shared" si="93"/>
        <v>65.320184547527205</v>
      </c>
      <c r="CB108" s="20">
        <f t="shared" si="64"/>
        <v>587.88248808694345</v>
      </c>
      <c r="CC108" s="59">
        <f t="shared" si="65"/>
        <v>881.21582142027682</v>
      </c>
      <c r="CD108" s="59">
        <f ca="1">AVERAGE(OFFSET($CC$3,0,0,'Données projet'!$E$12+1,1))-AVERAGE(OFFSET($H$3,0,0,'Données projet'!$E$12+1,1))</f>
        <v>357.65167206083379</v>
      </c>
      <c r="CE108" s="59">
        <f t="shared" si="94"/>
        <v>341.23389735986342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43.335559492642339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43.335559492642339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9">
        <f t="shared" si="55"/>
        <v>902.4811222129938</v>
      </c>
      <c r="S109" s="59">
        <f ca="1">AVERAGE(OFFSET($R$3,0,0,'Données projet'!$E$9+1,1))-AVERAGE(OFFSET($H$3,0,0,'Données projet'!$E$9+1,1))</f>
        <v>439.19854273764042</v>
      </c>
      <c r="T109" s="59">
        <f t="shared" si="88"/>
        <v>278.21741231699929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95.651995421020047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95.651995421020047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245.99999999999994</v>
      </c>
      <c r="AJ109" s="13">
        <f>AI109*VLOOKUP('Données projet'!$B$10,Paramètres!$A$1:$I$89,3,0)*VLOOKUP('Données projet'!$B$10,Paramètres!$A$1:$I$89,5,0)</f>
        <v>234.09359999999998</v>
      </c>
      <c r="AK109" s="13">
        <f t="shared" si="89"/>
        <v>57.166902703920208</v>
      </c>
      <c r="AL109" s="20">
        <f t="shared" si="58"/>
        <v>507.27870887599425</v>
      </c>
      <c r="AM109" s="59">
        <f t="shared" si="59"/>
        <v>800.61204220932757</v>
      </c>
      <c r="AN109" s="59">
        <f ca="1">AVERAGE(OFFSET($AM$3,0,0,'Données projet'!$E$10+1,1))-AVERAGE(OFFSET($H$3,0,0,'Données projet'!$E$10+1,1))</f>
        <v>448.94764480536713</v>
      </c>
      <c r="AO109" s="59">
        <f t="shared" si="90"/>
        <v>469.26760321719695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93.192741964621987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93.192741964621987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6.4</v>
      </c>
      <c r="BD109" s="12">
        <f>IF('Données projet'!$A$88&gt;35,BD108+BC109-BL108,IF(A109&lt;'Données projet'!$A$88,$BA$205^A109,IF(A109='Données projet'!$A$88,'Données projet'!$B$88,BD108+BC109-BL108)))</f>
        <v>392.4</v>
      </c>
      <c r="BE109" s="13">
        <f>BD109*VLOOKUP('Données projet'!$B$11,Paramètres!$A$1:$I$89,3,0)*VLOOKUP('Données projet'!$B$11,Paramètres!$A$1:$I$89,5,0)</f>
        <v>336.67919999999998</v>
      </c>
      <c r="BF109" s="13">
        <f t="shared" si="91"/>
        <v>78.813456684086404</v>
      </c>
      <c r="BG109" s="20">
        <f t="shared" si="61"/>
        <v>723.64971039145041</v>
      </c>
      <c r="BH109" s="59">
        <f t="shared" si="62"/>
        <v>1016.9830437247838</v>
      </c>
      <c r="BI109" s="59">
        <f ca="1">AVERAGE(OFFSET($BH$3,0,0,'Données projet'!$E$11+1,1))-AVERAGE(OFFSET($H$3,0,0,'Données projet'!$E$11+1,1))</f>
        <v>447.10969593632467</v>
      </c>
      <c r="BJ109" s="59">
        <f t="shared" si="92"/>
        <v>256.77417912163997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106.70395562027369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106.70395562027369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349.00000000000017</v>
      </c>
      <c r="BZ109" s="13">
        <f>BY109*VLOOKUP('Données projet'!$B$12,Paramètres!$A$1:$I$89,3,0)*VLOOKUP('Données projet'!$B$12,Paramètres!$A$1:$I$89,5,0)</f>
        <v>272.22000000000014</v>
      </c>
      <c r="CA109" s="13">
        <f t="shared" si="93"/>
        <v>65.320184547527205</v>
      </c>
      <c r="CB109" s="20">
        <f t="shared" si="64"/>
        <v>587.88248808694345</v>
      </c>
      <c r="CC109" s="59">
        <f t="shared" si="65"/>
        <v>881.21582142027682</v>
      </c>
      <c r="CD109" s="59">
        <f ca="1">AVERAGE(OFFSET($CC$3,0,0,'Données projet'!$E$12+1,1))-AVERAGE(OFFSET($H$3,0,0,'Données projet'!$E$12+1,1))</f>
        <v>357.65167206083379</v>
      </c>
      <c r="CE109" s="59">
        <f t="shared" si="94"/>
        <v>341.23389735986342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42.485775603072959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42.485775603072959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912.02241922024518</v>
      </c>
      <c r="S110" s="59">
        <f ca="1">AVERAGE(OFFSET($R$3,0,0,'Données projet'!$E$9+1,1))-AVERAGE(OFFSET($H$3,0,0,'Données projet'!$E$9+1,1))</f>
        <v>439.19854273764042</v>
      </c>
      <c r="T110" s="59">
        <f t="shared" si="88"/>
        <v>278.21741231699929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93.776318132770257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93.776318132770257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245.99999999999994</v>
      </c>
      <c r="AJ110" s="13">
        <f>AI110*VLOOKUP('Données projet'!$B$10,Paramètres!$A$1:$I$89,3,0)*VLOOKUP('Données projet'!$B$10,Paramètres!$A$1:$I$89,5,0)</f>
        <v>234.09359999999998</v>
      </c>
      <c r="AK110" s="13">
        <f t="shared" si="89"/>
        <v>57.166902703920208</v>
      </c>
      <c r="AL110" s="20">
        <f t="shared" si="58"/>
        <v>507.27870887599425</v>
      </c>
      <c r="AM110" s="59">
        <f t="shared" si="59"/>
        <v>800.61204220932757</v>
      </c>
      <c r="AN110" s="59">
        <f ca="1">AVERAGE(OFFSET($AM$3,0,0,'Données projet'!$E$10+1,1))-AVERAGE(OFFSET($H$3,0,0,'Données projet'!$E$10+1,1))</f>
        <v>448.94764480536713</v>
      </c>
      <c r="AO110" s="59">
        <f t="shared" si="90"/>
        <v>469.26760321719695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91.365289136655676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91.365289136655676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6.4</v>
      </c>
      <c r="BD110" s="12">
        <f>IF('Données projet'!$A$88&gt;35,BD109+BC110-BL109,IF(A110&lt;'Données projet'!$A$88,$BA$205^A110,IF(A110='Données projet'!$A$88,'Données projet'!$B$88,BD109+BC110-BL109)))</f>
        <v>398.79999999999995</v>
      </c>
      <c r="BE110" s="13">
        <f>BD110*VLOOKUP('Données projet'!$B$11,Paramètres!$A$1:$I$89,3,0)*VLOOKUP('Données projet'!$B$11,Paramètres!$A$1:$I$89,5,0)</f>
        <v>342.17040000000003</v>
      </c>
      <c r="BF110" s="13">
        <f t="shared" si="91"/>
        <v>79.948198600746707</v>
      </c>
      <c r="BG110" s="20">
        <f t="shared" si="61"/>
        <v>735.1898925629672</v>
      </c>
      <c r="BH110" s="59">
        <f t="shared" si="62"/>
        <v>1028.5232258963006</v>
      </c>
      <c r="BI110" s="59">
        <f ca="1">AVERAGE(OFFSET($BH$3,0,0,'Données projet'!$E$11+1,1))-AVERAGE(OFFSET($H$3,0,0,'Données projet'!$E$11+1,1))</f>
        <v>447.10969593632467</v>
      </c>
      <c r="BJ110" s="59">
        <f t="shared" si="92"/>
        <v>256.77417912163997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104.61155613354664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104.61155613354664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349.00000000000017</v>
      </c>
      <c r="BZ110" s="13">
        <f>BY110*VLOOKUP('Données projet'!$B$12,Paramètres!$A$1:$I$89,3,0)*VLOOKUP('Données projet'!$B$12,Paramètres!$A$1:$I$89,5,0)</f>
        <v>272.22000000000014</v>
      </c>
      <c r="CA110" s="13">
        <f t="shared" si="93"/>
        <v>65.320184547527205</v>
      </c>
      <c r="CB110" s="20">
        <f t="shared" si="64"/>
        <v>587.88248808694345</v>
      </c>
      <c r="CC110" s="59">
        <f t="shared" si="65"/>
        <v>881.21582142027682</v>
      </c>
      <c r="CD110" s="59">
        <f ca="1">AVERAGE(OFFSET($CC$3,0,0,'Données projet'!$E$12+1,1))-AVERAGE(OFFSET($H$3,0,0,'Données projet'!$E$12+1,1))</f>
        <v>357.65167206083379</v>
      </c>
      <c r="CE110" s="59">
        <f t="shared" si="94"/>
        <v>341.23389735986342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41.652655457261048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41.652655457261048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9">
        <f t="shared" si="55"/>
        <v>921.56066752963352</v>
      </c>
      <c r="S111" s="59">
        <f ca="1">AVERAGE(OFFSET($R$3,0,0,'Données projet'!$E$9+1,1))-AVERAGE(OFFSET($H$3,0,0,'Données projet'!$E$9+1,1))</f>
        <v>439.19854273764042</v>
      </c>
      <c r="T111" s="59">
        <f t="shared" si="88"/>
        <v>278.21741231699929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91.937421732092872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91.937421732092872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245.99999999999994</v>
      </c>
      <c r="AJ111" s="13">
        <f>AI111*VLOOKUP('Données projet'!$B$10,Paramètres!$A$1:$I$89,3,0)*VLOOKUP('Données projet'!$B$10,Paramètres!$A$1:$I$89,5,0)</f>
        <v>234.09359999999998</v>
      </c>
      <c r="AK111" s="13">
        <f t="shared" si="89"/>
        <v>57.166902703920208</v>
      </c>
      <c r="AL111" s="20">
        <f t="shared" si="58"/>
        <v>507.27870887599425</v>
      </c>
      <c r="AM111" s="59">
        <f t="shared" si="59"/>
        <v>800.61204220932757</v>
      </c>
      <c r="AN111" s="59">
        <f ca="1">AVERAGE(OFFSET($AM$3,0,0,'Données projet'!$E$10+1,1))-AVERAGE(OFFSET($H$3,0,0,'Données projet'!$E$10+1,1))</f>
        <v>448.94764480536713</v>
      </c>
      <c r="AO111" s="59">
        <f t="shared" si="90"/>
        <v>469.26760321719695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89.573671544009613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89.573671544009613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6.4</v>
      </c>
      <c r="BD111" s="12">
        <f>IF('Données projet'!$A$88&gt;35,BD110+BC111-BL110,IF(A111&lt;'Données projet'!$A$88,$BA$205^A111,IF(A111='Données projet'!$A$88,'Données projet'!$B$88,BD110+BC111-BL110)))</f>
        <v>405.19999999999993</v>
      </c>
      <c r="BE111" s="13">
        <f>BD111*VLOOKUP('Données projet'!$B$11,Paramètres!$A$1:$I$89,3,0)*VLOOKUP('Données projet'!$B$11,Paramètres!$A$1:$I$89,5,0)</f>
        <v>347.66159999999996</v>
      </c>
      <c r="BF111" s="13">
        <f t="shared" si="91"/>
        <v>81.080822697416465</v>
      </c>
      <c r="BG111" s="20">
        <f t="shared" si="61"/>
        <v>746.72638619800034</v>
      </c>
      <c r="BH111" s="59">
        <f t="shared" si="62"/>
        <v>1040.0597195313337</v>
      </c>
      <c r="BI111" s="59">
        <f ca="1">AVERAGE(OFFSET($BH$3,0,0,'Données projet'!$E$11+1,1))-AVERAGE(OFFSET($H$3,0,0,'Données projet'!$E$11+1,1))</f>
        <v>447.10969593632467</v>
      </c>
      <c r="BJ111" s="59">
        <f t="shared" si="92"/>
        <v>256.77417912163997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102.56018732451665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102.56018732451665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349.00000000000017</v>
      </c>
      <c r="BZ111" s="13">
        <f>BY111*VLOOKUP('Données projet'!$B$12,Paramètres!$A$1:$I$89,3,0)*VLOOKUP('Données projet'!$B$12,Paramètres!$A$1:$I$89,5,0)</f>
        <v>272.22000000000014</v>
      </c>
      <c r="CA111" s="13">
        <f t="shared" si="93"/>
        <v>65.320184547527205</v>
      </c>
      <c r="CB111" s="20">
        <f t="shared" si="64"/>
        <v>587.88248808694345</v>
      </c>
      <c r="CC111" s="59">
        <f t="shared" si="65"/>
        <v>881.21582142027682</v>
      </c>
      <c r="CD111" s="59">
        <f ca="1">AVERAGE(OFFSET($CC$3,0,0,'Données projet'!$E$12+1,1))-AVERAGE(OFFSET($H$3,0,0,'Données projet'!$E$12+1,1))</f>
        <v>357.65167206083379</v>
      </c>
      <c r="CE111" s="59">
        <f t="shared" si="94"/>
        <v>341.23389735986342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40.835872289355393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40.835872289355393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9">
        <f t="shared" si="55"/>
        <v>931.09591994810694</v>
      </c>
      <c r="S112" s="59">
        <f ca="1">AVERAGE(OFFSET($R$3,0,0,'Données projet'!$E$9+1,1))-AVERAGE(OFFSET($H$3,0,0,'Données projet'!$E$9+1,1))</f>
        <v>439.19854273764042</v>
      </c>
      <c r="T112" s="59">
        <f t="shared" si="88"/>
        <v>278.21741231699929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90.134584968216714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90.134584968216714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245.99999999999994</v>
      </c>
      <c r="AJ112" s="13">
        <f>AI112*VLOOKUP('Données projet'!$B$10,Paramètres!$A$1:$I$89,3,0)*VLOOKUP('Données projet'!$B$10,Paramètres!$A$1:$I$89,5,0)</f>
        <v>234.09359999999998</v>
      </c>
      <c r="AK112" s="13">
        <f t="shared" si="89"/>
        <v>57.166902703920208</v>
      </c>
      <c r="AL112" s="20">
        <f t="shared" si="58"/>
        <v>507.27870887599425</v>
      </c>
      <c r="AM112" s="59">
        <f t="shared" si="59"/>
        <v>800.61204220932757</v>
      </c>
      <c r="AN112" s="59">
        <f ca="1">AVERAGE(OFFSET($AM$3,0,0,'Données projet'!$E$10+1,1))-AVERAGE(OFFSET($H$3,0,0,'Données projet'!$E$10+1,1))</f>
        <v>448.94764480536713</v>
      </c>
      <c r="AO112" s="59">
        <f t="shared" si="90"/>
        <v>469.26760321719695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87.81718647957652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87.81718647957652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6.4</v>
      </c>
      <c r="BD112" s="12">
        <f>IF('Données projet'!$A$88&gt;35,BD111+BC112-BL111,IF(A112&lt;'Données projet'!$A$88,$BA$205^A112,IF(A112='Données projet'!$A$88,'Données projet'!$B$88,BD111+BC112-BL111)))</f>
        <v>411.59999999999991</v>
      </c>
      <c r="BE112" s="13">
        <f>BD112*VLOOKUP('Données projet'!$B$11,Paramètres!$A$1:$I$89,3,0)*VLOOKUP('Données projet'!$B$11,Paramètres!$A$1:$I$89,5,0)</f>
        <v>353.15279999999996</v>
      </c>
      <c r="BF112" s="13">
        <f t="shared" si="91"/>
        <v>82.211366286790636</v>
      </c>
      <c r="BG112" s="20">
        <f t="shared" si="61"/>
        <v>758.25925628282687</v>
      </c>
      <c r="BH112" s="59">
        <f t="shared" si="62"/>
        <v>1051.5925896161602</v>
      </c>
      <c r="BI112" s="59">
        <f ca="1">AVERAGE(OFFSET($BH$3,0,0,'Données projet'!$E$11+1,1))-AVERAGE(OFFSET($H$3,0,0,'Données projet'!$E$11+1,1))</f>
        <v>447.10969593632467</v>
      </c>
      <c r="BJ112" s="59">
        <f t="shared" si="92"/>
        <v>256.77417912163997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100.5490446066203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100.5490446066203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349.00000000000017</v>
      </c>
      <c r="BZ112" s="13">
        <f>BY112*VLOOKUP('Données projet'!$B$12,Paramètres!$A$1:$I$89,3,0)*VLOOKUP('Données projet'!$B$12,Paramètres!$A$1:$I$89,5,0)</f>
        <v>272.22000000000014</v>
      </c>
      <c r="CA112" s="13">
        <f t="shared" si="93"/>
        <v>65.320184547527205</v>
      </c>
      <c r="CB112" s="20">
        <f t="shared" si="64"/>
        <v>587.88248808694345</v>
      </c>
      <c r="CC112" s="59">
        <f t="shared" si="65"/>
        <v>881.21582142027682</v>
      </c>
      <c r="CD112" s="59">
        <f ca="1">AVERAGE(OFFSET($CC$3,0,0,'Données projet'!$E$12+1,1))-AVERAGE(OFFSET($H$3,0,0,'Données projet'!$E$12+1,1))</f>
        <v>357.65167206083379</v>
      </c>
      <c r="CE112" s="59">
        <f t="shared" si="94"/>
        <v>341.23389735986342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40.035105741183827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40.035105741183827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9">
        <f t="shared" si="55"/>
        <v>940.62822757505796</v>
      </c>
      <c r="S113" s="59">
        <f ca="1">AVERAGE(OFFSET($R$3,0,0,'Données projet'!$E$9+1,1))-AVERAGE(OFFSET($H$3,0,0,'Données projet'!$E$9+1,1))</f>
        <v>439.19854273764042</v>
      </c>
      <c r="T113" s="59">
        <f t="shared" si="88"/>
        <v>278.21741231699929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99.119568927223511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99.119568927223511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245.99999999999994</v>
      </c>
      <c r="AJ113" s="13">
        <f>AI113*VLOOKUP('Données projet'!$B$10,Paramètres!$A$1:$I$89,3,0)*VLOOKUP('Données projet'!$B$10,Paramètres!$A$1:$I$89,5,0)</f>
        <v>234.09359999999998</v>
      </c>
      <c r="AK113" s="13">
        <f t="shared" si="89"/>
        <v>57.166902703920208</v>
      </c>
      <c r="AL113" s="20">
        <f t="shared" si="58"/>
        <v>507.27870887599425</v>
      </c>
      <c r="AM113" s="59">
        <f t="shared" si="59"/>
        <v>800.61204220932757</v>
      </c>
      <c r="AN113" s="59">
        <f ca="1">AVERAGE(OFFSET($AM$3,0,0,'Données projet'!$E$10+1,1))-AVERAGE(OFFSET($H$3,0,0,'Données projet'!$E$10+1,1))</f>
        <v>448.94764480536713</v>
      </c>
      <c r="AO113" s="59">
        <f t="shared" si="90"/>
        <v>469.26760321719695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86.095145015906851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86.095145015906851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418</v>
      </c>
      <c r="BB113" s="12">
        <f>VLOOKUP(A113,'Données projet'!$A$87:$I$107,9,0)</f>
        <v>6.4</v>
      </c>
      <c r="BC113" s="12">
        <f t="array" ref="BC113">INDEX(BB:BB,MIN(IF(ISNUMBER(BB113:BB309),ROW(BB113:BB309),"")))</f>
        <v>6.4</v>
      </c>
      <c r="BD113" s="12">
        <f>IF('Données projet'!$A$88&gt;35,BD112+BC113-BL112,IF(A113&lt;'Données projet'!$A$88,$BA$205^A113,IF(A113='Données projet'!$A$88,'Données projet'!$B$88,BD112+BC113-BL112)))</f>
        <v>417.99999999999989</v>
      </c>
      <c r="BE113" s="13">
        <f>BD113*VLOOKUP('Données projet'!$B$11,Paramètres!$A$1:$I$89,3,0)*VLOOKUP('Données projet'!$B$11,Paramètres!$A$1:$I$89,5,0)</f>
        <v>358.64399999999995</v>
      </c>
      <c r="BF113" s="13">
        <f t="shared" si="91"/>
        <v>83.339865454638698</v>
      </c>
      <c r="BG113" s="20">
        <f t="shared" si="61"/>
        <v>769.78856566682896</v>
      </c>
      <c r="BH113" s="59">
        <f t="shared" si="62"/>
        <v>1063.1218990001623</v>
      </c>
      <c r="BI113" s="59">
        <f ca="1">AVERAGE(OFFSET($BH$3,0,0,'Données projet'!$E$11+1,1))-AVERAGE(OFFSET($H$3,0,0,'Données projet'!$E$11+1,1))</f>
        <v>447.10969593632467</v>
      </c>
      <c r="BJ113" s="59">
        <f t="shared" si="92"/>
        <v>256.77417912163997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22</v>
      </c>
      <c r="BM113" s="16">
        <f>IF(ISNA(VLOOKUP(A113,'Données projet'!$A$87:$I$107,5,0)),0%,VLOOKUP(A113,'Données projet'!$A$87:$I$107,5,0)*VLOOKUP('Données projet'!$B$11,Paramètres!$A$1:$I$89,7,0))</f>
        <v>0.53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109.63677437929987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109.63677437929987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349.00000000000017</v>
      </c>
      <c r="BZ113" s="13">
        <f>BY113*VLOOKUP('Données projet'!$B$12,Paramètres!$A$1:$I$89,3,0)*VLOOKUP('Données projet'!$B$12,Paramètres!$A$1:$I$89,5,0)</f>
        <v>272.22000000000014</v>
      </c>
      <c r="CA113" s="13">
        <f t="shared" si="93"/>
        <v>65.320184547527205</v>
      </c>
      <c r="CB113" s="20">
        <f t="shared" si="64"/>
        <v>587.88248808694345</v>
      </c>
      <c r="CC113" s="59">
        <f t="shared" si="65"/>
        <v>881.21582142027682</v>
      </c>
      <c r="CD113" s="59">
        <f ca="1">AVERAGE(OFFSET($CC$3,0,0,'Données projet'!$E$12+1,1))-AVERAGE(OFFSET($H$3,0,0,'Données projet'!$E$12+1,1))</f>
        <v>357.65167206083379</v>
      </c>
      <c r="CE113" s="59">
        <f t="shared" si="94"/>
        <v>341.23389735986342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39.25004173660254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39.25004173660254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282.1166399999999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902.09940615379742</v>
      </c>
      <c r="S114" s="59">
        <f ca="1">AVERAGE(OFFSET($R$3,0,0,'Données projet'!$E$9+1,1))-AVERAGE(OFFSET($H$3,0,0,'Données projet'!$E$9+1,1))</f>
        <v>439.19854273764042</v>
      </c>
      <c r="T114" s="59">
        <f t="shared" si="88"/>
        <v>278.21741231699929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97.175894637528074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97.175894637528074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245.99999999999994</v>
      </c>
      <c r="AJ114" s="13">
        <f>AI114*VLOOKUP('Données projet'!$B$10,Paramètres!$A$1:$I$89,3,0)*VLOOKUP('Données projet'!$B$10,Paramètres!$A$1:$I$89,5,0)</f>
        <v>234.09359999999998</v>
      </c>
      <c r="AK114" s="13">
        <f t="shared" si="89"/>
        <v>57.166902703920208</v>
      </c>
      <c r="AL114" s="20">
        <f t="shared" si="58"/>
        <v>507.27870887599425</v>
      </c>
      <c r="AM114" s="59">
        <f t="shared" si="59"/>
        <v>800.61204220932757</v>
      </c>
      <c r="AN114" s="59">
        <f ca="1">AVERAGE(OFFSET($AM$3,0,0,'Données projet'!$E$10+1,1))-AVERAGE(OFFSET($H$3,0,0,'Données projet'!$E$10+1,1))</f>
        <v>448.94764480536713</v>
      </c>
      <c r="AO114" s="59">
        <f t="shared" si="90"/>
        <v>469.26760321719695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84.406871734998163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84.406871734998163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5.8</v>
      </c>
      <c r="BD114" s="12">
        <f>IF('Données projet'!$A$88&gt;35,BD113+BC114-BL113,IF(A114&lt;'Données projet'!$A$88,$BA$205^A114,IF(A114='Données projet'!$A$88,'Données projet'!$B$88,BD113+BC114-BL113)))</f>
        <v>401.7999999999999</v>
      </c>
      <c r="BE114" s="13">
        <f>BD114*VLOOKUP('Données projet'!$B$11,Paramètres!$A$1:$I$89,3,0)*VLOOKUP('Données projet'!$B$11,Paramètres!$A$1:$I$89,5,0)</f>
        <v>344.74439999999993</v>
      </c>
      <c r="BF114" s="13">
        <f t="shared" si="91"/>
        <v>80.47937753557926</v>
      </c>
      <c r="BG114" s="20">
        <f t="shared" si="61"/>
        <v>740.59807920780031</v>
      </c>
      <c r="BH114" s="59">
        <f t="shared" si="62"/>
        <v>1033.9314125411336</v>
      </c>
      <c r="BI114" s="59">
        <f ca="1">AVERAGE(OFFSET($BH$3,0,0,'Données projet'!$E$11+1,1))-AVERAGE(OFFSET($H$3,0,0,'Données projet'!$E$11+1,1))</f>
        <v>447.10969593632467</v>
      </c>
      <c r="BJ114" s="59">
        <f t="shared" si="92"/>
        <v>256.77417912163997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107.48686410555112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107.48686410555112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349.00000000000017</v>
      </c>
      <c r="BZ114" s="13">
        <f>BY114*VLOOKUP('Données projet'!$B$12,Paramètres!$A$1:$I$89,3,0)*VLOOKUP('Données projet'!$B$12,Paramètres!$A$1:$I$89,5,0)</f>
        <v>272.22000000000014</v>
      </c>
      <c r="CA114" s="13">
        <f t="shared" si="93"/>
        <v>65.320184547527205</v>
      </c>
      <c r="CB114" s="20">
        <f t="shared" si="64"/>
        <v>587.88248808694345</v>
      </c>
      <c r="CC114" s="59">
        <f t="shared" si="65"/>
        <v>881.21582142027682</v>
      </c>
      <c r="CD114" s="59">
        <f ca="1">AVERAGE(OFFSET($CC$3,0,0,'Données projet'!$E$12+1,1))-AVERAGE(OFFSET($H$3,0,0,'Données projet'!$E$12+1,1))</f>
        <v>357.65167206083379</v>
      </c>
      <c r="CE114" s="59">
        <f t="shared" si="94"/>
        <v>341.23389735986342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38.480372358309332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38.480372358309332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911.2592283634508</v>
      </c>
      <c r="S115" s="59">
        <f ca="1">AVERAGE(OFFSET($R$3,0,0,'Données projet'!$E$9+1,1))-AVERAGE(OFFSET($H$3,0,0,'Données projet'!$E$9+1,1))</f>
        <v>439.19854273764042</v>
      </c>
      <c r="T115" s="59">
        <f t="shared" si="88"/>
        <v>278.21741231699929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95.270334615129315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95.270334615129315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245.99999999999994</v>
      </c>
      <c r="AJ115" s="13">
        <f>AI115*VLOOKUP('Données projet'!$B$10,Paramètres!$A$1:$I$89,3,0)*VLOOKUP('Données projet'!$B$10,Paramètres!$A$1:$I$89,5,0)</f>
        <v>234.09359999999998</v>
      </c>
      <c r="AK115" s="13">
        <f t="shared" si="89"/>
        <v>57.166902703920208</v>
      </c>
      <c r="AL115" s="20">
        <f t="shared" si="58"/>
        <v>507.27870887599425</v>
      </c>
      <c r="AM115" s="59">
        <f t="shared" si="59"/>
        <v>800.61204220932757</v>
      </c>
      <c r="AN115" s="59">
        <f ca="1">AVERAGE(OFFSET($AM$3,0,0,'Données projet'!$E$10+1,1))-AVERAGE(OFFSET($H$3,0,0,'Données projet'!$E$10+1,1))</f>
        <v>448.94764480536713</v>
      </c>
      <c r="AO115" s="59">
        <f t="shared" si="90"/>
        <v>469.26760321719695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82.751704463383078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82.751704463383078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5.8</v>
      </c>
      <c r="BD115" s="12">
        <f>IF('Données projet'!$A$88&gt;35,BD114+BC115-BL114,IF(A115&lt;'Données projet'!$A$88,$BA$205^A115,IF(A115='Données projet'!$A$88,'Données projet'!$B$88,BD114+BC115-BL114)))</f>
        <v>407.59999999999991</v>
      </c>
      <c r="BE115" s="13">
        <f>BD115*VLOOKUP('Données projet'!$B$11,Paramètres!$A$1:$I$89,3,0)*VLOOKUP('Données projet'!$B$11,Paramètres!$A$1:$I$89,5,0)</f>
        <v>349.7208</v>
      </c>
      <c r="BF115" s="13">
        <f t="shared" si="91"/>
        <v>81.505018388531752</v>
      </c>
      <c r="BG115" s="20">
        <f t="shared" si="61"/>
        <v>751.05163369335958</v>
      </c>
      <c r="BH115" s="59">
        <f t="shared" si="62"/>
        <v>1044.3849670266929</v>
      </c>
      <c r="BI115" s="59">
        <f ca="1">AVERAGE(OFFSET($BH$3,0,0,'Données projet'!$E$11+1,1))-AVERAGE(OFFSET($H$3,0,0,'Données projet'!$E$11+1,1))</f>
        <v>447.10969593632467</v>
      </c>
      <c r="BJ115" s="59">
        <f t="shared" si="92"/>
        <v>256.77417912163997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105.3791122609548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105.3791122609548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349.00000000000017</v>
      </c>
      <c r="BZ115" s="13">
        <f>BY115*VLOOKUP('Données projet'!$B$12,Paramètres!$A$1:$I$89,3,0)*VLOOKUP('Données projet'!$B$12,Paramètres!$A$1:$I$89,5,0)</f>
        <v>272.22000000000014</v>
      </c>
      <c r="CA115" s="13">
        <f t="shared" si="93"/>
        <v>65.320184547527205</v>
      </c>
      <c r="CB115" s="20">
        <f t="shared" si="64"/>
        <v>587.88248808694345</v>
      </c>
      <c r="CC115" s="59">
        <f t="shared" si="65"/>
        <v>881.21582142027682</v>
      </c>
      <c r="CD115" s="59">
        <f ca="1">AVERAGE(OFFSET($CC$3,0,0,'Données projet'!$E$12+1,1))-AVERAGE(OFFSET($H$3,0,0,'Données projet'!$E$12+1,1))</f>
        <v>357.65167206083379</v>
      </c>
      <c r="CE115" s="59">
        <f t="shared" si="94"/>
        <v>341.23389735986342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37.725795727072487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37.725795727072487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920.41623694033274</v>
      </c>
      <c r="S116" s="59">
        <f ca="1">AVERAGE(OFFSET($R$3,0,0,'Données projet'!$E$9+1,1))-AVERAGE(OFFSET($H$3,0,0,'Données projet'!$E$9+1,1))</f>
        <v>439.19854273764042</v>
      </c>
      <c r="T116" s="59">
        <f t="shared" si="88"/>
        <v>278.21741231699929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93.402141462492935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93.402141462492935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245.99999999999994</v>
      </c>
      <c r="AJ116" s="13">
        <f>AI116*VLOOKUP('Données projet'!$B$10,Paramètres!$A$1:$I$89,3,0)*VLOOKUP('Données projet'!$B$10,Paramètres!$A$1:$I$89,5,0)</f>
        <v>234.09359999999998</v>
      </c>
      <c r="AK116" s="13">
        <f t="shared" si="89"/>
        <v>57.166902703920208</v>
      </c>
      <c r="AL116" s="20">
        <f t="shared" si="58"/>
        <v>507.27870887599425</v>
      </c>
      <c r="AM116" s="59">
        <f t="shared" si="59"/>
        <v>800.61204220932757</v>
      </c>
      <c r="AN116" s="59">
        <f ca="1">AVERAGE(OFFSET($AM$3,0,0,'Données projet'!$E$10+1,1))-AVERAGE(OFFSET($H$3,0,0,'Données projet'!$E$10+1,1))</f>
        <v>448.94764480536713</v>
      </c>
      <c r="AO116" s="59">
        <f t="shared" si="90"/>
        <v>469.26760321719695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81.128994012412008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81.128994012412008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5.8</v>
      </c>
      <c r="BD116" s="12">
        <f>IF('Données projet'!$A$88&gt;35,BD115+BC116-BL115,IF(A116&lt;'Données projet'!$A$88,$BA$205^A116,IF(A116='Données projet'!$A$88,'Données projet'!$B$88,BD115+BC116-BL115)))</f>
        <v>413.39999999999992</v>
      </c>
      <c r="BE116" s="13">
        <f>BD116*VLOOKUP('Données projet'!$B$11,Paramètres!$A$1:$I$89,3,0)*VLOOKUP('Données projet'!$B$11,Paramètres!$A$1:$I$89,5,0)</f>
        <v>354.69719999999995</v>
      </c>
      <c r="BF116" s="13">
        <f t="shared" si="91"/>
        <v>82.528961787580869</v>
      </c>
      <c r="BG116" s="20">
        <f t="shared" si="61"/>
        <v>761.5022317800366</v>
      </c>
      <c r="BH116" s="59">
        <f t="shared" si="62"/>
        <v>1054.83556511337</v>
      </c>
      <c r="BI116" s="59">
        <f ca="1">AVERAGE(OFFSET($BH$3,0,0,'Données projet'!$E$11+1,1))-AVERAGE(OFFSET($H$3,0,0,'Données projet'!$E$11+1,1))</f>
        <v>447.10969593632467</v>
      </c>
      <c r="BJ116" s="59">
        <f t="shared" si="92"/>
        <v>256.77417912163997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103.31269214442933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103.31269214442933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349.00000000000017</v>
      </c>
      <c r="BZ116" s="13">
        <f>BY116*VLOOKUP('Données projet'!$B$12,Paramètres!$A$1:$I$89,3,0)*VLOOKUP('Données projet'!$B$12,Paramètres!$A$1:$I$89,5,0)</f>
        <v>272.22000000000014</v>
      </c>
      <c r="CA116" s="13">
        <f t="shared" si="93"/>
        <v>65.320184547527205</v>
      </c>
      <c r="CB116" s="20">
        <f t="shared" si="64"/>
        <v>587.88248808694345</v>
      </c>
      <c r="CC116" s="59">
        <f t="shared" si="65"/>
        <v>881.21582142027682</v>
      </c>
      <c r="CD116" s="59">
        <f ca="1">AVERAGE(OFFSET($CC$3,0,0,'Données projet'!$E$12+1,1))-AVERAGE(OFFSET($H$3,0,0,'Données projet'!$E$12+1,1))</f>
        <v>357.65167206083379</v>
      </c>
      <c r="CE116" s="59">
        <f t="shared" si="94"/>
        <v>341.23389735986342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36.986015883327894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36.986015883327894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295.14575999999994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929.57047875905437</v>
      </c>
      <c r="S117" s="59">
        <f ca="1">AVERAGE(OFFSET($R$3,0,0,'Données projet'!$E$9+1,1))-AVERAGE(OFFSET($H$3,0,0,'Données projet'!$E$9+1,1))</f>
        <v>439.19854273764042</v>
      </c>
      <c r="T117" s="59">
        <f t="shared" si="88"/>
        <v>278.21741231699929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91.570582438094448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91.570582438094448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245.99999999999994</v>
      </c>
      <c r="AJ117" s="13">
        <f>AI117*VLOOKUP('Données projet'!$B$10,Paramètres!$A$1:$I$89,3,0)*VLOOKUP('Données projet'!$B$10,Paramètres!$A$1:$I$89,5,0)</f>
        <v>234.09359999999998</v>
      </c>
      <c r="AK117" s="13">
        <f t="shared" si="89"/>
        <v>57.166902703920208</v>
      </c>
      <c r="AL117" s="20">
        <f t="shared" si="58"/>
        <v>507.27870887599425</v>
      </c>
      <c r="AM117" s="59">
        <f t="shared" si="59"/>
        <v>800.61204220932757</v>
      </c>
      <c r="AN117" s="59">
        <f ca="1">AVERAGE(OFFSET($AM$3,0,0,'Données projet'!$E$10+1,1))-AVERAGE(OFFSET($H$3,0,0,'Données projet'!$E$10+1,1))</f>
        <v>448.94764480536713</v>
      </c>
      <c r="AO117" s="59">
        <f t="shared" si="90"/>
        <v>469.26760321719695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79.538103923628839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79.538103923628839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5.8</v>
      </c>
      <c r="BD117" s="12">
        <f>IF('Données projet'!$A$88&gt;35,BD116+BC117-BL116,IF(A117&lt;'Données projet'!$A$88,$BA$205^A117,IF(A117='Données projet'!$A$88,'Données projet'!$B$88,BD116+BC117-BL116)))</f>
        <v>419.19999999999993</v>
      </c>
      <c r="BE117" s="13">
        <f>BD117*VLOOKUP('Données projet'!$B$11,Paramètres!$A$1:$I$89,3,0)*VLOOKUP('Données projet'!$B$11,Paramètres!$A$1:$I$89,5,0)</f>
        <v>359.67359999999996</v>
      </c>
      <c r="BF117" s="13">
        <f t="shared" si="91"/>
        <v>83.55123430015017</v>
      </c>
      <c r="BG117" s="20">
        <f t="shared" si="61"/>
        <v>771.94991973942808</v>
      </c>
      <c r="BH117" s="59">
        <f t="shared" si="62"/>
        <v>1065.2832530727615</v>
      </c>
      <c r="BI117" s="59">
        <f ca="1">AVERAGE(OFFSET($BH$3,0,0,'Données projet'!$E$11+1,1))-AVERAGE(OFFSET($H$3,0,0,'Données projet'!$E$11+1,1))</f>
        <v>447.10969593632467</v>
      </c>
      <c r="BJ117" s="59">
        <f t="shared" si="92"/>
        <v>256.77417912163997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101.28679326599712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101.28679326599712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349.00000000000017</v>
      </c>
      <c r="BZ117" s="13">
        <f>BY117*VLOOKUP('Données projet'!$B$12,Paramètres!$A$1:$I$89,3,0)*VLOOKUP('Données projet'!$B$12,Paramètres!$A$1:$I$89,5,0)</f>
        <v>272.22000000000014</v>
      </c>
      <c r="CA117" s="13">
        <f t="shared" si="93"/>
        <v>65.320184547527205</v>
      </c>
      <c r="CB117" s="20">
        <f t="shared" si="64"/>
        <v>587.88248808694345</v>
      </c>
      <c r="CC117" s="59">
        <f t="shared" si="65"/>
        <v>881.21582142027682</v>
      </c>
      <c r="CD117" s="59">
        <f ca="1">AVERAGE(OFFSET($CC$3,0,0,'Données projet'!$E$12+1,1))-AVERAGE(OFFSET($H$3,0,0,'Données projet'!$E$12+1,1))</f>
        <v>357.65167206083379</v>
      </c>
      <c r="CE117" s="59">
        <f t="shared" si="94"/>
        <v>341.23389735986342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36.260742671097987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36.260742671097987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299.48879999999997</v>
      </c>
      <c r="P118" s="13">
        <f t="shared" si="87"/>
        <v>71.069285685467293</v>
      </c>
      <c r="Q118" s="20">
        <f t="shared" si="107"/>
        <v>645.38866590218879</v>
      </c>
      <c r="R118" s="59">
        <f t="shared" si="55"/>
        <v>938.72199923552216</v>
      </c>
      <c r="S118" s="59">
        <f ca="1">AVERAGE(OFFSET($R$3,0,0,'Données projet'!$E$9+1,1))-AVERAGE(OFFSET($H$3,0,0,'Données projet'!$E$9+1,1))</f>
        <v>439.19854273764042</v>
      </c>
      <c r="T118" s="59">
        <f t="shared" si="88"/>
        <v>278.21741231699929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100.09730863484631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100.09730863484631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245.99999999999994</v>
      </c>
      <c r="AJ118" s="13">
        <f>AI118*VLOOKUP('Données projet'!$B$10,Paramètres!$A$1:$I$89,3,0)*VLOOKUP('Données projet'!$B$10,Paramètres!$A$1:$I$89,5,0)</f>
        <v>234.09359999999998</v>
      </c>
      <c r="AK118" s="13">
        <f t="shared" si="89"/>
        <v>57.166902703920208</v>
      </c>
      <c r="AL118" s="20">
        <f t="shared" si="58"/>
        <v>507.27870887599425</v>
      </c>
      <c r="AM118" s="59">
        <f t="shared" si="59"/>
        <v>800.61204220932757</v>
      </c>
      <c r="AN118" s="59">
        <f ca="1">AVERAGE(OFFSET($AM$3,0,0,'Données projet'!$E$10+1,1))-AVERAGE(OFFSET($H$3,0,0,'Données projet'!$E$10+1,1))</f>
        <v>448.94764480536713</v>
      </c>
      <c r="AO118" s="59">
        <f t="shared" si="90"/>
        <v>469.26760321719695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77.978410219139562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77.978410219139562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425</v>
      </c>
      <c r="BB118" s="12">
        <f>VLOOKUP(A118,'Données projet'!$A$87:$I$107,9,0)</f>
        <v>5.8</v>
      </c>
      <c r="BC118" s="12">
        <f t="array" ref="BC118">INDEX(BB:BB,MIN(IF(ISNUMBER(BB118:BB314),ROW(BB118:BB314),"")))</f>
        <v>5.8</v>
      </c>
      <c r="BD118" s="12">
        <f>IF('Données projet'!$A$88&gt;35,BD117+BC118-BL117,IF(A118&lt;'Données projet'!$A$88,$BA$205^A118,IF(A118='Données projet'!$A$88,'Données projet'!$B$88,BD117+BC118-BL117)))</f>
        <v>424.99999999999994</v>
      </c>
      <c r="BE118" s="13">
        <f>BD118*VLOOKUP('Données projet'!$B$11,Paramètres!$A$1:$I$89,3,0)*VLOOKUP('Données projet'!$B$11,Paramètres!$A$1:$I$89,5,0)</f>
        <v>364.65000000000003</v>
      </c>
      <c r="BF118" s="13">
        <f t="shared" si="91"/>
        <v>84.57186171626158</v>
      </c>
      <c r="BG118" s="20">
        <f t="shared" si="61"/>
        <v>782.39474248915565</v>
      </c>
      <c r="BH118" s="59">
        <f t="shared" si="62"/>
        <v>1075.728075822489</v>
      </c>
      <c r="BI118" s="59">
        <f ca="1">AVERAGE(OFFSET($BH$3,0,0,'Données projet'!$E$11+1,1))-AVERAGE(OFFSET($H$3,0,0,'Données projet'!$E$11+1,1))</f>
        <v>447.10969593632467</v>
      </c>
      <c r="BJ118" s="59">
        <f t="shared" si="92"/>
        <v>256.77417912163997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21</v>
      </c>
      <c r="BM118" s="16">
        <f>IF(ISNA(VLOOKUP(A118,'Données projet'!$A$87:$I$107,5,0)),0%,VLOOKUP(A118,'Données projet'!$A$87:$I$107,5,0)*VLOOKUP('Données projet'!$B$11,Paramètres!$A$1:$I$89,7,0))</f>
        <v>0.53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109.85735463705974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109.85735463705974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349.00000000000017</v>
      </c>
      <c r="BZ118" s="13">
        <f>BY118*VLOOKUP('Données projet'!$B$12,Paramètres!$A$1:$I$89,3,0)*VLOOKUP('Données projet'!$B$12,Paramètres!$A$1:$I$89,5,0)</f>
        <v>272.22000000000014</v>
      </c>
      <c r="CA118" s="13">
        <f t="shared" si="93"/>
        <v>65.320184547527205</v>
      </c>
      <c r="CB118" s="20">
        <f t="shared" si="64"/>
        <v>587.88248808694345</v>
      </c>
      <c r="CC118" s="59">
        <f t="shared" si="65"/>
        <v>881.21582142027682</v>
      </c>
      <c r="CD118" s="59">
        <f ca="1">AVERAGE(OFFSET($CC$3,0,0,'Données projet'!$E$12+1,1))-AVERAGE(OFFSET($H$3,0,0,'Données projet'!$E$12+1,1))</f>
        <v>357.65167206083379</v>
      </c>
      <c r="CE118" s="59">
        <f t="shared" si="94"/>
        <v>341.23389735986342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35.549691624186927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35.549691624186927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277.77359999999993</v>
      </c>
      <c r="P119" s="13">
        <f t="shared" si="87"/>
        <v>66.496288176842356</v>
      </c>
      <c r="Q119" s="20">
        <f t="shared" si="107"/>
        <v>599.60338857466706</v>
      </c>
      <c r="R119" s="59">
        <f t="shared" si="55"/>
        <v>892.93672190800044</v>
      </c>
      <c r="S119" s="59">
        <f ca="1">AVERAGE(OFFSET($R$3,0,0,'Données projet'!$E$9+1,1))-AVERAGE(OFFSET($H$3,0,0,'Données projet'!$E$9+1,1))</f>
        <v>439.19854273764042</v>
      </c>
      <c r="T119" s="59">
        <f t="shared" si="88"/>
        <v>278.21741231699929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98.134461465846726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98.134461465846726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245.99999999999994</v>
      </c>
      <c r="AJ119" s="13">
        <f>AI119*VLOOKUP('Données projet'!$B$10,Paramètres!$A$1:$I$89,3,0)*VLOOKUP('Données projet'!$B$10,Paramètres!$A$1:$I$89,5,0)</f>
        <v>234.09359999999998</v>
      </c>
      <c r="AK119" s="13">
        <f t="shared" si="89"/>
        <v>57.166902703920208</v>
      </c>
      <c r="AL119" s="20">
        <f t="shared" si="58"/>
        <v>507.27870887599425</v>
      </c>
      <c r="AM119" s="59">
        <f t="shared" si="59"/>
        <v>800.61204220932757</v>
      </c>
      <c r="AN119" s="59">
        <f ca="1">AVERAGE(OFFSET($AM$3,0,0,'Données projet'!$E$10+1,1))-AVERAGE(OFFSET($H$3,0,0,'Données projet'!$E$10+1,1))</f>
        <v>448.94764480536713</v>
      </c>
      <c r="AO119" s="59">
        <f t="shared" si="90"/>
        <v>469.26760321719695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76.449301156876103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76.449301156876103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403.99999999999994</v>
      </c>
      <c r="BE119" s="13">
        <f>BD119*VLOOKUP('Données projet'!$B$11,Paramètres!$A$1:$I$89,3,0)*VLOOKUP('Données projet'!$B$11,Paramètres!$A$1:$I$89,5,0)</f>
        <v>346.63200000000001</v>
      </c>
      <c r="BF119" s="13">
        <f t="shared" si="91"/>
        <v>80.868615263336864</v>
      </c>
      <c r="BG119" s="20">
        <f t="shared" si="61"/>
        <v>744.56357158364483</v>
      </c>
      <c r="BH119" s="59">
        <f t="shared" si="62"/>
        <v>1037.8969049169782</v>
      </c>
      <c r="BI119" s="59">
        <f ca="1">AVERAGE(OFFSET($BH$3,0,0,'Données projet'!$E$11+1,1))-AVERAGE(OFFSET($H$3,0,0,'Données projet'!$E$11+1,1))</f>
        <v>447.10969593632467</v>
      </c>
      <c r="BJ119" s="59">
        <f t="shared" si="92"/>
        <v>256.77417912163997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107.70311891899701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107.70311891899701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349.00000000000017</v>
      </c>
      <c r="BZ119" s="13">
        <f>BY119*VLOOKUP('Données projet'!$B$12,Paramètres!$A$1:$I$89,3,0)*VLOOKUP('Données projet'!$B$12,Paramètres!$A$1:$I$89,5,0)</f>
        <v>272.22000000000014</v>
      </c>
      <c r="CA119" s="13">
        <f t="shared" si="93"/>
        <v>65.320184547527205</v>
      </c>
      <c r="CB119" s="20">
        <f t="shared" si="64"/>
        <v>587.88248808694345</v>
      </c>
      <c r="CC119" s="59">
        <f t="shared" si="65"/>
        <v>881.21582142027682</v>
      </c>
      <c r="CD119" s="59">
        <f ca="1">AVERAGE(OFFSET($CC$3,0,0,'Données projet'!$E$12+1,1))-AVERAGE(OFFSET($H$3,0,0,'Données projet'!$E$12+1,1))</f>
        <v>357.65167206083379</v>
      </c>
      <c r="CE119" s="59">
        <f t="shared" si="94"/>
        <v>341.23389735986342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34.852583854607474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34.852583854607474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277.77359999999993</v>
      </c>
      <c r="P120" s="13">
        <f t="shared" si="87"/>
        <v>66.496288176842356</v>
      </c>
      <c r="Q120" s="20">
        <f t="shared" si="107"/>
        <v>599.60338857466706</v>
      </c>
      <c r="R120" s="59">
        <f t="shared" si="55"/>
        <v>892.93672190800044</v>
      </c>
      <c r="S120" s="59">
        <f ca="1">AVERAGE(OFFSET($R$3,0,0,'Données projet'!$E$9+1,1))-AVERAGE(OFFSET($H$3,0,0,'Données projet'!$E$9+1,1))</f>
        <v>439.19854273764042</v>
      </c>
      <c r="T120" s="59">
        <f t="shared" si="88"/>
        <v>278.21741231699929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96.210104532612661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96.210104532612661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245.99999999999994</v>
      </c>
      <c r="AJ120" s="13">
        <f>AI120*VLOOKUP('Données projet'!$B$10,Paramètres!$A$1:$I$89,3,0)*VLOOKUP('Données projet'!$B$10,Paramètres!$A$1:$I$89,5,0)</f>
        <v>234.09359999999998</v>
      </c>
      <c r="AK120" s="13">
        <f t="shared" si="89"/>
        <v>57.166902703920208</v>
      </c>
      <c r="AL120" s="20">
        <f t="shared" si="58"/>
        <v>507.27870887599425</v>
      </c>
      <c r="AM120" s="59">
        <f t="shared" si="59"/>
        <v>800.61204220932757</v>
      </c>
      <c r="AN120" s="59">
        <f ca="1">AVERAGE(OFFSET($AM$3,0,0,'Données projet'!$E$10+1,1))-AVERAGE(OFFSET($H$3,0,0,'Données projet'!$E$10+1,1))</f>
        <v>448.94764480536713</v>
      </c>
      <c r="AO120" s="59">
        <f t="shared" si="90"/>
        <v>469.26760321719695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74.950176990659187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74.950176990659187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403.99999999999994</v>
      </c>
      <c r="BE120" s="13">
        <f>BD120*VLOOKUP('Données projet'!$B$11,Paramètres!$A$1:$I$89,3,0)*VLOOKUP('Données projet'!$B$11,Paramètres!$A$1:$I$89,5,0)</f>
        <v>346.63200000000001</v>
      </c>
      <c r="BF120" s="13">
        <f t="shared" si="91"/>
        <v>80.868615263336864</v>
      </c>
      <c r="BG120" s="20">
        <f t="shared" si="61"/>
        <v>744.56357158364483</v>
      </c>
      <c r="BH120" s="59">
        <f t="shared" si="62"/>
        <v>1037.8969049169782</v>
      </c>
      <c r="BI120" s="59">
        <f ca="1">AVERAGE(OFFSET($BH$3,0,0,'Données projet'!$E$11+1,1))-AVERAGE(OFFSET($H$3,0,0,'Données projet'!$E$11+1,1))</f>
        <v>447.10969593632467</v>
      </c>
      <c r="BJ120" s="59">
        <f t="shared" si="92"/>
        <v>256.77417912163997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105.59112644941143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105.59112644941143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349.00000000000017</v>
      </c>
      <c r="BZ120" s="13">
        <f>BY120*VLOOKUP('Données projet'!$B$12,Paramètres!$A$1:$I$89,3,0)*VLOOKUP('Données projet'!$B$12,Paramètres!$A$1:$I$89,5,0)</f>
        <v>272.22000000000014</v>
      </c>
      <c r="CA120" s="13">
        <f t="shared" si="93"/>
        <v>65.320184547527205</v>
      </c>
      <c r="CB120" s="20">
        <f t="shared" si="64"/>
        <v>587.88248808694345</v>
      </c>
      <c r="CC120" s="59">
        <f t="shared" si="65"/>
        <v>881.21582142027682</v>
      </c>
      <c r="CD120" s="59">
        <f ca="1">AVERAGE(OFFSET($CC$3,0,0,'Données projet'!$E$12+1,1))-AVERAGE(OFFSET($H$3,0,0,'Données projet'!$E$12+1,1))</f>
        <v>357.65167206083379</v>
      </c>
      <c r="CE120" s="59">
        <f t="shared" si="94"/>
        <v>341.23389735986342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34.169145943195723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34.169145943195723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277.77359999999993</v>
      </c>
      <c r="P121" s="13">
        <f t="shared" si="87"/>
        <v>66.496288176842356</v>
      </c>
      <c r="Q121" s="20">
        <f t="shared" si="107"/>
        <v>599.60338857466706</v>
      </c>
      <c r="R121" s="59">
        <f t="shared" si="55"/>
        <v>892.93672190800044</v>
      </c>
      <c r="S121" s="59">
        <f ca="1">AVERAGE(OFFSET($R$3,0,0,'Données projet'!$E$9+1,1))-AVERAGE(OFFSET($H$3,0,0,'Données projet'!$E$9+1,1))</f>
        <v>439.19854273764042</v>
      </c>
      <c r="T121" s="59">
        <f t="shared" si="88"/>
        <v>278.21741231699929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94.323483065097491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94.323483065097491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245.99999999999994</v>
      </c>
      <c r="AJ121" s="13">
        <f>AI121*VLOOKUP('Données projet'!$B$10,Paramètres!$A$1:$I$89,3,0)*VLOOKUP('Données projet'!$B$10,Paramètres!$A$1:$I$89,5,0)</f>
        <v>234.09359999999998</v>
      </c>
      <c r="AK121" s="13">
        <f t="shared" si="89"/>
        <v>57.166902703920208</v>
      </c>
      <c r="AL121" s="20">
        <f t="shared" si="58"/>
        <v>507.27870887599425</v>
      </c>
      <c r="AM121" s="59">
        <f t="shared" si="59"/>
        <v>800.61204220932757</v>
      </c>
      <c r="AN121" s="59">
        <f ca="1">AVERAGE(OFFSET($AM$3,0,0,'Données projet'!$E$10+1,1))-AVERAGE(OFFSET($H$3,0,0,'Données projet'!$E$10+1,1))</f>
        <v>448.94764480536713</v>
      </c>
      <c r="AO121" s="59">
        <f t="shared" si="90"/>
        <v>469.26760321719695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73.480449734966328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73.480449734966328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403.99999999999994</v>
      </c>
      <c r="BE121" s="13">
        <f>BD121*VLOOKUP('Données projet'!$B$11,Paramètres!$A$1:$I$89,3,0)*VLOOKUP('Données projet'!$B$11,Paramètres!$A$1:$I$89,5,0)</f>
        <v>346.63200000000001</v>
      </c>
      <c r="BF121" s="13">
        <f t="shared" si="91"/>
        <v>80.868615263336864</v>
      </c>
      <c r="BG121" s="20">
        <f t="shared" si="61"/>
        <v>744.56357158364483</v>
      </c>
      <c r="BH121" s="59">
        <f t="shared" si="62"/>
        <v>1037.8969049169782</v>
      </c>
      <c r="BI121" s="59">
        <f ca="1">AVERAGE(OFFSET($BH$3,0,0,'Données projet'!$E$11+1,1))-AVERAGE(OFFSET($H$3,0,0,'Données projet'!$E$11+1,1))</f>
        <v>447.10969593632467</v>
      </c>
      <c r="BJ121" s="59">
        <f t="shared" si="92"/>
        <v>256.77417912163997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103.52054886396623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103.52054886396623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349.00000000000017</v>
      </c>
      <c r="BZ121" s="13">
        <f>BY121*VLOOKUP('Données projet'!$B$12,Paramètres!$A$1:$I$89,3,0)*VLOOKUP('Données projet'!$B$12,Paramètres!$A$1:$I$89,5,0)</f>
        <v>272.22000000000014</v>
      </c>
      <c r="CA121" s="13">
        <f t="shared" si="93"/>
        <v>65.320184547527205</v>
      </c>
      <c r="CB121" s="20">
        <f t="shared" si="64"/>
        <v>587.88248808694345</v>
      </c>
      <c r="CC121" s="59">
        <f t="shared" si="65"/>
        <v>881.21582142027682</v>
      </c>
      <c r="CD121" s="59">
        <f ca="1">AVERAGE(OFFSET($CC$3,0,0,'Données projet'!$E$12+1,1))-AVERAGE(OFFSET($H$3,0,0,'Données projet'!$E$12+1,1))</f>
        <v>357.65167206083379</v>
      </c>
      <c r="CE121" s="59">
        <f t="shared" si="94"/>
        <v>341.23389735986342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33.499109832370792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33.499109832370792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277.77359999999993</v>
      </c>
      <c r="P122" s="13">
        <f t="shared" si="87"/>
        <v>66.496288176842356</v>
      </c>
      <c r="Q122" s="20">
        <f t="shared" si="107"/>
        <v>599.60338857466706</v>
      </c>
      <c r="R122" s="59">
        <f t="shared" si="55"/>
        <v>892.93672190800044</v>
      </c>
      <c r="S122" s="59">
        <f ca="1">AVERAGE(OFFSET($R$3,0,0,'Données projet'!$E$9+1,1))-AVERAGE(OFFSET($H$3,0,0,'Données projet'!$E$9+1,1))</f>
        <v>439.19854273764042</v>
      </c>
      <c r="T122" s="59">
        <f t="shared" si="88"/>
        <v>278.21741231699929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92.473857093834823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92.473857093834823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245.99999999999994</v>
      </c>
      <c r="AJ122" s="13">
        <f>AI122*VLOOKUP('Données projet'!$B$10,Paramètres!$A$1:$I$89,3,0)*VLOOKUP('Données projet'!$B$10,Paramètres!$A$1:$I$89,5,0)</f>
        <v>234.09359999999998</v>
      </c>
      <c r="AK122" s="13">
        <f t="shared" si="89"/>
        <v>57.166902703920208</v>
      </c>
      <c r="AL122" s="20">
        <f t="shared" si="58"/>
        <v>507.27870887599425</v>
      </c>
      <c r="AM122" s="59">
        <f t="shared" si="59"/>
        <v>800.61204220932757</v>
      </c>
      <c r="AN122" s="59">
        <f ca="1">AVERAGE(OFFSET($AM$3,0,0,'Données projet'!$E$10+1,1))-AVERAGE(OFFSET($H$3,0,0,'Données projet'!$E$10+1,1))</f>
        <v>448.94764480536713</v>
      </c>
      <c r="AO122" s="59">
        <f t="shared" si="90"/>
        <v>469.26760321719695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72.039542934312507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72.039542934312507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403.99999999999994</v>
      </c>
      <c r="BE122" s="13">
        <f>BD122*VLOOKUP('Données projet'!$B$11,Paramètres!$A$1:$I$89,3,0)*VLOOKUP('Données projet'!$B$11,Paramètres!$A$1:$I$89,5,0)</f>
        <v>346.63200000000001</v>
      </c>
      <c r="BF122" s="13">
        <f t="shared" si="91"/>
        <v>80.868615263336864</v>
      </c>
      <c r="BG122" s="20">
        <f t="shared" si="61"/>
        <v>744.56357158364483</v>
      </c>
      <c r="BH122" s="59">
        <f t="shared" si="62"/>
        <v>1037.8969049169782</v>
      </c>
      <c r="BI122" s="59">
        <f ca="1">AVERAGE(OFFSET($BH$3,0,0,'Données projet'!$E$11+1,1))-AVERAGE(OFFSET($H$3,0,0,'Données projet'!$E$11+1,1))</f>
        <v>447.10969593632467</v>
      </c>
      <c r="BJ122" s="59">
        <f t="shared" si="92"/>
        <v>256.77417912163997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101.49057404204397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101.49057404204397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349.00000000000017</v>
      </c>
      <c r="BZ122" s="13">
        <f>BY122*VLOOKUP('Données projet'!$B$12,Paramètres!$A$1:$I$89,3,0)*VLOOKUP('Données projet'!$B$12,Paramètres!$A$1:$I$89,5,0)</f>
        <v>272.22000000000014</v>
      </c>
      <c r="CA122" s="13">
        <f t="shared" si="93"/>
        <v>65.320184547527205</v>
      </c>
      <c r="CB122" s="20">
        <f t="shared" si="64"/>
        <v>587.88248808694345</v>
      </c>
      <c r="CC122" s="59">
        <f t="shared" si="65"/>
        <v>881.21582142027682</v>
      </c>
      <c r="CD122" s="59">
        <f ca="1">AVERAGE(OFFSET($CC$3,0,0,'Données projet'!$E$12+1,1))-AVERAGE(OFFSET($H$3,0,0,'Données projet'!$E$12+1,1))</f>
        <v>357.65167206083379</v>
      </c>
      <c r="CE122" s="59">
        <f t="shared" si="94"/>
        <v>341.23389735986342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32.842212720997459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32.842212720997459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277.77359999999993</v>
      </c>
      <c r="P123" s="13">
        <f t="shared" si="87"/>
        <v>66.496288176842356</v>
      </c>
      <c r="Q123" s="20">
        <f t="shared" si="107"/>
        <v>599.60338857466706</v>
      </c>
      <c r="R123" s="59">
        <f t="shared" si="55"/>
        <v>892.93672190800044</v>
      </c>
      <c r="S123" s="59">
        <f ca="1">AVERAGE(OFFSET($R$3,0,0,'Données projet'!$E$9+1,1))-AVERAGE(OFFSET($H$3,0,0,'Données projet'!$E$9+1,1))</f>
        <v>439.19854273764042</v>
      </c>
      <c r="T123" s="59">
        <f t="shared" si="88"/>
        <v>278.21741231699929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90.660501159708161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90.660501159708161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245.99999999999994</v>
      </c>
      <c r="AJ123" s="13">
        <f>AI123*VLOOKUP('Données projet'!$B$10,Paramètres!$A$1:$I$89,3,0)*VLOOKUP('Données projet'!$B$10,Paramètres!$A$1:$I$89,5,0)</f>
        <v>234.09359999999998</v>
      </c>
      <c r="AK123" s="13">
        <f t="shared" si="89"/>
        <v>57.166902703920208</v>
      </c>
      <c r="AL123" s="20">
        <f t="shared" si="58"/>
        <v>507.27870887599425</v>
      </c>
      <c r="AM123" s="59">
        <f t="shared" si="59"/>
        <v>800.61204220932757</v>
      </c>
      <c r="AN123" s="59">
        <f ca="1">AVERAGE(OFFSET($AM$3,0,0,'Données projet'!$E$10+1,1))-AVERAGE(OFFSET($H$3,0,0,'Données projet'!$E$10+1,1))</f>
        <v>448.94764480536713</v>
      </c>
      <c r="AO123" s="59">
        <f t="shared" si="90"/>
        <v>469.26760321719695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70.626891437153134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70.626891437153134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403.99999999999994</v>
      </c>
      <c r="BE123" s="13">
        <f>BD123*VLOOKUP('Données projet'!$B$11,Paramètres!$A$1:$I$89,3,0)*VLOOKUP('Données projet'!$B$11,Paramètres!$A$1:$I$89,5,0)</f>
        <v>346.63200000000001</v>
      </c>
      <c r="BF123" s="13">
        <f t="shared" si="91"/>
        <v>80.868615263336864</v>
      </c>
      <c r="BG123" s="20">
        <f t="shared" si="61"/>
        <v>744.56357158364483</v>
      </c>
      <c r="BH123" s="59">
        <f t="shared" si="62"/>
        <v>1037.8969049169782</v>
      </c>
      <c r="BI123" s="59">
        <f ca="1">AVERAGE(OFFSET($BH$3,0,0,'Données projet'!$E$11+1,1))-AVERAGE(OFFSET($H$3,0,0,'Données projet'!$E$11+1,1))</f>
        <v>447.10969593632467</v>
      </c>
      <c r="BJ123" s="59">
        <f t="shared" si="92"/>
        <v>256.77417912163997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99.500405788217236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99.500405788217236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349.00000000000017</v>
      </c>
      <c r="BZ123" s="13">
        <f>BY123*VLOOKUP('Données projet'!$B$12,Paramètres!$A$1:$I$89,3,0)*VLOOKUP('Données projet'!$B$12,Paramètres!$A$1:$I$89,5,0)</f>
        <v>272.22000000000014</v>
      </c>
      <c r="CA123" s="13">
        <f t="shared" si="93"/>
        <v>65.320184547527205</v>
      </c>
      <c r="CB123" s="20">
        <f t="shared" si="64"/>
        <v>587.88248808694345</v>
      </c>
      <c r="CC123" s="59">
        <f t="shared" si="65"/>
        <v>881.21582142027682</v>
      </c>
      <c r="CD123" s="59">
        <f ca="1">AVERAGE(OFFSET($CC$3,0,0,'Données projet'!$E$12+1,1))-AVERAGE(OFFSET($H$3,0,0,'Données projet'!$E$12+1,1))</f>
        <v>357.65167206083379</v>
      </c>
      <c r="CE123" s="59">
        <f t="shared" si="94"/>
        <v>341.23389735986342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32.198196961310487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32.198196961310487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277.77359999999993</v>
      </c>
      <c r="P124" s="13">
        <f t="shared" si="87"/>
        <v>66.496288176842356</v>
      </c>
      <c r="Q124" s="20">
        <f t="shared" si="107"/>
        <v>599.60338857466706</v>
      </c>
      <c r="R124" s="59">
        <f t="shared" si="55"/>
        <v>892.93672190800044</v>
      </c>
      <c r="S124" s="59">
        <f ca="1">AVERAGE(OFFSET($R$3,0,0,'Données projet'!$E$9+1,1))-AVERAGE(OFFSET($H$3,0,0,'Données projet'!$E$9+1,1))</f>
        <v>439.19854273764042</v>
      </c>
      <c r="T124" s="59">
        <f t="shared" si="88"/>
        <v>278.21741231699929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88.882704029411826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88.882704029411826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245.99999999999994</v>
      </c>
      <c r="AJ124" s="13">
        <f>AI124*VLOOKUP('Données projet'!$B$10,Paramètres!$A$1:$I$89,3,0)*VLOOKUP('Données projet'!$B$10,Paramètres!$A$1:$I$89,5,0)</f>
        <v>234.09359999999998</v>
      </c>
      <c r="AK124" s="13">
        <f t="shared" si="89"/>
        <v>57.166902703920208</v>
      </c>
      <c r="AL124" s="20">
        <f t="shared" si="58"/>
        <v>507.27870887599425</v>
      </c>
      <c r="AM124" s="59">
        <f t="shared" si="59"/>
        <v>800.61204220932757</v>
      </c>
      <c r="AN124" s="59">
        <f ca="1">AVERAGE(OFFSET($AM$3,0,0,'Données projet'!$E$10+1,1))-AVERAGE(OFFSET($H$3,0,0,'Données projet'!$E$10+1,1))</f>
        <v>448.94764480536713</v>
      </c>
      <c r="AO124" s="59">
        <f t="shared" si="90"/>
        <v>469.26760321719695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69.241941174220727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69.241941174220727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403.99999999999994</v>
      </c>
      <c r="BE124" s="13">
        <f>BD124*VLOOKUP('Données projet'!$B$11,Paramètres!$A$1:$I$89,3,0)*VLOOKUP('Données projet'!$B$11,Paramètres!$A$1:$I$89,5,0)</f>
        <v>346.63200000000001</v>
      </c>
      <c r="BF124" s="13">
        <f t="shared" si="91"/>
        <v>80.868615263336864</v>
      </c>
      <c r="BG124" s="20">
        <f t="shared" si="61"/>
        <v>744.56357158364483</v>
      </c>
      <c r="BH124" s="59">
        <f t="shared" si="62"/>
        <v>1037.8969049169782</v>
      </c>
      <c r="BI124" s="59">
        <f ca="1">AVERAGE(OFFSET($BH$3,0,0,'Données projet'!$E$11+1,1))-AVERAGE(OFFSET($H$3,0,0,'Données projet'!$E$11+1,1))</f>
        <v>447.10969593632467</v>
      </c>
      <c r="BJ124" s="59">
        <f t="shared" si="92"/>
        <v>256.77417912163997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97.549263519965265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97.549263519965265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349.00000000000017</v>
      </c>
      <c r="BZ124" s="13">
        <f>BY124*VLOOKUP('Données projet'!$B$12,Paramètres!$A$1:$I$89,3,0)*VLOOKUP('Données projet'!$B$12,Paramètres!$A$1:$I$89,5,0)</f>
        <v>272.22000000000014</v>
      </c>
      <c r="CA124" s="13">
        <f t="shared" si="93"/>
        <v>65.320184547527205</v>
      </c>
      <c r="CB124" s="20">
        <f t="shared" si="64"/>
        <v>587.88248808694345</v>
      </c>
      <c r="CC124" s="59">
        <f t="shared" si="65"/>
        <v>881.21582142027682</v>
      </c>
      <c r="CD124" s="59">
        <f ca="1">AVERAGE(OFFSET($CC$3,0,0,'Données projet'!$E$12+1,1))-AVERAGE(OFFSET($H$3,0,0,'Données projet'!$E$12+1,1))</f>
        <v>357.65167206083379</v>
      </c>
      <c r="CE124" s="59">
        <f t="shared" si="94"/>
        <v>341.23389735986342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31.566809957860148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31.566809957860148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277.77359999999993</v>
      </c>
      <c r="P125" s="13">
        <f t="shared" si="87"/>
        <v>66.496288176842356</v>
      </c>
      <c r="Q125" s="20">
        <f t="shared" si="107"/>
        <v>599.60338857466706</v>
      </c>
      <c r="R125" s="59">
        <f t="shared" si="55"/>
        <v>892.93672190800044</v>
      </c>
      <c r="S125" s="59">
        <f ca="1">AVERAGE(OFFSET($R$3,0,0,'Données projet'!$E$9+1,1))-AVERAGE(OFFSET($H$3,0,0,'Données projet'!$E$9+1,1))</f>
        <v>439.19854273764042</v>
      </c>
      <c r="T125" s="59">
        <f t="shared" si="88"/>
        <v>278.21741231699929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87.139768416491421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87.139768416491421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245.99999999999994</v>
      </c>
      <c r="AJ125" s="13">
        <f>AI125*VLOOKUP('Données projet'!$B$10,Paramètres!$A$1:$I$89,3,0)*VLOOKUP('Données projet'!$B$10,Paramètres!$A$1:$I$89,5,0)</f>
        <v>234.09359999999998</v>
      </c>
      <c r="AK125" s="13">
        <f t="shared" si="89"/>
        <v>57.166902703920208</v>
      </c>
      <c r="AL125" s="20">
        <f t="shared" si="58"/>
        <v>507.27870887599425</v>
      </c>
      <c r="AM125" s="59">
        <f t="shared" si="59"/>
        <v>800.61204220932757</v>
      </c>
      <c r="AN125" s="59">
        <f ca="1">AVERAGE(OFFSET($AM$3,0,0,'Données projet'!$E$10+1,1))-AVERAGE(OFFSET($H$3,0,0,'Données projet'!$E$10+1,1))</f>
        <v>448.94764480536713</v>
      </c>
      <c r="AO125" s="59">
        <f t="shared" si="90"/>
        <v>469.26760321719695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67.884148941208167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67.884148941208167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403.99999999999994</v>
      </c>
      <c r="BE125" s="13">
        <f>BD125*VLOOKUP('Données projet'!$B$11,Paramètres!$A$1:$I$89,3,0)*VLOOKUP('Données projet'!$B$11,Paramètres!$A$1:$I$89,5,0)</f>
        <v>346.63200000000001</v>
      </c>
      <c r="BF125" s="13">
        <f t="shared" si="91"/>
        <v>80.868615263336864</v>
      </c>
      <c r="BG125" s="20">
        <f t="shared" si="61"/>
        <v>744.56357158364483</v>
      </c>
      <c r="BH125" s="59">
        <f t="shared" si="62"/>
        <v>1037.8969049169782</v>
      </c>
      <c r="BI125" s="59">
        <f ca="1">AVERAGE(OFFSET($BH$3,0,0,'Données projet'!$E$11+1,1))-AVERAGE(OFFSET($H$3,0,0,'Données projet'!$E$11+1,1))</f>
        <v>447.10969593632467</v>
      </c>
      <c r="BJ125" s="59">
        <f t="shared" si="92"/>
        <v>256.77417912163997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95.636381961514445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95.636381961514445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349.00000000000017</v>
      </c>
      <c r="BZ125" s="13">
        <f>BY125*VLOOKUP('Données projet'!$B$12,Paramètres!$A$1:$I$89,3,0)*VLOOKUP('Données projet'!$B$12,Paramètres!$A$1:$I$89,5,0)</f>
        <v>272.22000000000014</v>
      </c>
      <c r="CA125" s="13">
        <f t="shared" si="93"/>
        <v>65.320184547527205</v>
      </c>
      <c r="CB125" s="20">
        <f t="shared" si="64"/>
        <v>587.88248808694345</v>
      </c>
      <c r="CC125" s="59">
        <f t="shared" si="65"/>
        <v>881.21582142027682</v>
      </c>
      <c r="CD125" s="59">
        <f ca="1">AVERAGE(OFFSET($CC$3,0,0,'Données projet'!$E$12+1,1))-AVERAGE(OFFSET($H$3,0,0,'Données projet'!$E$12+1,1))</f>
        <v>357.65167206083379</v>
      </c>
      <c r="CE125" s="59">
        <f t="shared" si="94"/>
        <v>341.23389735986342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30.947804068439424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30.947804068439424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277.77359999999993</v>
      </c>
      <c r="P126" s="13">
        <f t="shared" si="87"/>
        <v>66.496288176842356</v>
      </c>
      <c r="Q126" s="20">
        <f t="shared" si="107"/>
        <v>599.60338857466706</v>
      </c>
      <c r="R126" s="59">
        <f t="shared" si="55"/>
        <v>892.93672190800044</v>
      </c>
      <c r="S126" s="59">
        <f ca="1">AVERAGE(OFFSET($R$3,0,0,'Données projet'!$E$9+1,1))-AVERAGE(OFFSET($H$3,0,0,'Données projet'!$E$9+1,1))</f>
        <v>439.19854273764042</v>
      </c>
      <c r="T126" s="59">
        <f t="shared" si="88"/>
        <v>278.21741231699929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85.431010707854625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85.431010707854625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245.99999999999994</v>
      </c>
      <c r="AJ126" s="13">
        <f>AI126*VLOOKUP('Données projet'!$B$10,Paramètres!$A$1:$I$89,3,0)*VLOOKUP('Données projet'!$B$10,Paramètres!$A$1:$I$89,5,0)</f>
        <v>234.09359999999998</v>
      </c>
      <c r="AK126" s="13">
        <f t="shared" si="89"/>
        <v>57.166902703920208</v>
      </c>
      <c r="AL126" s="20">
        <f t="shared" si="58"/>
        <v>507.27870887599425</v>
      </c>
      <c r="AM126" s="59">
        <f t="shared" si="59"/>
        <v>800.61204220932757</v>
      </c>
      <c r="AN126" s="59">
        <f ca="1">AVERAGE(OFFSET($AM$3,0,0,'Données projet'!$E$10+1,1))-AVERAGE(OFFSET($H$3,0,0,'Données projet'!$E$10+1,1))</f>
        <v>448.94764480536713</v>
      </c>
      <c r="AO126" s="59">
        <f t="shared" si="90"/>
        <v>469.26760321719695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66.552982185713503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66.552982185713503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403.99999999999994</v>
      </c>
      <c r="BE126" s="13">
        <f>BD126*VLOOKUP('Données projet'!$B$11,Paramètres!$A$1:$I$89,3,0)*VLOOKUP('Données projet'!$B$11,Paramètres!$A$1:$I$89,5,0)</f>
        <v>346.63200000000001</v>
      </c>
      <c r="BF126" s="13">
        <f t="shared" si="91"/>
        <v>80.868615263336864</v>
      </c>
      <c r="BG126" s="20">
        <f t="shared" si="61"/>
        <v>744.56357158364483</v>
      </c>
      <c r="BH126" s="59">
        <f t="shared" si="62"/>
        <v>1037.8969049169782</v>
      </c>
      <c r="BI126" s="59">
        <f ca="1">AVERAGE(OFFSET($BH$3,0,0,'Données projet'!$E$11+1,1))-AVERAGE(OFFSET($H$3,0,0,'Données projet'!$E$11+1,1))</f>
        <v>447.10969593632467</v>
      </c>
      <c r="BJ126" s="59">
        <f t="shared" si="92"/>
        <v>256.77417912163997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93.7610108436823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93.7610108436823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349.00000000000017</v>
      </c>
      <c r="BZ126" s="13">
        <f>BY126*VLOOKUP('Données projet'!$B$12,Paramètres!$A$1:$I$89,3,0)*VLOOKUP('Données projet'!$B$12,Paramètres!$A$1:$I$89,5,0)</f>
        <v>272.22000000000014</v>
      </c>
      <c r="CA126" s="13">
        <f t="shared" si="93"/>
        <v>65.320184547527205</v>
      </c>
      <c r="CB126" s="20">
        <f t="shared" si="64"/>
        <v>587.88248808694345</v>
      </c>
      <c r="CC126" s="59">
        <f t="shared" si="65"/>
        <v>881.21582142027682</v>
      </c>
      <c r="CD126" s="59">
        <f ca="1">AVERAGE(OFFSET($CC$3,0,0,'Données projet'!$E$12+1,1))-AVERAGE(OFFSET($H$3,0,0,'Données projet'!$E$12+1,1))</f>
        <v>357.65167206083379</v>
      </c>
      <c r="CE126" s="59">
        <f t="shared" si="94"/>
        <v>341.23389735986342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30.340936506953931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30.340936506953931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277.77359999999993</v>
      </c>
      <c r="P127" s="13">
        <f t="shared" si="87"/>
        <v>66.496288176842356</v>
      </c>
      <c r="Q127" s="20">
        <f t="shared" si="107"/>
        <v>599.60338857466706</v>
      </c>
      <c r="R127" s="59">
        <f t="shared" si="55"/>
        <v>892.93672190800044</v>
      </c>
      <c r="S127" s="59">
        <f ca="1">AVERAGE(OFFSET($R$3,0,0,'Données projet'!$E$9+1,1))-AVERAGE(OFFSET($H$3,0,0,'Données projet'!$E$9+1,1))</f>
        <v>439.19854273764042</v>
      </c>
      <c r="T127" s="59">
        <f t="shared" si="88"/>
        <v>278.21741231699929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83.755760695644909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83.755760695644909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245.99999999999994</v>
      </c>
      <c r="AJ127" s="13">
        <f>AI127*VLOOKUP('Données projet'!$B$10,Paramètres!$A$1:$I$89,3,0)*VLOOKUP('Données projet'!$B$10,Paramètres!$A$1:$I$89,5,0)</f>
        <v>234.09359999999998</v>
      </c>
      <c r="AK127" s="13">
        <f t="shared" si="89"/>
        <v>57.166902703920208</v>
      </c>
      <c r="AL127" s="20">
        <f t="shared" si="58"/>
        <v>507.27870887599425</v>
      </c>
      <c r="AM127" s="59">
        <f t="shared" si="59"/>
        <v>800.61204220932757</v>
      </c>
      <c r="AN127" s="59">
        <f ca="1">AVERAGE(OFFSET($AM$3,0,0,'Données projet'!$E$10+1,1))-AVERAGE(OFFSET($H$3,0,0,'Données projet'!$E$10+1,1))</f>
        <v>448.94764480536713</v>
      </c>
      <c r="AO127" s="59">
        <f t="shared" si="90"/>
        <v>469.26760321719695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65.247918798362534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65.247918798362534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403.99999999999994</v>
      </c>
      <c r="BE127" s="13">
        <f>BD127*VLOOKUP('Données projet'!$B$11,Paramètres!$A$1:$I$89,3,0)*VLOOKUP('Données projet'!$B$11,Paramètres!$A$1:$I$89,5,0)</f>
        <v>346.63200000000001</v>
      </c>
      <c r="BF127" s="13">
        <f t="shared" si="91"/>
        <v>80.868615263336864</v>
      </c>
      <c r="BG127" s="20">
        <f t="shared" si="61"/>
        <v>744.56357158364483</v>
      </c>
      <c r="BH127" s="59">
        <f t="shared" si="62"/>
        <v>1037.8969049169782</v>
      </c>
      <c r="BI127" s="59">
        <f ca="1">AVERAGE(OFFSET($BH$3,0,0,'Données projet'!$E$11+1,1))-AVERAGE(OFFSET($H$3,0,0,'Données projet'!$E$11+1,1))</f>
        <v>447.10969593632467</v>
      </c>
      <c r="BJ127" s="59">
        <f t="shared" si="92"/>
        <v>256.77417912163997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91.922414609607401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91.922414609607401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349.00000000000017</v>
      </c>
      <c r="BZ127" s="13">
        <f>BY127*VLOOKUP('Données projet'!$B$12,Paramètres!$A$1:$I$89,3,0)*VLOOKUP('Données projet'!$B$12,Paramètres!$A$1:$I$89,5,0)</f>
        <v>272.22000000000014</v>
      </c>
      <c r="CA127" s="13">
        <f t="shared" si="93"/>
        <v>65.320184547527205</v>
      </c>
      <c r="CB127" s="20">
        <f t="shared" si="64"/>
        <v>587.88248808694345</v>
      </c>
      <c r="CC127" s="59">
        <f t="shared" si="65"/>
        <v>881.21582142027682</v>
      </c>
      <c r="CD127" s="59">
        <f ca="1">AVERAGE(OFFSET($CC$3,0,0,'Données projet'!$E$12+1,1))-AVERAGE(OFFSET($H$3,0,0,'Données projet'!$E$12+1,1))</f>
        <v>357.65167206083379</v>
      </c>
      <c r="CE127" s="59">
        <f t="shared" si="94"/>
        <v>341.23389735986342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29.745969248196502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29.745969248196502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277.77359999999993</v>
      </c>
      <c r="P128" s="13">
        <f t="shared" si="87"/>
        <v>66.496288176842356</v>
      </c>
      <c r="Q128" s="20">
        <f t="shared" si="107"/>
        <v>599.60338857466706</v>
      </c>
      <c r="R128" s="59">
        <f t="shared" si="55"/>
        <v>892.93672190800044</v>
      </c>
      <c r="S128" s="59">
        <f ca="1">AVERAGE(OFFSET($R$3,0,0,'Données projet'!$E$9+1,1))-AVERAGE(OFFSET($H$3,0,0,'Données projet'!$E$9+1,1))</f>
        <v>439.19854273764042</v>
      </c>
      <c r="T128" s="59">
        <f t="shared" si="88"/>
        <v>278.21741231699929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82.113361314373023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82.113361314373023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245.99999999999994</v>
      </c>
      <c r="AJ128" s="13">
        <f>AI128*VLOOKUP('Données projet'!$B$10,Paramètres!$A$1:$I$89,3,0)*VLOOKUP('Données projet'!$B$10,Paramètres!$A$1:$I$89,5,0)</f>
        <v>234.09359999999998</v>
      </c>
      <c r="AK128" s="13">
        <f t="shared" si="89"/>
        <v>57.166902703920208</v>
      </c>
      <c r="AL128" s="20">
        <f t="shared" si="58"/>
        <v>507.27870887599425</v>
      </c>
      <c r="AM128" s="59">
        <f t="shared" si="59"/>
        <v>800.61204220932757</v>
      </c>
      <c r="AN128" s="59">
        <f ca="1">AVERAGE(OFFSET($AM$3,0,0,'Données projet'!$E$10+1,1))-AVERAGE(OFFSET($H$3,0,0,'Données projet'!$E$10+1,1))</f>
        <v>448.94764480536713</v>
      </c>
      <c r="AO128" s="59">
        <f t="shared" si="90"/>
        <v>469.26760321719695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63.968446908027452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63.968446908027452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403.99999999999994</v>
      </c>
      <c r="BE128" s="13">
        <f>BD128*VLOOKUP('Données projet'!$B$11,Paramètres!$A$1:$I$89,3,0)*VLOOKUP('Données projet'!$B$11,Paramètres!$A$1:$I$89,5,0)</f>
        <v>346.63200000000001</v>
      </c>
      <c r="BF128" s="13">
        <f t="shared" si="91"/>
        <v>80.868615263336864</v>
      </c>
      <c r="BG128" s="20">
        <f t="shared" si="61"/>
        <v>744.56357158364483</v>
      </c>
      <c r="BH128" s="59">
        <f t="shared" si="62"/>
        <v>1037.8969049169782</v>
      </c>
      <c r="BI128" s="59">
        <f ca="1">AVERAGE(OFFSET($BH$3,0,0,'Données projet'!$E$11+1,1))-AVERAGE(OFFSET($H$3,0,0,'Données projet'!$E$11+1,1))</f>
        <v>447.10969593632467</v>
      </c>
      <c r="BJ128" s="59">
        <f t="shared" si="92"/>
        <v>256.77417912163997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90.119872126249746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90.119872126249746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349.00000000000017</v>
      </c>
      <c r="BZ128" s="13">
        <f>BY128*VLOOKUP('Données projet'!$B$12,Paramètres!$A$1:$I$89,3,0)*VLOOKUP('Données projet'!$B$12,Paramètres!$A$1:$I$89,5,0)</f>
        <v>272.22000000000014</v>
      </c>
      <c r="CA128" s="13">
        <f t="shared" si="93"/>
        <v>65.320184547527205</v>
      </c>
      <c r="CB128" s="20">
        <f t="shared" si="64"/>
        <v>587.88248808694345</v>
      </c>
      <c r="CC128" s="59">
        <f t="shared" si="65"/>
        <v>881.21582142027682</v>
      </c>
      <c r="CD128" s="59">
        <f ca="1">AVERAGE(OFFSET($CC$3,0,0,'Données projet'!$E$12+1,1))-AVERAGE(OFFSET($H$3,0,0,'Données projet'!$E$12+1,1))</f>
        <v>357.65167206083379</v>
      </c>
      <c r="CE128" s="59">
        <f t="shared" si="94"/>
        <v>341.23389735986342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29.162668934489112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29.162668934489112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277.77359999999993</v>
      </c>
      <c r="P129" s="13">
        <f t="shared" si="87"/>
        <v>66.496288176842356</v>
      </c>
      <c r="Q129" s="20">
        <f t="shared" si="107"/>
        <v>599.60338857466706</v>
      </c>
      <c r="R129" s="59">
        <f t="shared" si="55"/>
        <v>892.93672190800044</v>
      </c>
      <c r="S129" s="59">
        <f ca="1">AVERAGE(OFFSET($R$3,0,0,'Données projet'!$E$9+1,1))-AVERAGE(OFFSET($H$3,0,0,'Données projet'!$E$9+1,1))</f>
        <v>439.19854273764042</v>
      </c>
      <c r="T129" s="59">
        <f t="shared" si="88"/>
        <v>278.21741231699929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80.50316838320316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80.50316838320316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245.99999999999994</v>
      </c>
      <c r="AJ129" s="13">
        <f>AI129*VLOOKUP('Données projet'!$B$10,Paramètres!$A$1:$I$89,3,0)*VLOOKUP('Données projet'!$B$10,Paramètres!$A$1:$I$89,5,0)</f>
        <v>234.09359999999998</v>
      </c>
      <c r="AK129" s="13">
        <f t="shared" si="89"/>
        <v>57.166902703920208</v>
      </c>
      <c r="AL129" s="20">
        <f t="shared" si="58"/>
        <v>507.27870887599425</v>
      </c>
      <c r="AM129" s="59">
        <f t="shared" si="59"/>
        <v>800.61204220932757</v>
      </c>
      <c r="AN129" s="59">
        <f ca="1">AVERAGE(OFFSET($AM$3,0,0,'Données projet'!$E$10+1,1))-AVERAGE(OFFSET($H$3,0,0,'Données projet'!$E$10+1,1))</f>
        <v>448.94764480536713</v>
      </c>
      <c r="AO129" s="59">
        <f t="shared" si="90"/>
        <v>469.26760321719695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62.714064681061046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62.714064681061046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403.99999999999994</v>
      </c>
      <c r="BE129" s="13">
        <f>BD129*VLOOKUP('Données projet'!$B$11,Paramètres!$A$1:$I$89,3,0)*VLOOKUP('Données projet'!$B$11,Paramètres!$A$1:$I$89,5,0)</f>
        <v>346.63200000000001</v>
      </c>
      <c r="BF129" s="13">
        <f t="shared" si="91"/>
        <v>80.868615263336864</v>
      </c>
      <c r="BG129" s="20">
        <f t="shared" si="61"/>
        <v>744.56357158364483</v>
      </c>
      <c r="BH129" s="59">
        <f t="shared" si="62"/>
        <v>1037.8969049169782</v>
      </c>
      <c r="BI129" s="59">
        <f ca="1">AVERAGE(OFFSET($BH$3,0,0,'Données projet'!$E$11+1,1))-AVERAGE(OFFSET($H$3,0,0,'Données projet'!$E$11+1,1))</f>
        <v>447.10969593632467</v>
      </c>
      <c r="BJ129" s="59">
        <f t="shared" si="92"/>
        <v>256.77417912163997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88.352676401548379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88.352676401548379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349.00000000000017</v>
      </c>
      <c r="BZ129" s="13">
        <f>BY129*VLOOKUP('Données projet'!$B$12,Paramètres!$A$1:$I$89,3,0)*VLOOKUP('Données projet'!$B$12,Paramètres!$A$1:$I$89,5,0)</f>
        <v>272.22000000000014</v>
      </c>
      <c r="CA129" s="13">
        <f t="shared" si="93"/>
        <v>65.320184547527205</v>
      </c>
      <c r="CB129" s="20">
        <f t="shared" si="64"/>
        <v>587.88248808694345</v>
      </c>
      <c r="CC129" s="59">
        <f t="shared" si="65"/>
        <v>881.21582142027682</v>
      </c>
      <c r="CD129" s="59">
        <f ca="1">AVERAGE(OFFSET($CC$3,0,0,'Données projet'!$E$12+1,1))-AVERAGE(OFFSET($H$3,0,0,'Données projet'!$E$12+1,1))</f>
        <v>357.65167206083379</v>
      </c>
      <c r="CE129" s="59">
        <f t="shared" si="94"/>
        <v>341.23389735986342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28.590806784155465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28.590806784155465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277.77359999999993</v>
      </c>
      <c r="P130" s="13">
        <f t="shared" si="87"/>
        <v>66.496288176842356</v>
      </c>
      <c r="Q130" s="20">
        <f t="shared" si="107"/>
        <v>599.60338857466706</v>
      </c>
      <c r="R130" s="59">
        <f t="shared" si="55"/>
        <v>892.93672190800044</v>
      </c>
      <c r="S130" s="59">
        <f ca="1">AVERAGE(OFFSET($R$3,0,0,'Données projet'!$E$9+1,1))-AVERAGE(OFFSET($H$3,0,0,'Données projet'!$E$9+1,1))</f>
        <v>439.19854273764042</v>
      </c>
      <c r="T130" s="59">
        <f t="shared" si="88"/>
        <v>278.21741231699929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78.92455035329283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78.92455035329283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245.99999999999994</v>
      </c>
      <c r="AJ130" s="13">
        <f>AI130*VLOOKUP('Données projet'!$B$10,Paramètres!$A$1:$I$89,3,0)*VLOOKUP('Données projet'!$B$10,Paramètres!$A$1:$I$89,5,0)</f>
        <v>234.09359999999998</v>
      </c>
      <c r="AK130" s="13">
        <f t="shared" si="89"/>
        <v>57.166902703920208</v>
      </c>
      <c r="AL130" s="20">
        <f t="shared" si="58"/>
        <v>507.27870887599425</v>
      </c>
      <c r="AM130" s="59">
        <f t="shared" si="59"/>
        <v>800.61204220932757</v>
      </c>
      <c r="AN130" s="59">
        <f ca="1">AVERAGE(OFFSET($AM$3,0,0,'Données projet'!$E$10+1,1))-AVERAGE(OFFSET($H$3,0,0,'Données projet'!$E$10+1,1))</f>
        <v>448.94764480536713</v>
      </c>
      <c r="AO130" s="59">
        <f t="shared" si="90"/>
        <v>469.26760321719695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61.484280124467844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61.484280124467844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403.99999999999994</v>
      </c>
      <c r="BE130" s="13">
        <f>BD130*VLOOKUP('Données projet'!$B$11,Paramètres!$A$1:$I$89,3,0)*VLOOKUP('Données projet'!$B$11,Paramètres!$A$1:$I$89,5,0)</f>
        <v>346.63200000000001</v>
      </c>
      <c r="BF130" s="13">
        <f t="shared" si="91"/>
        <v>80.868615263336864</v>
      </c>
      <c r="BG130" s="20">
        <f t="shared" si="61"/>
        <v>744.56357158364483</v>
      </c>
      <c r="BH130" s="59">
        <f t="shared" si="62"/>
        <v>1037.8969049169782</v>
      </c>
      <c r="BI130" s="59">
        <f ca="1">AVERAGE(OFFSET($BH$3,0,0,'Données projet'!$E$11+1,1))-AVERAGE(OFFSET($H$3,0,0,'Données projet'!$E$11+1,1))</f>
        <v>447.10969593632467</v>
      </c>
      <c r="BJ130" s="59">
        <f t="shared" si="92"/>
        <v>256.77417912163997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86.62013430712544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86.62013430712544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349.00000000000017</v>
      </c>
      <c r="BZ130" s="13">
        <f>BY130*VLOOKUP('Données projet'!$B$12,Paramètres!$A$1:$I$89,3,0)*VLOOKUP('Données projet'!$B$12,Paramètres!$A$1:$I$89,5,0)</f>
        <v>272.22000000000014</v>
      </c>
      <c r="CA130" s="13">
        <f t="shared" si="93"/>
        <v>65.320184547527205</v>
      </c>
      <c r="CB130" s="20">
        <f t="shared" si="64"/>
        <v>587.88248808694345</v>
      </c>
      <c r="CC130" s="59">
        <f t="shared" si="65"/>
        <v>881.21582142027682</v>
      </c>
      <c r="CD130" s="59">
        <f ca="1">AVERAGE(OFFSET($CC$3,0,0,'Données projet'!$E$12+1,1))-AVERAGE(OFFSET($H$3,0,0,'Données projet'!$E$12+1,1))</f>
        <v>357.65167206083379</v>
      </c>
      <c r="CE130" s="59">
        <f t="shared" si="94"/>
        <v>341.23389735986342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28.030158501788389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28.030158501788389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277.77359999999993</v>
      </c>
      <c r="P131" s="13">
        <f t="shared" si="87"/>
        <v>66.496288176842356</v>
      </c>
      <c r="Q131" s="20">
        <f t="shared" ref="Q131:Q153" si="108">(O131+P131)*0.475*44/12</f>
        <v>599.60338857466706</v>
      </c>
      <c r="R131" s="59">
        <f t="shared" ref="R131:R194" si="109">Q131+(I131+J131)*44/12</f>
        <v>892.93672190800044</v>
      </c>
      <c r="S131" s="59">
        <f ca="1">AVERAGE(OFFSET($R$3,0,0,'Données projet'!$E$9+1,1))-AVERAGE(OFFSET($H$3,0,0,'Données projet'!$E$9+1,1))</f>
        <v>439.19854273764042</v>
      </c>
      <c r="T131" s="59">
        <f t="shared" si="88"/>
        <v>278.21741231699929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77.376888060087126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77.376888060087126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245.99999999999994</v>
      </c>
      <c r="AJ131" s="13">
        <f>AI131*VLOOKUP('Données projet'!$B$10,Paramètres!$A$1:$I$89,3,0)*VLOOKUP('Données projet'!$B$10,Paramètres!$A$1:$I$89,5,0)</f>
        <v>234.09359999999998</v>
      </c>
      <c r="AK131" s="13">
        <f t="shared" si="89"/>
        <v>57.166902703920208</v>
      </c>
      <c r="AL131" s="20">
        <f t="shared" si="58"/>
        <v>507.27870887599425</v>
      </c>
      <c r="AM131" s="59">
        <f t="shared" si="59"/>
        <v>800.61204220932757</v>
      </c>
      <c r="AN131" s="59">
        <f ca="1">AVERAGE(OFFSET($AM$3,0,0,'Données projet'!$E$10+1,1))-AVERAGE(OFFSET($H$3,0,0,'Données projet'!$E$10+1,1))</f>
        <v>448.94764480536713</v>
      </c>
      <c r="AO131" s="59">
        <f t="shared" si="90"/>
        <v>469.26760321719695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60.278610892934921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60.278610892934921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403.99999999999994</v>
      </c>
      <c r="BE131" s="13">
        <f>BD131*VLOOKUP('Données projet'!$B$11,Paramètres!$A$1:$I$89,3,0)*VLOOKUP('Données projet'!$B$11,Paramètres!$A$1:$I$89,5,0)</f>
        <v>346.63200000000001</v>
      </c>
      <c r="BF131" s="13">
        <f t="shared" si="91"/>
        <v>80.868615263336864</v>
      </c>
      <c r="BG131" s="20">
        <f t="shared" si="61"/>
        <v>744.56357158364483</v>
      </c>
      <c r="BH131" s="59">
        <f t="shared" si="62"/>
        <v>1037.8969049169782</v>
      </c>
      <c r="BI131" s="59">
        <f ca="1">AVERAGE(OFFSET($BH$3,0,0,'Données projet'!$E$11+1,1))-AVERAGE(OFFSET($H$3,0,0,'Données projet'!$E$11+1,1))</f>
        <v>447.10969593632467</v>
      </c>
      <c r="BJ131" s="59">
        <f t="shared" si="92"/>
        <v>256.77417912163997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84.921566306427806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84.921566306427806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349.00000000000017</v>
      </c>
      <c r="BZ131" s="13">
        <f>BY131*VLOOKUP('Données projet'!$B$12,Paramètres!$A$1:$I$89,3,0)*VLOOKUP('Données projet'!$B$12,Paramètres!$A$1:$I$89,5,0)</f>
        <v>272.22000000000014</v>
      </c>
      <c r="CA131" s="13">
        <f t="shared" si="93"/>
        <v>65.320184547527205</v>
      </c>
      <c r="CB131" s="20">
        <f t="shared" si="64"/>
        <v>587.88248808694345</v>
      </c>
      <c r="CC131" s="59">
        <f t="shared" si="65"/>
        <v>881.21582142027682</v>
      </c>
      <c r="CD131" s="59">
        <f ca="1">AVERAGE(OFFSET($CC$3,0,0,'Données projet'!$E$12+1,1))-AVERAGE(OFFSET($H$3,0,0,'Données projet'!$E$12+1,1))</f>
        <v>357.65167206083379</v>
      </c>
      <c r="CE131" s="59">
        <f t="shared" si="94"/>
        <v>341.23389735986342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27.480504190276847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27.480504190276847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277.77359999999993</v>
      </c>
      <c r="P132" s="13">
        <f t="shared" si="87"/>
        <v>66.496288176842356</v>
      </c>
      <c r="Q132" s="20">
        <f t="shared" si="108"/>
        <v>599.60338857466706</v>
      </c>
      <c r="R132" s="59">
        <f t="shared" si="109"/>
        <v>892.93672190800044</v>
      </c>
      <c r="S132" s="59">
        <f ca="1">AVERAGE(OFFSET($R$3,0,0,'Données projet'!$E$9+1,1))-AVERAGE(OFFSET($H$3,0,0,'Données projet'!$E$9+1,1))</f>
        <v>439.19854273764042</v>
      </c>
      <c r="T132" s="59">
        <f t="shared" si="88"/>
        <v>278.21741231699929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75.859574480470386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75.859574480470386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245.99999999999994</v>
      </c>
      <c r="AJ132" s="13">
        <f>AI132*VLOOKUP('Données projet'!$B$10,Paramètres!$A$1:$I$89,3,0)*VLOOKUP('Données projet'!$B$10,Paramètres!$A$1:$I$89,5,0)</f>
        <v>234.09359999999998</v>
      </c>
      <c r="AK132" s="13">
        <f t="shared" si="89"/>
        <v>57.166902703920208</v>
      </c>
      <c r="AL132" s="20">
        <f t="shared" ref="AL132:AL153" si="112">(AJ132+AK132)*0.475*44/12</f>
        <v>507.27870887599425</v>
      </c>
      <c r="AM132" s="59">
        <f t="shared" ref="AM132:AM195" si="113">AL132+(AD132+AE132)*44/12</f>
        <v>800.61204220932757</v>
      </c>
      <c r="AN132" s="59">
        <f ca="1">AVERAGE(OFFSET($AM$3,0,0,'Données projet'!$E$10+1,1))-AVERAGE(OFFSET($H$3,0,0,'Données projet'!$E$10+1,1))</f>
        <v>448.94764480536713</v>
      </c>
      <c r="AO132" s="59">
        <f t="shared" si="90"/>
        <v>469.26760321719695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59.096584099646741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59.096584099646741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403.99999999999994</v>
      </c>
      <c r="BE132" s="13">
        <f>BD132*VLOOKUP('Données projet'!$B$11,Paramètres!$A$1:$I$89,3,0)*VLOOKUP('Données projet'!$B$11,Paramètres!$A$1:$I$89,5,0)</f>
        <v>346.63200000000001</v>
      </c>
      <c r="BF132" s="13">
        <f t="shared" si="91"/>
        <v>80.868615263336864</v>
      </c>
      <c r="BG132" s="20">
        <f t="shared" ref="BG132:BG153" si="115">(BE132+BF132)*0.475*44/12</f>
        <v>744.56357158364483</v>
      </c>
      <c r="BH132" s="59">
        <f t="shared" ref="BH132:BH195" si="116">BG132+(AY132+AZ132)*44/12</f>
        <v>1037.8969049169782</v>
      </c>
      <c r="BI132" s="59">
        <f ca="1">AVERAGE(OFFSET($BH$3,0,0,'Données projet'!$E$11+1,1))-AVERAGE(OFFSET($H$3,0,0,'Données projet'!$E$11+1,1))</f>
        <v>447.10969593632467</v>
      </c>
      <c r="BJ132" s="59">
        <f t="shared" si="92"/>
        <v>256.77417912163997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83.256306188199673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83.256306188199673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349.00000000000017</v>
      </c>
      <c r="BZ132" s="13">
        <f>BY132*VLOOKUP('Données projet'!$B$12,Paramètres!$A$1:$I$89,3,0)*VLOOKUP('Données projet'!$B$12,Paramètres!$A$1:$I$89,5,0)</f>
        <v>272.22000000000014</v>
      </c>
      <c r="CA132" s="13">
        <f t="shared" si="93"/>
        <v>65.320184547527205</v>
      </c>
      <c r="CB132" s="20">
        <f t="shared" ref="CB132:CB153" si="118">(BZ132+CA132)*0.475*44/12</f>
        <v>587.88248808694345</v>
      </c>
      <c r="CC132" s="59">
        <f t="shared" ref="CC132:CC195" si="119">CB132+(BT132+BU132)*44/12</f>
        <v>881.21582142027682</v>
      </c>
      <c r="CD132" s="59">
        <f ca="1">AVERAGE(OFFSET($CC$3,0,0,'Données projet'!$E$12+1,1))-AVERAGE(OFFSET($H$3,0,0,'Données projet'!$E$12+1,1))</f>
        <v>357.65167206083379</v>
      </c>
      <c r="CE132" s="59">
        <f t="shared" si="94"/>
        <v>341.23389735986342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26.941628264558016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26.941628264558016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277.77359999999993</v>
      </c>
      <c r="P133" s="13">
        <f t="shared" ref="P133:P196" si="141">EXP(-1.0587+0.8836*LN(O133)+0.284)</f>
        <v>66.496288176842356</v>
      </c>
      <c r="Q133" s="20">
        <f t="shared" si="108"/>
        <v>599.60338857466706</v>
      </c>
      <c r="R133" s="59">
        <f t="shared" si="109"/>
        <v>892.93672190800044</v>
      </c>
      <c r="S133" s="59">
        <f ca="1">AVERAGE(OFFSET($R$3,0,0,'Données projet'!$E$9+1,1))-AVERAGE(OFFSET($H$3,0,0,'Données projet'!$E$9+1,1))</f>
        <v>439.19854273764042</v>
      </c>
      <c r="T133" s="59">
        <f t="shared" ref="T133:T196" si="142">$T$3</f>
        <v>278.21741231699929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74.37201449468003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74.37201449468003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245.99999999999994</v>
      </c>
      <c r="AJ133" s="13">
        <f>AI133*VLOOKUP('Données projet'!$B$10,Paramètres!$A$1:$I$89,3,0)*VLOOKUP('Données projet'!$B$10,Paramètres!$A$1:$I$89,5,0)</f>
        <v>234.09359999999998</v>
      </c>
      <c r="AK133" s="13">
        <f t="shared" ref="AK133:AK153" si="143">EXP(-1.0587+0.8836*LN(AJ133)+0.284)</f>
        <v>57.166902703920208</v>
      </c>
      <c r="AL133" s="20">
        <f t="shared" si="112"/>
        <v>507.27870887599425</v>
      </c>
      <c r="AM133" s="59">
        <f t="shared" si="113"/>
        <v>800.61204220932757</v>
      </c>
      <c r="AN133" s="59">
        <f ca="1">AVERAGE(OFFSET($AM$3,0,0,'Données projet'!$E$10+1,1))-AVERAGE(OFFSET($H$3,0,0,'Données projet'!$E$10+1,1))</f>
        <v>448.94764480536713</v>
      </c>
      <c r="AO133" s="59">
        <f t="shared" ref="AO133:AO196" si="144">$AO$3</f>
        <v>469.26760321719695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57.937736130809789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57.937736130809789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403.99999999999994</v>
      </c>
      <c r="BE133" s="13">
        <f>BD133*VLOOKUP('Données projet'!$B$11,Paramètres!$A$1:$I$89,3,0)*VLOOKUP('Données projet'!$B$11,Paramètres!$A$1:$I$89,5,0)</f>
        <v>346.63200000000001</v>
      </c>
      <c r="BF133" s="13">
        <f t="shared" ref="BF133:BF153" si="145">EXP(-1.0587+0.8836*LN(BE133)+0.284)</f>
        <v>80.868615263336864</v>
      </c>
      <c r="BG133" s="20">
        <f t="shared" si="115"/>
        <v>744.56357158364483</v>
      </c>
      <c r="BH133" s="59">
        <f t="shared" si="116"/>
        <v>1037.8969049169782</v>
      </c>
      <c r="BI133" s="59">
        <f ca="1">AVERAGE(OFFSET($BH$3,0,0,'Données projet'!$E$11+1,1))-AVERAGE(OFFSET($H$3,0,0,'Données projet'!$E$11+1,1))</f>
        <v>447.10969593632467</v>
      </c>
      <c r="BJ133" s="59">
        <f t="shared" ref="BJ133:BJ196" si="146">$BJ$3</f>
        <v>256.77417912163997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81.623700805181613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81.623700805181613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349.00000000000017</v>
      </c>
      <c r="BZ133" s="13">
        <f>BY133*VLOOKUP('Données projet'!$B$12,Paramètres!$A$1:$I$89,3,0)*VLOOKUP('Données projet'!$B$12,Paramètres!$A$1:$I$89,5,0)</f>
        <v>272.22000000000014</v>
      </c>
      <c r="CA133" s="13">
        <f t="shared" ref="CA133:CA153" si="147">EXP(-1.0587+0.8836*LN(BZ133)+0.284)</f>
        <v>65.320184547527205</v>
      </c>
      <c r="CB133" s="20">
        <f t="shared" si="118"/>
        <v>587.88248808694345</v>
      </c>
      <c r="CC133" s="59">
        <f t="shared" si="119"/>
        <v>881.21582142027682</v>
      </c>
      <c r="CD133" s="59">
        <f ca="1">AVERAGE(OFFSET($CC$3,0,0,'Données projet'!$E$12+1,1))-AVERAGE(OFFSET($H$3,0,0,'Données projet'!$E$12+1,1))</f>
        <v>357.65167206083379</v>
      </c>
      <c r="CE133" s="59">
        <f t="shared" ref="CE133:CE196" si="148">$CE$3</f>
        <v>341.23389735986342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26.413319367060673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26.413319367060673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277.77359999999993</v>
      </c>
      <c r="P134" s="13">
        <f t="shared" si="141"/>
        <v>66.496288176842356</v>
      </c>
      <c r="Q134" s="20">
        <f t="shared" si="108"/>
        <v>599.60338857466706</v>
      </c>
      <c r="R134" s="59">
        <f t="shared" si="109"/>
        <v>892.93672190800044</v>
      </c>
      <c r="S134" s="59">
        <f ca="1">AVERAGE(OFFSET($R$3,0,0,'Données projet'!$E$9+1,1))-AVERAGE(OFFSET($H$3,0,0,'Données projet'!$E$9+1,1))</f>
        <v>439.19854273764042</v>
      </c>
      <c r="T134" s="59">
        <f t="shared" si="142"/>
        <v>278.21741231699929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72.913624652889027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72.913624652889027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245.99999999999994</v>
      </c>
      <c r="AJ134" s="13">
        <f>AI134*VLOOKUP('Données projet'!$B$10,Paramètres!$A$1:$I$89,3,0)*VLOOKUP('Données projet'!$B$10,Paramètres!$A$1:$I$89,5,0)</f>
        <v>234.09359999999998</v>
      </c>
      <c r="AK134" s="13">
        <f t="shared" si="143"/>
        <v>57.166902703920208</v>
      </c>
      <c r="AL134" s="20">
        <f t="shared" si="112"/>
        <v>507.27870887599425</v>
      </c>
      <c r="AM134" s="59">
        <f t="shared" si="113"/>
        <v>800.61204220932757</v>
      </c>
      <c r="AN134" s="59">
        <f ca="1">AVERAGE(OFFSET($AM$3,0,0,'Données projet'!$E$10+1,1))-AVERAGE(OFFSET($H$3,0,0,'Données projet'!$E$10+1,1))</f>
        <v>448.94764480536713</v>
      </c>
      <c r="AO134" s="59">
        <f t="shared" si="144"/>
        <v>469.26760321719695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56.801612463814259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56.801612463814259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403.99999999999994</v>
      </c>
      <c r="BE134" s="13">
        <f>BD134*VLOOKUP('Données projet'!$B$11,Paramètres!$A$1:$I$89,3,0)*VLOOKUP('Données projet'!$B$11,Paramètres!$A$1:$I$89,5,0)</f>
        <v>346.63200000000001</v>
      </c>
      <c r="BF134" s="13">
        <f t="shared" si="145"/>
        <v>80.868615263336864</v>
      </c>
      <c r="BG134" s="20">
        <f t="shared" si="115"/>
        <v>744.56357158364483</v>
      </c>
      <c r="BH134" s="59">
        <f t="shared" si="116"/>
        <v>1037.8969049169782</v>
      </c>
      <c r="BI134" s="59">
        <f ca="1">AVERAGE(OFFSET($BH$3,0,0,'Données projet'!$E$11+1,1))-AVERAGE(OFFSET($H$3,0,0,'Données projet'!$E$11+1,1))</f>
        <v>447.10969593632467</v>
      </c>
      <c r="BJ134" s="59">
        <f t="shared" si="146"/>
        <v>256.77417912163997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80.023109817933573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80.023109817933573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349.00000000000017</v>
      </c>
      <c r="BZ134" s="13">
        <f>BY134*VLOOKUP('Données projet'!$B$12,Paramètres!$A$1:$I$89,3,0)*VLOOKUP('Données projet'!$B$12,Paramètres!$A$1:$I$89,5,0)</f>
        <v>272.22000000000014</v>
      </c>
      <c r="CA134" s="13">
        <f t="shared" si="147"/>
        <v>65.320184547527205</v>
      </c>
      <c r="CB134" s="20">
        <f t="shared" si="118"/>
        <v>587.88248808694345</v>
      </c>
      <c r="CC134" s="59">
        <f t="shared" si="119"/>
        <v>881.21582142027682</v>
      </c>
      <c r="CD134" s="59">
        <f ca="1">AVERAGE(OFFSET($CC$3,0,0,'Données projet'!$E$12+1,1))-AVERAGE(OFFSET($H$3,0,0,'Données projet'!$E$12+1,1))</f>
        <v>357.65167206083379</v>
      </c>
      <c r="CE134" s="59">
        <f t="shared" si="148"/>
        <v>341.23389735986342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25.895370284806646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25.895370284806646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277.77359999999993</v>
      </c>
      <c r="P135" s="13">
        <f t="shared" si="141"/>
        <v>66.496288176842356</v>
      </c>
      <c r="Q135" s="20">
        <f t="shared" si="108"/>
        <v>599.60338857466706</v>
      </c>
      <c r="R135" s="59">
        <f t="shared" si="109"/>
        <v>892.93672190800044</v>
      </c>
      <c r="S135" s="59">
        <f ca="1">AVERAGE(OFFSET($R$3,0,0,'Données projet'!$E$9+1,1))-AVERAGE(OFFSET($H$3,0,0,'Données projet'!$E$9+1,1))</f>
        <v>439.19854273764042</v>
      </c>
      <c r="T135" s="59">
        <f t="shared" si="142"/>
        <v>278.21741231699929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71.483832946365581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71.483832946365581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245.99999999999994</v>
      </c>
      <c r="AJ135" s="13">
        <f>AI135*VLOOKUP('Données projet'!$B$10,Paramètres!$A$1:$I$89,3,0)*VLOOKUP('Données projet'!$B$10,Paramètres!$A$1:$I$89,5,0)</f>
        <v>234.09359999999998</v>
      </c>
      <c r="AK135" s="13">
        <f t="shared" si="143"/>
        <v>57.166902703920208</v>
      </c>
      <c r="AL135" s="20">
        <f t="shared" si="112"/>
        <v>507.27870887599425</v>
      </c>
      <c r="AM135" s="59">
        <f t="shared" si="113"/>
        <v>800.61204220932757</v>
      </c>
      <c r="AN135" s="59">
        <f ca="1">AVERAGE(OFFSET($AM$3,0,0,'Données projet'!$E$10+1,1))-AVERAGE(OFFSET($H$3,0,0,'Données projet'!$E$10+1,1))</f>
        <v>448.94764480536713</v>
      </c>
      <c r="AO135" s="59">
        <f t="shared" si="144"/>
        <v>469.26760321719695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55.687767488961498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55.687767488961498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403.99999999999994</v>
      </c>
      <c r="BE135" s="13">
        <f>BD135*VLOOKUP('Données projet'!$B$11,Paramètres!$A$1:$I$89,3,0)*VLOOKUP('Données projet'!$B$11,Paramètres!$A$1:$I$89,5,0)</f>
        <v>346.63200000000001</v>
      </c>
      <c r="BF135" s="13">
        <f t="shared" si="145"/>
        <v>80.868615263336864</v>
      </c>
      <c r="BG135" s="20">
        <f t="shared" si="115"/>
        <v>744.56357158364483</v>
      </c>
      <c r="BH135" s="59">
        <f t="shared" si="116"/>
        <v>1037.8969049169782</v>
      </c>
      <c r="BI135" s="59">
        <f ca="1">AVERAGE(OFFSET($BH$3,0,0,'Données projet'!$E$11+1,1))-AVERAGE(OFFSET($H$3,0,0,'Données projet'!$E$11+1,1))</f>
        <v>447.10969593632467</v>
      </c>
      <c r="BJ135" s="59">
        <f t="shared" si="146"/>
        <v>256.77417912163997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78.453905443681364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78.453905443681364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349.00000000000017</v>
      </c>
      <c r="BZ135" s="13">
        <f>BY135*VLOOKUP('Données projet'!$B$12,Paramètres!$A$1:$I$89,3,0)*VLOOKUP('Données projet'!$B$12,Paramètres!$A$1:$I$89,5,0)</f>
        <v>272.22000000000014</v>
      </c>
      <c r="CA135" s="13">
        <f t="shared" si="147"/>
        <v>65.320184547527205</v>
      </c>
      <c r="CB135" s="20">
        <f t="shared" si="118"/>
        <v>587.88248808694345</v>
      </c>
      <c r="CC135" s="59">
        <f t="shared" si="119"/>
        <v>881.21582142027682</v>
      </c>
      <c r="CD135" s="59">
        <f ca="1">AVERAGE(OFFSET($CC$3,0,0,'Données projet'!$E$12+1,1))-AVERAGE(OFFSET($H$3,0,0,'Données projet'!$E$12+1,1))</f>
        <v>357.65167206083379</v>
      </c>
      <c r="CE135" s="59">
        <f t="shared" si="148"/>
        <v>341.23389735986342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25.387577868137871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25.387577868137871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277.77359999999993</v>
      </c>
      <c r="P136" s="13">
        <f t="shared" si="141"/>
        <v>66.496288176842356</v>
      </c>
      <c r="Q136" s="20">
        <f t="shared" si="108"/>
        <v>599.60338857466706</v>
      </c>
      <c r="R136" s="59">
        <f t="shared" si="109"/>
        <v>892.93672190800044</v>
      </c>
      <c r="S136" s="59">
        <f ca="1">AVERAGE(OFFSET($R$3,0,0,'Données projet'!$E$9+1,1))-AVERAGE(OFFSET($H$3,0,0,'Données projet'!$E$9+1,1))</f>
        <v>439.19854273764042</v>
      </c>
      <c r="T136" s="59">
        <f t="shared" si="142"/>
        <v>278.21741231699929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70.082078583120222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70.082078583120222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245.99999999999994</v>
      </c>
      <c r="AJ136" s="13">
        <f>AI136*VLOOKUP('Données projet'!$B$10,Paramètres!$A$1:$I$89,3,0)*VLOOKUP('Données projet'!$B$10,Paramètres!$A$1:$I$89,5,0)</f>
        <v>234.09359999999998</v>
      </c>
      <c r="AK136" s="13">
        <f t="shared" si="143"/>
        <v>57.166902703920208</v>
      </c>
      <c r="AL136" s="20">
        <f t="shared" si="112"/>
        <v>507.27870887599425</v>
      </c>
      <c r="AM136" s="59">
        <f t="shared" si="113"/>
        <v>800.61204220932757</v>
      </c>
      <c r="AN136" s="59">
        <f ca="1">AVERAGE(OFFSET($AM$3,0,0,'Données projet'!$E$10+1,1))-AVERAGE(OFFSET($H$3,0,0,'Données projet'!$E$10+1,1))</f>
        <v>448.94764480536713</v>
      </c>
      <c r="AO136" s="59">
        <f t="shared" si="144"/>
        <v>469.26760321719695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54.595764334687246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54.595764334687246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403.99999999999994</v>
      </c>
      <c r="BE136" s="13">
        <f>BD136*VLOOKUP('Données projet'!$B$11,Paramètres!$A$1:$I$89,3,0)*VLOOKUP('Données projet'!$B$11,Paramètres!$A$1:$I$89,5,0)</f>
        <v>346.63200000000001</v>
      </c>
      <c r="BF136" s="13">
        <f t="shared" si="145"/>
        <v>80.868615263336864</v>
      </c>
      <c r="BG136" s="20">
        <f t="shared" si="115"/>
        <v>744.56357158364483</v>
      </c>
      <c r="BH136" s="59">
        <f t="shared" si="116"/>
        <v>1037.8969049169782</v>
      </c>
      <c r="BI136" s="59">
        <f ca="1">AVERAGE(OFFSET($BH$3,0,0,'Données projet'!$E$11+1,1))-AVERAGE(OFFSET($H$3,0,0,'Données projet'!$E$11+1,1))</f>
        <v>447.10969593632467</v>
      </c>
      <c r="BJ136" s="59">
        <f t="shared" si="146"/>
        <v>256.77417912163997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76.915472210088083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76.915472210088083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349.00000000000017</v>
      </c>
      <c r="BZ136" s="13">
        <f>BY136*VLOOKUP('Données projet'!$B$12,Paramètres!$A$1:$I$89,3,0)*VLOOKUP('Données projet'!$B$12,Paramètres!$A$1:$I$89,5,0)</f>
        <v>272.22000000000014</v>
      </c>
      <c r="CA136" s="13">
        <f t="shared" si="147"/>
        <v>65.320184547527205</v>
      </c>
      <c r="CB136" s="20">
        <f t="shared" si="118"/>
        <v>587.88248808694345</v>
      </c>
      <c r="CC136" s="59">
        <f t="shared" si="119"/>
        <v>881.21582142027682</v>
      </c>
      <c r="CD136" s="59">
        <f ca="1">AVERAGE(OFFSET($CC$3,0,0,'Données projet'!$E$12+1,1))-AVERAGE(OFFSET($H$3,0,0,'Données projet'!$E$12+1,1))</f>
        <v>357.65167206083379</v>
      </c>
      <c r="CE136" s="59">
        <f t="shared" si="148"/>
        <v>341.23389735986342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24.889742951037181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24.889742951037181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277.77359999999993</v>
      </c>
      <c r="P137" s="13">
        <f t="shared" si="141"/>
        <v>66.496288176842356</v>
      </c>
      <c r="Q137" s="20">
        <f t="shared" si="108"/>
        <v>599.60338857466706</v>
      </c>
      <c r="R137" s="59">
        <f t="shared" si="109"/>
        <v>892.93672190800044</v>
      </c>
      <c r="S137" s="59">
        <f ca="1">AVERAGE(OFFSET($R$3,0,0,'Données projet'!$E$9+1,1))-AVERAGE(OFFSET($H$3,0,0,'Données projet'!$E$9+1,1))</f>
        <v>439.19854273764042</v>
      </c>
      <c r="T137" s="59">
        <f t="shared" si="142"/>
        <v>278.21741231699929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68.707811767952364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68.707811767952364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245.99999999999994</v>
      </c>
      <c r="AJ137" s="13">
        <f>AI137*VLOOKUP('Données projet'!$B$10,Paramètres!$A$1:$I$89,3,0)*VLOOKUP('Données projet'!$B$10,Paramètres!$A$1:$I$89,5,0)</f>
        <v>234.09359999999998</v>
      </c>
      <c r="AK137" s="13">
        <f t="shared" si="143"/>
        <v>57.166902703920208</v>
      </c>
      <c r="AL137" s="20">
        <f t="shared" si="112"/>
        <v>507.27870887599425</v>
      </c>
      <c r="AM137" s="59">
        <f t="shared" si="113"/>
        <v>800.61204220932757</v>
      </c>
      <c r="AN137" s="59">
        <f ca="1">AVERAGE(OFFSET($AM$3,0,0,'Données projet'!$E$10+1,1))-AVERAGE(OFFSET($H$3,0,0,'Données projet'!$E$10+1,1))</f>
        <v>448.94764480536713</v>
      </c>
      <c r="AO137" s="59">
        <f t="shared" si="144"/>
        <v>469.26760321719695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53.525174696212162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53.525174696212162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403.99999999999994</v>
      </c>
      <c r="BE137" s="13">
        <f>BD137*VLOOKUP('Données projet'!$B$11,Paramètres!$A$1:$I$89,3,0)*VLOOKUP('Données projet'!$B$11,Paramètres!$A$1:$I$89,5,0)</f>
        <v>346.63200000000001</v>
      </c>
      <c r="BF137" s="13">
        <f t="shared" si="145"/>
        <v>80.868615263336864</v>
      </c>
      <c r="BG137" s="20">
        <f t="shared" si="115"/>
        <v>744.56357158364483</v>
      </c>
      <c r="BH137" s="59">
        <f t="shared" si="116"/>
        <v>1037.8969049169782</v>
      </c>
      <c r="BI137" s="59">
        <f ca="1">AVERAGE(OFFSET($BH$3,0,0,'Données projet'!$E$11+1,1))-AVERAGE(OFFSET($H$3,0,0,'Données projet'!$E$11+1,1))</f>
        <v>447.10969593632467</v>
      </c>
      <c r="BJ137" s="59">
        <f t="shared" si="146"/>
        <v>256.77417912163997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75.407206713853952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75.407206713853952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349.00000000000017</v>
      </c>
      <c r="BZ137" s="13">
        <f>BY137*VLOOKUP('Données projet'!$B$12,Paramètres!$A$1:$I$89,3,0)*VLOOKUP('Données projet'!$B$12,Paramètres!$A$1:$I$89,5,0)</f>
        <v>272.22000000000014</v>
      </c>
      <c r="CA137" s="13">
        <f t="shared" si="147"/>
        <v>65.320184547527205</v>
      </c>
      <c r="CB137" s="20">
        <f t="shared" si="118"/>
        <v>587.88248808694345</v>
      </c>
      <c r="CC137" s="59">
        <f t="shared" si="119"/>
        <v>881.21582142027682</v>
      </c>
      <c r="CD137" s="59">
        <f ca="1">AVERAGE(OFFSET($CC$3,0,0,'Données projet'!$E$12+1,1))-AVERAGE(OFFSET($H$3,0,0,'Données projet'!$E$12+1,1))</f>
        <v>357.65167206083379</v>
      </c>
      <c r="CE137" s="59">
        <f t="shared" si="148"/>
        <v>341.23389735986342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24.401670273011518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24.401670273011518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277.77359999999993</v>
      </c>
      <c r="P138" s="13">
        <f t="shared" si="141"/>
        <v>66.496288176842356</v>
      </c>
      <c r="Q138" s="20">
        <f t="shared" si="108"/>
        <v>599.60338857466706</v>
      </c>
      <c r="R138" s="59">
        <f t="shared" si="109"/>
        <v>892.93672190800044</v>
      </c>
      <c r="S138" s="59">
        <f ca="1">AVERAGE(OFFSET($R$3,0,0,'Données projet'!$E$9+1,1))-AVERAGE(OFFSET($H$3,0,0,'Données projet'!$E$9+1,1))</f>
        <v>439.19854273764042</v>
      </c>
      <c r="T138" s="59">
        <f t="shared" si="142"/>
        <v>278.21741231699929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67.360493486809958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67.360493486809958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245.99999999999994</v>
      </c>
      <c r="AJ138" s="13">
        <f>AI138*VLOOKUP('Données projet'!$B$10,Paramètres!$A$1:$I$89,3,0)*VLOOKUP('Données projet'!$B$10,Paramètres!$A$1:$I$89,5,0)</f>
        <v>234.09359999999998</v>
      </c>
      <c r="AK138" s="13">
        <f t="shared" si="143"/>
        <v>57.166902703920208</v>
      </c>
      <c r="AL138" s="20">
        <f t="shared" si="112"/>
        <v>507.27870887599425</v>
      </c>
      <c r="AM138" s="59">
        <f t="shared" si="113"/>
        <v>800.61204220932757</v>
      </c>
      <c r="AN138" s="59">
        <f ca="1">AVERAGE(OFFSET($AM$3,0,0,'Données projet'!$E$10+1,1))-AVERAGE(OFFSET($H$3,0,0,'Données projet'!$E$10+1,1))</f>
        <v>448.94764480536713</v>
      </c>
      <c r="AO138" s="59">
        <f t="shared" si="144"/>
        <v>469.26760321719695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52.475578667552369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52.475578667552369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403.99999999999994</v>
      </c>
      <c r="BE138" s="13">
        <f>BD138*VLOOKUP('Données projet'!$B$11,Paramètres!$A$1:$I$89,3,0)*VLOOKUP('Données projet'!$B$11,Paramètres!$A$1:$I$89,5,0)</f>
        <v>346.63200000000001</v>
      </c>
      <c r="BF138" s="13">
        <f t="shared" si="145"/>
        <v>80.868615263336864</v>
      </c>
      <c r="BG138" s="20">
        <f t="shared" si="115"/>
        <v>744.56357158364483</v>
      </c>
      <c r="BH138" s="59">
        <f t="shared" si="116"/>
        <v>1037.8969049169782</v>
      </c>
      <c r="BI138" s="59">
        <f ca="1">AVERAGE(OFFSET($BH$3,0,0,'Données projet'!$E$11+1,1))-AVERAGE(OFFSET($H$3,0,0,'Données projet'!$E$11+1,1))</f>
        <v>447.10969593632467</v>
      </c>
      <c r="BJ138" s="59">
        <f t="shared" si="146"/>
        <v>256.77417912163997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73.928517384049854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73.928517384049854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349.00000000000017</v>
      </c>
      <c r="BZ138" s="13">
        <f>BY138*VLOOKUP('Données projet'!$B$12,Paramètres!$A$1:$I$89,3,0)*VLOOKUP('Données projet'!$B$12,Paramètres!$A$1:$I$89,5,0)</f>
        <v>272.22000000000014</v>
      </c>
      <c r="CA138" s="13">
        <f t="shared" si="147"/>
        <v>65.320184547527205</v>
      </c>
      <c r="CB138" s="20">
        <f t="shared" si="118"/>
        <v>587.88248808694345</v>
      </c>
      <c r="CC138" s="59">
        <f t="shared" si="119"/>
        <v>881.21582142027682</v>
      </c>
      <c r="CD138" s="59">
        <f ca="1">AVERAGE(OFFSET($CC$3,0,0,'Données projet'!$E$12+1,1))-AVERAGE(OFFSET($H$3,0,0,'Données projet'!$E$12+1,1))</f>
        <v>357.65167206083379</v>
      </c>
      <c r="CE138" s="59">
        <f t="shared" si="148"/>
        <v>341.23389735986342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23.923168402507002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23.923168402507002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277.77359999999993</v>
      </c>
      <c r="P139" s="13">
        <f t="shared" si="141"/>
        <v>66.496288176842356</v>
      </c>
      <c r="Q139" s="20">
        <f t="shared" si="108"/>
        <v>599.60338857466706</v>
      </c>
      <c r="R139" s="59">
        <f t="shared" si="109"/>
        <v>892.93672190800044</v>
      </c>
      <c r="S139" s="59">
        <f ca="1">AVERAGE(OFFSET($R$3,0,0,'Données projet'!$E$9+1,1))-AVERAGE(OFFSET($H$3,0,0,'Données projet'!$E$9+1,1))</f>
        <v>439.19854273764042</v>
      </c>
      <c r="T139" s="59">
        <f t="shared" si="142"/>
        <v>278.21741231699929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66.039595295377751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66.039595295377751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245.99999999999994</v>
      </c>
      <c r="AJ139" s="13">
        <f>AI139*VLOOKUP('Données projet'!$B$10,Paramètres!$A$1:$I$89,3,0)*VLOOKUP('Données projet'!$B$10,Paramètres!$A$1:$I$89,5,0)</f>
        <v>234.09359999999998</v>
      </c>
      <c r="AK139" s="13">
        <f t="shared" si="143"/>
        <v>57.166902703920208</v>
      </c>
      <c r="AL139" s="20">
        <f t="shared" si="112"/>
        <v>507.27870887599425</v>
      </c>
      <c r="AM139" s="59">
        <f t="shared" si="113"/>
        <v>800.61204220932757</v>
      </c>
      <c r="AN139" s="59">
        <f ca="1">AVERAGE(OFFSET($AM$3,0,0,'Données projet'!$E$10+1,1))-AVERAGE(OFFSET($H$3,0,0,'Données projet'!$E$10+1,1))</f>
        <v>448.94764480536713</v>
      </c>
      <c r="AO139" s="59">
        <f t="shared" si="144"/>
        <v>469.26760321719695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51.44656457682423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51.44656457682423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403.99999999999994</v>
      </c>
      <c r="BE139" s="13">
        <f>BD139*VLOOKUP('Données projet'!$B$11,Paramètres!$A$1:$I$89,3,0)*VLOOKUP('Données projet'!$B$11,Paramètres!$A$1:$I$89,5,0)</f>
        <v>346.63200000000001</v>
      </c>
      <c r="BF139" s="13">
        <f t="shared" si="145"/>
        <v>80.868615263336864</v>
      </c>
      <c r="BG139" s="20">
        <f t="shared" si="115"/>
        <v>744.56357158364483</v>
      </c>
      <c r="BH139" s="59">
        <f t="shared" si="116"/>
        <v>1037.8969049169782</v>
      </c>
      <c r="BI139" s="59">
        <f ca="1">AVERAGE(OFFSET($BH$3,0,0,'Données projet'!$E$11+1,1))-AVERAGE(OFFSET($H$3,0,0,'Données projet'!$E$11+1,1))</f>
        <v>447.10969593632467</v>
      </c>
      <c r="BJ139" s="59">
        <f t="shared" si="146"/>
        <v>256.77417912163997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72.478824250091776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72.478824250091776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349.00000000000017</v>
      </c>
      <c r="BZ139" s="13">
        <f>BY139*VLOOKUP('Données projet'!$B$12,Paramètres!$A$1:$I$89,3,0)*VLOOKUP('Données projet'!$B$12,Paramètres!$A$1:$I$89,5,0)</f>
        <v>272.22000000000014</v>
      </c>
      <c r="CA139" s="13">
        <f t="shared" si="147"/>
        <v>65.320184547527205</v>
      </c>
      <c r="CB139" s="20">
        <f t="shared" si="118"/>
        <v>587.88248808694345</v>
      </c>
      <c r="CC139" s="59">
        <f t="shared" si="119"/>
        <v>881.21582142027682</v>
      </c>
      <c r="CD139" s="59">
        <f ca="1">AVERAGE(OFFSET($CC$3,0,0,'Données projet'!$E$12+1,1))-AVERAGE(OFFSET($H$3,0,0,'Données projet'!$E$12+1,1))</f>
        <v>357.65167206083379</v>
      </c>
      <c r="CE139" s="59">
        <f t="shared" si="148"/>
        <v>341.23389735986342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23.454049661825756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23.454049661825756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277.77359999999993</v>
      </c>
      <c r="P140" s="13">
        <f t="shared" si="141"/>
        <v>66.496288176842356</v>
      </c>
      <c r="Q140" s="20">
        <f t="shared" si="108"/>
        <v>599.60338857466706</v>
      </c>
      <c r="R140" s="59">
        <f t="shared" si="109"/>
        <v>892.93672190800044</v>
      </c>
      <c r="S140" s="59">
        <f ca="1">AVERAGE(OFFSET($R$3,0,0,'Données projet'!$E$9+1,1))-AVERAGE(OFFSET($H$3,0,0,'Données projet'!$E$9+1,1))</f>
        <v>439.19854273764042</v>
      </c>
      <c r="T140" s="59">
        <f t="shared" si="142"/>
        <v>278.21741231699929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64.744599111811183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64.744599111811183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245.99999999999994</v>
      </c>
      <c r="AJ140" s="13">
        <f>AI140*VLOOKUP('Données projet'!$B$10,Paramètres!$A$1:$I$89,3,0)*VLOOKUP('Données projet'!$B$10,Paramètres!$A$1:$I$89,5,0)</f>
        <v>234.09359999999998</v>
      </c>
      <c r="AK140" s="13">
        <f t="shared" si="143"/>
        <v>57.166902703920208</v>
      </c>
      <c r="AL140" s="20">
        <f t="shared" si="112"/>
        <v>507.27870887599425</v>
      </c>
      <c r="AM140" s="59">
        <f t="shared" si="113"/>
        <v>800.61204220932757</v>
      </c>
      <c r="AN140" s="59">
        <f ca="1">AVERAGE(OFFSET($AM$3,0,0,'Données projet'!$E$10+1,1))-AVERAGE(OFFSET($H$3,0,0,'Données projet'!$E$10+1,1))</f>
        <v>448.94764480536713</v>
      </c>
      <c r="AO140" s="59">
        <f t="shared" si="144"/>
        <v>469.26760321719695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50.437728824778652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50.437728824778652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403.99999999999994</v>
      </c>
      <c r="BE140" s="13">
        <f>BD140*VLOOKUP('Données projet'!$B$11,Paramètres!$A$1:$I$89,3,0)*VLOOKUP('Données projet'!$B$11,Paramètres!$A$1:$I$89,5,0)</f>
        <v>346.63200000000001</v>
      </c>
      <c r="BF140" s="13">
        <f t="shared" si="145"/>
        <v>80.868615263336864</v>
      </c>
      <c r="BG140" s="20">
        <f t="shared" si="115"/>
        <v>744.56357158364483</v>
      </c>
      <c r="BH140" s="59">
        <f t="shared" si="116"/>
        <v>1037.8969049169782</v>
      </c>
      <c r="BI140" s="59">
        <f ca="1">AVERAGE(OFFSET($BH$3,0,0,'Données projet'!$E$11+1,1))-AVERAGE(OFFSET($H$3,0,0,'Données projet'!$E$11+1,1))</f>
        <v>447.10969593632467</v>
      </c>
      <c r="BJ140" s="59">
        <f t="shared" si="146"/>
        <v>256.77417912163997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71.057558714265113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71.057558714265113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349.00000000000017</v>
      </c>
      <c r="BZ140" s="13">
        <f>BY140*VLOOKUP('Données projet'!$B$12,Paramètres!$A$1:$I$89,3,0)*VLOOKUP('Données projet'!$B$12,Paramètres!$A$1:$I$89,5,0)</f>
        <v>272.22000000000014</v>
      </c>
      <c r="CA140" s="13">
        <f t="shared" si="147"/>
        <v>65.320184547527205</v>
      </c>
      <c r="CB140" s="20">
        <f t="shared" si="118"/>
        <v>587.88248808694345</v>
      </c>
      <c r="CC140" s="59">
        <f t="shared" si="119"/>
        <v>881.21582142027682</v>
      </c>
      <c r="CD140" s="59">
        <f ca="1">AVERAGE(OFFSET($CC$3,0,0,'Données projet'!$E$12+1,1))-AVERAGE(OFFSET($H$3,0,0,'Données projet'!$E$12+1,1))</f>
        <v>357.65167206083379</v>
      </c>
      <c r="CE140" s="59">
        <f t="shared" si="148"/>
        <v>341.23389735986342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22.994130053515089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22.994130053515089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277.77359999999993</v>
      </c>
      <c r="P141" s="13">
        <f t="shared" si="141"/>
        <v>66.496288176842356</v>
      </c>
      <c r="Q141" s="20">
        <f t="shared" si="108"/>
        <v>599.60338857466706</v>
      </c>
      <c r="R141" s="59">
        <f t="shared" si="109"/>
        <v>892.93672190800044</v>
      </c>
      <c r="S141" s="59">
        <f ca="1">AVERAGE(OFFSET($R$3,0,0,'Données projet'!$E$9+1,1))-AVERAGE(OFFSET($H$3,0,0,'Données projet'!$E$9+1,1))</f>
        <v>439.19854273764042</v>
      </c>
      <c r="T141" s="59">
        <f t="shared" si="142"/>
        <v>278.21741231699929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63.474997013534683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63.474997013534683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245.99999999999994</v>
      </c>
      <c r="AJ141" s="13">
        <f>AI141*VLOOKUP('Données projet'!$B$10,Paramètres!$A$1:$I$89,3,0)*VLOOKUP('Données projet'!$B$10,Paramètres!$A$1:$I$89,5,0)</f>
        <v>234.09359999999998</v>
      </c>
      <c r="AK141" s="13">
        <f t="shared" si="143"/>
        <v>57.166902703920208</v>
      </c>
      <c r="AL141" s="20">
        <f t="shared" si="112"/>
        <v>507.27870887599425</v>
      </c>
      <c r="AM141" s="59">
        <f t="shared" si="113"/>
        <v>800.61204220932757</v>
      </c>
      <c r="AN141" s="59">
        <f ca="1">AVERAGE(OFFSET($AM$3,0,0,'Données projet'!$E$10+1,1))-AVERAGE(OFFSET($H$3,0,0,'Données projet'!$E$10+1,1))</f>
        <v>448.94764480536713</v>
      </c>
      <c r="AO141" s="59">
        <f t="shared" si="144"/>
        <v>469.26760321719695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49.448675726501634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49.448675726501634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403.99999999999994</v>
      </c>
      <c r="BE141" s="13">
        <f>BD141*VLOOKUP('Données projet'!$B$11,Paramètres!$A$1:$I$89,3,0)*VLOOKUP('Données projet'!$B$11,Paramètres!$A$1:$I$89,5,0)</f>
        <v>346.63200000000001</v>
      </c>
      <c r="BF141" s="13">
        <f t="shared" si="145"/>
        <v>80.868615263336864</v>
      </c>
      <c r="BG141" s="20">
        <f t="shared" si="115"/>
        <v>744.56357158364483</v>
      </c>
      <c r="BH141" s="59">
        <f t="shared" si="116"/>
        <v>1037.8969049169782</v>
      </c>
      <c r="BI141" s="59">
        <f ca="1">AVERAGE(OFFSET($BH$3,0,0,'Données projet'!$E$11+1,1))-AVERAGE(OFFSET($H$3,0,0,'Données projet'!$E$11+1,1))</f>
        <v>447.10969593632467</v>
      </c>
      <c r="BJ141" s="59">
        <f t="shared" si="146"/>
        <v>256.77417912163997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69.664163328709634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69.664163328709634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349.00000000000017</v>
      </c>
      <c r="BZ141" s="13">
        <f>BY141*VLOOKUP('Données projet'!$B$12,Paramètres!$A$1:$I$89,3,0)*VLOOKUP('Données projet'!$B$12,Paramètres!$A$1:$I$89,5,0)</f>
        <v>272.22000000000014</v>
      </c>
      <c r="CA141" s="13">
        <f t="shared" si="147"/>
        <v>65.320184547527205</v>
      </c>
      <c r="CB141" s="20">
        <f t="shared" si="118"/>
        <v>587.88248808694345</v>
      </c>
      <c r="CC141" s="59">
        <f t="shared" si="119"/>
        <v>881.21582142027682</v>
      </c>
      <c r="CD141" s="59">
        <f ca="1">AVERAGE(OFFSET($CC$3,0,0,'Données projet'!$E$12+1,1))-AVERAGE(OFFSET($H$3,0,0,'Données projet'!$E$12+1,1))</f>
        <v>357.65167206083379</v>
      </c>
      <c r="CE141" s="59">
        <f t="shared" si="148"/>
        <v>341.23389735986342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22.543229188200133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22.543229188200133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277.77359999999993</v>
      </c>
      <c r="P142" s="13">
        <f t="shared" si="141"/>
        <v>66.496288176842356</v>
      </c>
      <c r="Q142" s="20">
        <f t="shared" si="108"/>
        <v>599.60338857466706</v>
      </c>
      <c r="R142" s="59">
        <f t="shared" si="109"/>
        <v>892.93672190800044</v>
      </c>
      <c r="S142" s="59">
        <f ca="1">AVERAGE(OFFSET($R$3,0,0,'Données projet'!$E$9+1,1))-AVERAGE(OFFSET($H$3,0,0,'Données projet'!$E$9+1,1))</f>
        <v>439.19854273764042</v>
      </c>
      <c r="T142" s="59">
        <f t="shared" si="142"/>
        <v>278.21741231699929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62.230291038024568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62.230291038024568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245.99999999999994</v>
      </c>
      <c r="AJ142" s="13">
        <f>AI142*VLOOKUP('Données projet'!$B$10,Paramètres!$A$1:$I$89,3,0)*VLOOKUP('Données projet'!$B$10,Paramètres!$A$1:$I$89,5,0)</f>
        <v>234.09359999999998</v>
      </c>
      <c r="AK142" s="13">
        <f t="shared" si="143"/>
        <v>57.166902703920208</v>
      </c>
      <c r="AL142" s="20">
        <f t="shared" si="112"/>
        <v>507.27870887599425</v>
      </c>
      <c r="AM142" s="59">
        <f t="shared" si="113"/>
        <v>800.61204220932757</v>
      </c>
      <c r="AN142" s="59">
        <f ca="1">AVERAGE(OFFSET($AM$3,0,0,'Données projet'!$E$10+1,1))-AVERAGE(OFFSET($H$3,0,0,'Données projet'!$E$10+1,1))</f>
        <v>448.94764480536713</v>
      </c>
      <c r="AO142" s="59">
        <f t="shared" si="144"/>
        <v>469.26760321719695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48.479017356219003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48.479017356219003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403.99999999999994</v>
      </c>
      <c r="BE142" s="13">
        <f>BD142*VLOOKUP('Données projet'!$B$11,Paramètres!$A$1:$I$89,3,0)*VLOOKUP('Données projet'!$B$11,Paramètres!$A$1:$I$89,5,0)</f>
        <v>346.63200000000001</v>
      </c>
      <c r="BF142" s="13">
        <f t="shared" si="145"/>
        <v>80.868615263336864</v>
      </c>
      <c r="BG142" s="20">
        <f t="shared" si="115"/>
        <v>744.56357158364483</v>
      </c>
      <c r="BH142" s="59">
        <f t="shared" si="116"/>
        <v>1037.8969049169782</v>
      </c>
      <c r="BI142" s="59">
        <f ca="1">AVERAGE(OFFSET($BH$3,0,0,'Données projet'!$E$11+1,1))-AVERAGE(OFFSET($H$3,0,0,'Données projet'!$E$11+1,1))</f>
        <v>447.10969593632467</v>
      </c>
      <c r="BJ142" s="59">
        <f t="shared" si="146"/>
        <v>256.77417912163997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68.298091576777637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68.298091576777637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349.00000000000017</v>
      </c>
      <c r="BZ142" s="13">
        <f>BY142*VLOOKUP('Données projet'!$B$12,Paramètres!$A$1:$I$89,3,0)*VLOOKUP('Données projet'!$B$12,Paramètres!$A$1:$I$89,5,0)</f>
        <v>272.22000000000014</v>
      </c>
      <c r="CA142" s="13">
        <f t="shared" si="147"/>
        <v>65.320184547527205</v>
      </c>
      <c r="CB142" s="20">
        <f t="shared" si="118"/>
        <v>587.88248808694345</v>
      </c>
      <c r="CC142" s="59">
        <f t="shared" si="119"/>
        <v>881.21582142027682</v>
      </c>
      <c r="CD142" s="59">
        <f ca="1">AVERAGE(OFFSET($CC$3,0,0,'Données projet'!$E$12+1,1))-AVERAGE(OFFSET($H$3,0,0,'Données projet'!$E$12+1,1))</f>
        <v>357.65167206083379</v>
      </c>
      <c r="CE142" s="59">
        <f t="shared" si="148"/>
        <v>341.23389735986342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22.101170213831633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22.101170213831633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277.77359999999993</v>
      </c>
      <c r="P143" s="13">
        <f t="shared" si="141"/>
        <v>66.496288176842356</v>
      </c>
      <c r="Q143" s="20">
        <f t="shared" si="108"/>
        <v>599.60338857466706</v>
      </c>
      <c r="R143" s="59">
        <f t="shared" si="109"/>
        <v>892.93672190800044</v>
      </c>
      <c r="S143" s="59">
        <f ca="1">AVERAGE(OFFSET($R$3,0,0,'Données projet'!$E$9+1,1))-AVERAGE(OFFSET($H$3,0,0,'Données projet'!$E$9+1,1))</f>
        <v>439.19854273764042</v>
      </c>
      <c r="T143" s="59">
        <f t="shared" si="142"/>
        <v>278.21741231699929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61.009992987498521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61.009992987498521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245.99999999999994</v>
      </c>
      <c r="AJ143" s="13">
        <f>AI143*VLOOKUP('Données projet'!$B$10,Paramètres!$A$1:$I$89,3,0)*VLOOKUP('Données projet'!$B$10,Paramètres!$A$1:$I$89,5,0)</f>
        <v>234.09359999999998</v>
      </c>
      <c r="AK143" s="13">
        <f t="shared" si="143"/>
        <v>57.166902703920208</v>
      </c>
      <c r="AL143" s="20">
        <f t="shared" si="112"/>
        <v>507.27870887599425</v>
      </c>
      <c r="AM143" s="59">
        <f t="shared" si="113"/>
        <v>800.61204220932757</v>
      </c>
      <c r="AN143" s="59">
        <f ca="1">AVERAGE(OFFSET($AM$3,0,0,'Données projet'!$E$10+1,1))-AVERAGE(OFFSET($H$3,0,0,'Données projet'!$E$10+1,1))</f>
        <v>448.94764480536713</v>
      </c>
      <c r="AO143" s="59">
        <f t="shared" si="144"/>
        <v>469.26760321719695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47.528373395144413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47.528373395144413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403.99999999999994</v>
      </c>
      <c r="BE143" s="13">
        <f>BD143*VLOOKUP('Données projet'!$B$11,Paramètres!$A$1:$I$89,3,0)*VLOOKUP('Données projet'!$B$11,Paramètres!$A$1:$I$89,5,0)</f>
        <v>346.63200000000001</v>
      </c>
      <c r="BF143" s="13">
        <f t="shared" si="145"/>
        <v>80.868615263336864</v>
      </c>
      <c r="BG143" s="20">
        <f t="shared" si="115"/>
        <v>744.56357158364483</v>
      </c>
      <c r="BH143" s="59">
        <f t="shared" si="116"/>
        <v>1037.8969049169782</v>
      </c>
      <c r="BI143" s="59">
        <f ca="1">AVERAGE(OFFSET($BH$3,0,0,'Données projet'!$E$11+1,1))-AVERAGE(OFFSET($H$3,0,0,'Données projet'!$E$11+1,1))</f>
        <v>447.10969593632467</v>
      </c>
      <c r="BJ143" s="59">
        <f t="shared" si="146"/>
        <v>256.77417912163997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66.958807658679532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66.958807658679532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349.00000000000017</v>
      </c>
      <c r="BZ143" s="13">
        <f>BY143*VLOOKUP('Données projet'!$B$12,Paramètres!$A$1:$I$89,3,0)*VLOOKUP('Données projet'!$B$12,Paramètres!$A$1:$I$89,5,0)</f>
        <v>272.22000000000014</v>
      </c>
      <c r="CA143" s="13">
        <f t="shared" si="147"/>
        <v>65.320184547527205</v>
      </c>
      <c r="CB143" s="20">
        <f t="shared" si="118"/>
        <v>587.88248808694345</v>
      </c>
      <c r="CC143" s="59">
        <f t="shared" si="119"/>
        <v>881.21582142027682</v>
      </c>
      <c r="CD143" s="59">
        <f ca="1">AVERAGE(OFFSET($CC$3,0,0,'Données projet'!$E$12+1,1))-AVERAGE(OFFSET($H$3,0,0,'Données projet'!$E$12+1,1))</f>
        <v>357.65167206083379</v>
      </c>
      <c r="CE143" s="59">
        <f t="shared" si="148"/>
        <v>341.23389735986342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21.667779746321148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21.667779746321148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277.77359999999993</v>
      </c>
      <c r="P144" s="13">
        <f t="shared" si="141"/>
        <v>66.496288176842356</v>
      </c>
      <c r="Q144" s="20">
        <f t="shared" si="108"/>
        <v>599.60338857466706</v>
      </c>
      <c r="R144" s="59">
        <f t="shared" si="109"/>
        <v>892.93672190800044</v>
      </c>
      <c r="S144" s="59">
        <f ca="1">AVERAGE(OFFSET($R$3,0,0,'Données projet'!$E$9+1,1))-AVERAGE(OFFSET($H$3,0,0,'Données projet'!$E$9+1,1))</f>
        <v>439.19854273764042</v>
      </c>
      <c r="T144" s="59">
        <f t="shared" si="142"/>
        <v>278.21741231699929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59.813624237434979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59.813624237434979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245.99999999999994</v>
      </c>
      <c r="AJ144" s="13">
        <f>AI144*VLOOKUP('Données projet'!$B$10,Paramètres!$A$1:$I$89,3,0)*VLOOKUP('Données projet'!$B$10,Paramètres!$A$1:$I$89,5,0)</f>
        <v>234.09359999999998</v>
      </c>
      <c r="AK144" s="13">
        <f t="shared" si="143"/>
        <v>57.166902703920208</v>
      </c>
      <c r="AL144" s="20">
        <f t="shared" si="112"/>
        <v>507.27870887599425</v>
      </c>
      <c r="AM144" s="59">
        <f t="shared" si="113"/>
        <v>800.61204220932757</v>
      </c>
      <c r="AN144" s="59">
        <f ca="1">AVERAGE(OFFSET($AM$3,0,0,'Données projet'!$E$10+1,1))-AVERAGE(OFFSET($H$3,0,0,'Données projet'!$E$10+1,1))</f>
        <v>448.94764480536713</v>
      </c>
      <c r="AO144" s="59">
        <f t="shared" si="144"/>
        <v>469.26760321719695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46.59637098231093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46.59637098231093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403.99999999999994</v>
      </c>
      <c r="BE144" s="13">
        <f>BD144*VLOOKUP('Données projet'!$B$11,Paramètres!$A$1:$I$89,3,0)*VLOOKUP('Données projet'!$B$11,Paramètres!$A$1:$I$89,5,0)</f>
        <v>346.63200000000001</v>
      </c>
      <c r="BF144" s="13">
        <f t="shared" si="145"/>
        <v>80.868615263336864</v>
      </c>
      <c r="BG144" s="20">
        <f t="shared" si="115"/>
        <v>744.56357158364483</v>
      </c>
      <c r="BH144" s="59">
        <f t="shared" si="116"/>
        <v>1037.8969049169782</v>
      </c>
      <c r="BI144" s="59">
        <f ca="1">AVERAGE(OFFSET($BH$3,0,0,'Données projet'!$E$11+1,1))-AVERAGE(OFFSET($H$3,0,0,'Données projet'!$E$11+1,1))</f>
        <v>447.10969593632467</v>
      </c>
      <c r="BJ144" s="59">
        <f t="shared" si="146"/>
        <v>256.77417912163997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65.645786281332803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65.645786281332803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349.00000000000017</v>
      </c>
      <c r="BZ144" s="13">
        <f>BY144*VLOOKUP('Données projet'!$B$12,Paramètres!$A$1:$I$89,3,0)*VLOOKUP('Données projet'!$B$12,Paramètres!$A$1:$I$89,5,0)</f>
        <v>272.22000000000014</v>
      </c>
      <c r="CA144" s="13">
        <f t="shared" si="147"/>
        <v>65.320184547527205</v>
      </c>
      <c r="CB144" s="20">
        <f t="shared" si="118"/>
        <v>587.88248808694345</v>
      </c>
      <c r="CC144" s="59">
        <f t="shared" si="119"/>
        <v>881.21582142027682</v>
      </c>
      <c r="CD144" s="59">
        <f ca="1">AVERAGE(OFFSET($CC$3,0,0,'Données projet'!$E$12+1,1))-AVERAGE(OFFSET($H$3,0,0,'Données projet'!$E$12+1,1))</f>
        <v>357.65167206083379</v>
      </c>
      <c r="CE144" s="59">
        <f t="shared" si="148"/>
        <v>341.23389735986342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21.242887801536462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21.242887801536462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277.77359999999993</v>
      </c>
      <c r="P145" s="13">
        <f t="shared" si="141"/>
        <v>66.496288176842356</v>
      </c>
      <c r="Q145" s="20">
        <f t="shared" si="108"/>
        <v>599.60338857466706</v>
      </c>
      <c r="R145" s="59">
        <f t="shared" si="109"/>
        <v>892.93672190800044</v>
      </c>
      <c r="S145" s="59">
        <f ca="1">AVERAGE(OFFSET($R$3,0,0,'Données projet'!$E$9+1,1))-AVERAGE(OFFSET($H$3,0,0,'Données projet'!$E$9+1,1))</f>
        <v>439.19854273764042</v>
      </c>
      <c r="T145" s="59">
        <f t="shared" si="142"/>
        <v>278.21741231699929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58.640715548847297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58.640715548847297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245.99999999999994</v>
      </c>
      <c r="AJ145" s="13">
        <f>AI145*VLOOKUP('Données projet'!$B$10,Paramètres!$A$1:$I$89,3,0)*VLOOKUP('Données projet'!$B$10,Paramètres!$A$1:$I$89,5,0)</f>
        <v>234.09359999999998</v>
      </c>
      <c r="AK145" s="13">
        <f t="shared" si="143"/>
        <v>57.166902703920208</v>
      </c>
      <c r="AL145" s="20">
        <f t="shared" si="112"/>
        <v>507.27870887599425</v>
      </c>
      <c r="AM145" s="59">
        <f t="shared" si="113"/>
        <v>800.61204220932757</v>
      </c>
      <c r="AN145" s="59">
        <f ca="1">AVERAGE(OFFSET($AM$3,0,0,'Données projet'!$E$10+1,1))-AVERAGE(OFFSET($H$3,0,0,'Données projet'!$E$10+1,1))</f>
        <v>448.94764480536713</v>
      </c>
      <c r="AO145" s="59">
        <f t="shared" si="144"/>
        <v>469.26760321719695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45.682644568327774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45.682644568327774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403.99999999999994</v>
      </c>
      <c r="BE145" s="13">
        <f>BD145*VLOOKUP('Données projet'!$B$11,Paramètres!$A$1:$I$89,3,0)*VLOOKUP('Données projet'!$B$11,Paramètres!$A$1:$I$89,5,0)</f>
        <v>346.63200000000001</v>
      </c>
      <c r="BF145" s="13">
        <f t="shared" si="145"/>
        <v>80.868615263336864</v>
      </c>
      <c r="BG145" s="20">
        <f t="shared" si="115"/>
        <v>744.56357158364483</v>
      </c>
      <c r="BH145" s="59">
        <f t="shared" si="116"/>
        <v>1037.8969049169782</v>
      </c>
      <c r="BI145" s="59">
        <f ca="1">AVERAGE(OFFSET($BH$3,0,0,'Données projet'!$E$11+1,1))-AVERAGE(OFFSET($H$3,0,0,'Données projet'!$E$11+1,1))</f>
        <v>447.10969593632467</v>
      </c>
      <c r="BJ145" s="59">
        <f t="shared" si="146"/>
        <v>256.77417912163997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64.35851245233188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64.35851245233188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349.00000000000017</v>
      </c>
      <c r="BZ145" s="13">
        <f>BY145*VLOOKUP('Données projet'!$B$12,Paramètres!$A$1:$I$89,3,0)*VLOOKUP('Données projet'!$B$12,Paramètres!$A$1:$I$89,5,0)</f>
        <v>272.22000000000014</v>
      </c>
      <c r="CA145" s="13">
        <f t="shared" si="147"/>
        <v>65.320184547527205</v>
      </c>
      <c r="CB145" s="20">
        <f t="shared" si="118"/>
        <v>587.88248808694345</v>
      </c>
      <c r="CC145" s="59">
        <f t="shared" si="119"/>
        <v>881.21582142027682</v>
      </c>
      <c r="CD145" s="59">
        <f ca="1">AVERAGE(OFFSET($CC$3,0,0,'Données projet'!$E$12+1,1))-AVERAGE(OFFSET($H$3,0,0,'Données projet'!$E$12+1,1))</f>
        <v>357.65167206083379</v>
      </c>
      <c r="CE145" s="59">
        <f t="shared" si="148"/>
        <v>341.23389735986342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20.826327728630506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20.826327728630506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277.77359999999993</v>
      </c>
      <c r="P146" s="13">
        <f t="shared" si="141"/>
        <v>66.496288176842356</v>
      </c>
      <c r="Q146" s="20">
        <f t="shared" si="108"/>
        <v>599.60338857466706</v>
      </c>
      <c r="R146" s="59">
        <f t="shared" si="109"/>
        <v>892.93672190800044</v>
      </c>
      <c r="S146" s="59">
        <f ca="1">AVERAGE(OFFSET($R$3,0,0,'Données projet'!$E$9+1,1))-AVERAGE(OFFSET($H$3,0,0,'Données projet'!$E$9+1,1))</f>
        <v>439.19854273764042</v>
      </c>
      <c r="T146" s="59">
        <f t="shared" si="142"/>
        <v>278.21741231699929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57.490806884239156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57.490806884239156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245.99999999999994</v>
      </c>
      <c r="AJ146" s="13">
        <f>AI146*VLOOKUP('Données projet'!$B$10,Paramètres!$A$1:$I$89,3,0)*VLOOKUP('Données projet'!$B$10,Paramètres!$A$1:$I$89,5,0)</f>
        <v>234.09359999999998</v>
      </c>
      <c r="AK146" s="13">
        <f t="shared" si="143"/>
        <v>57.166902703920208</v>
      </c>
      <c r="AL146" s="20">
        <f t="shared" si="112"/>
        <v>507.27870887599425</v>
      </c>
      <c r="AM146" s="59">
        <f t="shared" si="113"/>
        <v>800.61204220932757</v>
      </c>
      <c r="AN146" s="59">
        <f ca="1">AVERAGE(OFFSET($AM$3,0,0,'Données projet'!$E$10+1,1))-AVERAGE(OFFSET($H$3,0,0,'Données projet'!$E$10+1,1))</f>
        <v>448.94764480536713</v>
      </c>
      <c r="AO146" s="59">
        <f t="shared" si="144"/>
        <v>469.26760321719695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44.786835772004743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44.786835772004743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403.99999999999994</v>
      </c>
      <c r="BE146" s="13">
        <f>BD146*VLOOKUP('Données projet'!$B$11,Paramètres!$A$1:$I$89,3,0)*VLOOKUP('Données projet'!$B$11,Paramètres!$A$1:$I$89,5,0)</f>
        <v>346.63200000000001</v>
      </c>
      <c r="BF146" s="13">
        <f t="shared" si="145"/>
        <v>80.868615263336864</v>
      </c>
      <c r="BG146" s="20">
        <f t="shared" si="115"/>
        <v>744.56357158364483</v>
      </c>
      <c r="BH146" s="59">
        <f t="shared" si="116"/>
        <v>1037.8969049169782</v>
      </c>
      <c r="BI146" s="59">
        <f ca="1">AVERAGE(OFFSET($BH$3,0,0,'Données projet'!$E$11+1,1))-AVERAGE(OFFSET($H$3,0,0,'Données projet'!$E$11+1,1))</f>
        <v>447.10969593632467</v>
      </c>
      <c r="BJ146" s="59">
        <f t="shared" si="146"/>
        <v>256.77417912163997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63.096481277958155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63.096481277958155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349.00000000000017</v>
      </c>
      <c r="BZ146" s="13">
        <f>BY146*VLOOKUP('Données projet'!$B$12,Paramètres!$A$1:$I$89,3,0)*VLOOKUP('Données projet'!$B$12,Paramètres!$A$1:$I$89,5,0)</f>
        <v>272.22000000000014</v>
      </c>
      <c r="CA146" s="13">
        <f t="shared" si="147"/>
        <v>65.320184547527205</v>
      </c>
      <c r="CB146" s="20">
        <f t="shared" si="118"/>
        <v>587.88248808694345</v>
      </c>
      <c r="CC146" s="59">
        <f t="shared" si="119"/>
        <v>881.21582142027682</v>
      </c>
      <c r="CD146" s="59">
        <f ca="1">AVERAGE(OFFSET($CC$3,0,0,'Données projet'!$E$12+1,1))-AVERAGE(OFFSET($H$3,0,0,'Données projet'!$E$12+1,1))</f>
        <v>357.65167206083379</v>
      </c>
      <c r="CE146" s="59">
        <f t="shared" si="148"/>
        <v>341.23389735986342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20.417936144677679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20.417936144677679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277.77359999999993</v>
      </c>
      <c r="P147" s="13">
        <f t="shared" si="141"/>
        <v>66.496288176842356</v>
      </c>
      <c r="Q147" s="20">
        <f t="shared" si="108"/>
        <v>599.60338857466706</v>
      </c>
      <c r="R147" s="59">
        <f t="shared" si="109"/>
        <v>892.93672190800044</v>
      </c>
      <c r="S147" s="59">
        <f ca="1">AVERAGE(OFFSET($R$3,0,0,'Données projet'!$E$9+1,1))-AVERAGE(OFFSET($H$3,0,0,'Données projet'!$E$9+1,1))</f>
        <v>439.19854273764042</v>
      </c>
      <c r="T147" s="59">
        <f t="shared" si="142"/>
        <v>278.21741231699929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56.363447227168955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56.363447227168955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245.99999999999994</v>
      </c>
      <c r="AJ147" s="13">
        <f>AI147*VLOOKUP('Données projet'!$B$10,Paramètres!$A$1:$I$89,3,0)*VLOOKUP('Données projet'!$B$10,Paramètres!$A$1:$I$89,5,0)</f>
        <v>234.09359999999998</v>
      </c>
      <c r="AK147" s="13">
        <f t="shared" si="143"/>
        <v>57.166902703920208</v>
      </c>
      <c r="AL147" s="20">
        <f t="shared" si="112"/>
        <v>507.27870887599425</v>
      </c>
      <c r="AM147" s="59">
        <f t="shared" si="113"/>
        <v>800.61204220932757</v>
      </c>
      <c r="AN147" s="59">
        <f ca="1">AVERAGE(OFFSET($AM$3,0,0,'Données projet'!$E$10+1,1))-AVERAGE(OFFSET($H$3,0,0,'Données projet'!$E$10+1,1))</f>
        <v>448.94764480536713</v>
      </c>
      <c r="AO147" s="59">
        <f t="shared" si="144"/>
        <v>469.26760321719695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43.908593239788196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43.908593239788196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403.99999999999994</v>
      </c>
      <c r="BE147" s="13">
        <f>BD147*VLOOKUP('Données projet'!$B$11,Paramètres!$A$1:$I$89,3,0)*VLOOKUP('Données projet'!$B$11,Paramètres!$A$1:$I$89,5,0)</f>
        <v>346.63200000000001</v>
      </c>
      <c r="BF147" s="13">
        <f t="shared" si="145"/>
        <v>80.868615263336864</v>
      </c>
      <c r="BG147" s="20">
        <f t="shared" si="115"/>
        <v>744.56357158364483</v>
      </c>
      <c r="BH147" s="59">
        <f t="shared" si="116"/>
        <v>1037.8969049169782</v>
      </c>
      <c r="BI147" s="59">
        <f ca="1">AVERAGE(OFFSET($BH$3,0,0,'Données projet'!$E$11+1,1))-AVERAGE(OFFSET($H$3,0,0,'Données projet'!$E$11+1,1))</f>
        <v>447.10969593632467</v>
      </c>
      <c r="BJ147" s="59">
        <f t="shared" si="146"/>
        <v>256.77417912163997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61.859197765150888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61.859197765150888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349.00000000000017</v>
      </c>
      <c r="BZ147" s="13">
        <f>BY147*VLOOKUP('Données projet'!$B$12,Paramètres!$A$1:$I$89,3,0)*VLOOKUP('Données projet'!$B$12,Paramètres!$A$1:$I$89,5,0)</f>
        <v>272.22000000000014</v>
      </c>
      <c r="CA147" s="13">
        <f t="shared" si="147"/>
        <v>65.320184547527205</v>
      </c>
      <c r="CB147" s="20">
        <f t="shared" si="118"/>
        <v>587.88248808694345</v>
      </c>
      <c r="CC147" s="59">
        <f t="shared" si="119"/>
        <v>881.21582142027682</v>
      </c>
      <c r="CD147" s="59">
        <f ca="1">AVERAGE(OFFSET($CC$3,0,0,'Données projet'!$E$12+1,1))-AVERAGE(OFFSET($H$3,0,0,'Données projet'!$E$12+1,1))</f>
        <v>357.65167206083379</v>
      </c>
      <c r="CE147" s="59">
        <f t="shared" si="148"/>
        <v>341.23389735986342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20.017552870591896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20.017552870591896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277.77359999999993</v>
      </c>
      <c r="P148" s="13">
        <f t="shared" si="141"/>
        <v>66.496288176842356</v>
      </c>
      <c r="Q148" s="20">
        <f t="shared" si="108"/>
        <v>599.60338857466706</v>
      </c>
      <c r="R148" s="59">
        <f t="shared" si="109"/>
        <v>892.93672190800044</v>
      </c>
      <c r="S148" s="59">
        <f ca="1">AVERAGE(OFFSET($R$3,0,0,'Données projet'!$E$9+1,1))-AVERAGE(OFFSET($H$3,0,0,'Données projet'!$E$9+1,1))</f>
        <v>439.19854273764042</v>
      </c>
      <c r="T148" s="59">
        <f t="shared" si="142"/>
        <v>278.21741231699929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55.258194405352405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55.258194405352405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245.99999999999994</v>
      </c>
      <c r="AJ148" s="13">
        <f>AI148*VLOOKUP('Données projet'!$B$10,Paramètres!$A$1:$I$89,3,0)*VLOOKUP('Données projet'!$B$10,Paramètres!$A$1:$I$89,5,0)</f>
        <v>234.09359999999998</v>
      </c>
      <c r="AK148" s="13">
        <f t="shared" si="143"/>
        <v>57.166902703920208</v>
      </c>
      <c r="AL148" s="20">
        <f t="shared" si="112"/>
        <v>507.27870887599425</v>
      </c>
      <c r="AM148" s="59">
        <f t="shared" si="113"/>
        <v>800.61204220932757</v>
      </c>
      <c r="AN148" s="59">
        <f ca="1">AVERAGE(OFFSET($AM$3,0,0,'Données projet'!$E$10+1,1))-AVERAGE(OFFSET($H$3,0,0,'Données projet'!$E$10+1,1))</f>
        <v>448.94764480536713</v>
      </c>
      <c r="AO148" s="59">
        <f t="shared" si="144"/>
        <v>469.26760321719695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43.047572507953362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43.047572507953362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403.99999999999994</v>
      </c>
      <c r="BE148" s="13">
        <f>BD148*VLOOKUP('Données projet'!$B$11,Paramètres!$A$1:$I$89,3,0)*VLOOKUP('Données projet'!$B$11,Paramètres!$A$1:$I$89,5,0)</f>
        <v>346.63200000000001</v>
      </c>
      <c r="BF148" s="13">
        <f t="shared" si="145"/>
        <v>80.868615263336864</v>
      </c>
      <c r="BG148" s="20">
        <f t="shared" si="115"/>
        <v>744.56357158364483</v>
      </c>
      <c r="BH148" s="59">
        <f t="shared" si="116"/>
        <v>1037.8969049169782</v>
      </c>
      <c r="BI148" s="59">
        <f ca="1">AVERAGE(OFFSET($BH$3,0,0,'Données projet'!$E$11+1,1))-AVERAGE(OFFSET($H$3,0,0,'Données projet'!$E$11+1,1))</f>
        <v>447.10969593632467</v>
      </c>
      <c r="BJ148" s="59">
        <f t="shared" si="146"/>
        <v>256.77417912163997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60.646176627361349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60.646176627361349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349.00000000000017</v>
      </c>
      <c r="BZ148" s="13">
        <f>BY148*VLOOKUP('Données projet'!$B$12,Paramètres!$A$1:$I$89,3,0)*VLOOKUP('Données projet'!$B$12,Paramètres!$A$1:$I$89,5,0)</f>
        <v>272.22000000000014</v>
      </c>
      <c r="CA148" s="13">
        <f t="shared" si="147"/>
        <v>65.320184547527205</v>
      </c>
      <c r="CB148" s="20">
        <f t="shared" si="118"/>
        <v>587.88248808694345</v>
      </c>
      <c r="CC148" s="59">
        <f t="shared" si="119"/>
        <v>881.21582142027682</v>
      </c>
      <c r="CD148" s="59">
        <f ca="1">AVERAGE(OFFSET($CC$3,0,0,'Données projet'!$E$12+1,1))-AVERAGE(OFFSET($H$3,0,0,'Données projet'!$E$12+1,1))</f>
        <v>357.65167206083379</v>
      </c>
      <c r="CE148" s="59">
        <f t="shared" si="148"/>
        <v>341.23389735986342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19.625020868301252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19.625020868301252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277.77359999999993</v>
      </c>
      <c r="P149" s="13">
        <f t="shared" si="141"/>
        <v>66.496288176842356</v>
      </c>
      <c r="Q149" s="20">
        <f t="shared" si="108"/>
        <v>599.60338857466706</v>
      </c>
      <c r="R149" s="59">
        <f t="shared" si="109"/>
        <v>892.93672190800044</v>
      </c>
      <c r="S149" s="59">
        <f ca="1">AVERAGE(OFFSET($R$3,0,0,'Données projet'!$E$9+1,1))-AVERAGE(OFFSET($H$3,0,0,'Données projet'!$E$9+1,1))</f>
        <v>439.19854273764042</v>
      </c>
      <c r="T149" s="59">
        <f t="shared" si="142"/>
        <v>278.21741231699929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54.174614917234024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54.174614917234024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245.99999999999994</v>
      </c>
      <c r="AJ149" s="13">
        <f>AI149*VLOOKUP('Données projet'!$B$10,Paramètres!$A$1:$I$89,3,0)*VLOOKUP('Données projet'!$B$10,Paramètres!$A$1:$I$89,5,0)</f>
        <v>234.09359999999998</v>
      </c>
      <c r="AK149" s="13">
        <f t="shared" si="143"/>
        <v>57.166902703920208</v>
      </c>
      <c r="AL149" s="20">
        <f t="shared" si="112"/>
        <v>507.27870887599425</v>
      </c>
      <c r="AM149" s="59">
        <f t="shared" si="113"/>
        <v>800.61204220932757</v>
      </c>
      <c r="AN149" s="59">
        <f ca="1">AVERAGE(OFFSET($AM$3,0,0,'Données projet'!$E$10+1,1))-AVERAGE(OFFSET($H$3,0,0,'Données projet'!$E$10+1,1))</f>
        <v>448.94764480536713</v>
      </c>
      <c r="AO149" s="59">
        <f t="shared" si="144"/>
        <v>469.26760321719695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42.203435867499017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42.203435867499017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403.99999999999994</v>
      </c>
      <c r="BE149" s="13">
        <f>BD149*VLOOKUP('Données projet'!$B$11,Paramètres!$A$1:$I$89,3,0)*VLOOKUP('Données projet'!$B$11,Paramètres!$A$1:$I$89,5,0)</f>
        <v>346.63200000000001</v>
      </c>
      <c r="BF149" s="13">
        <f t="shared" si="145"/>
        <v>80.868615263336864</v>
      </c>
      <c r="BG149" s="20">
        <f t="shared" si="115"/>
        <v>744.56357158364483</v>
      </c>
      <c r="BH149" s="59">
        <f t="shared" si="116"/>
        <v>1037.8969049169782</v>
      </c>
      <c r="BI149" s="59">
        <f ca="1">AVERAGE(OFFSET($BH$3,0,0,'Données projet'!$E$11+1,1))-AVERAGE(OFFSET($H$3,0,0,'Données projet'!$E$11+1,1))</f>
        <v>447.10969593632467</v>
      </c>
      <c r="BJ149" s="59">
        <f t="shared" si="146"/>
        <v>256.77417912163997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59.456942094214028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59.456942094214028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349.00000000000017</v>
      </c>
      <c r="BZ149" s="13">
        <f>BY149*VLOOKUP('Données projet'!$B$12,Paramètres!$A$1:$I$89,3,0)*VLOOKUP('Données projet'!$B$12,Paramètres!$A$1:$I$89,5,0)</f>
        <v>272.22000000000014</v>
      </c>
      <c r="CA149" s="13">
        <f t="shared" si="147"/>
        <v>65.320184547527205</v>
      </c>
      <c r="CB149" s="20">
        <f t="shared" si="118"/>
        <v>587.88248808694345</v>
      </c>
      <c r="CC149" s="59">
        <f t="shared" si="119"/>
        <v>881.21582142027682</v>
      </c>
      <c r="CD149" s="59">
        <f ca="1">AVERAGE(OFFSET($CC$3,0,0,'Données projet'!$E$12+1,1))-AVERAGE(OFFSET($H$3,0,0,'Données projet'!$E$12+1,1))</f>
        <v>357.65167206083379</v>
      </c>
      <c r="CE149" s="59">
        <f t="shared" si="148"/>
        <v>341.23389735986342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19.240186179154648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19.240186179154648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277.77359999999993</v>
      </c>
      <c r="P150" s="13">
        <f t="shared" si="141"/>
        <v>66.496288176842356</v>
      </c>
      <c r="Q150" s="20">
        <f t="shared" si="108"/>
        <v>599.60338857466706</v>
      </c>
      <c r="R150" s="59">
        <f t="shared" si="109"/>
        <v>892.93672190800044</v>
      </c>
      <c r="S150" s="59">
        <f ca="1">AVERAGE(OFFSET($R$3,0,0,'Données projet'!$E$9+1,1))-AVERAGE(OFFSET($H$3,0,0,'Données projet'!$E$9+1,1))</f>
        <v>439.19854273764042</v>
      </c>
      <c r="T150" s="59">
        <f t="shared" si="142"/>
        <v>278.21741231699929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53.112283761959411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53.112283761959411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245.99999999999994</v>
      </c>
      <c r="AJ150" s="13">
        <f>AI150*VLOOKUP('Données projet'!$B$10,Paramètres!$A$1:$I$89,3,0)*VLOOKUP('Données projet'!$B$10,Paramètres!$A$1:$I$89,5,0)</f>
        <v>234.09359999999998</v>
      </c>
      <c r="AK150" s="13">
        <f t="shared" si="143"/>
        <v>57.166902703920208</v>
      </c>
      <c r="AL150" s="20">
        <f t="shared" si="112"/>
        <v>507.27870887599425</v>
      </c>
      <c r="AM150" s="59">
        <f t="shared" si="113"/>
        <v>800.61204220932757</v>
      </c>
      <c r="AN150" s="59">
        <f ca="1">AVERAGE(OFFSET($AM$3,0,0,'Données projet'!$E$10+1,1))-AVERAGE(OFFSET($H$3,0,0,'Données projet'!$E$10+1,1))</f>
        <v>448.94764480536713</v>
      </c>
      <c r="AO150" s="59">
        <f t="shared" si="144"/>
        <v>469.26760321719695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41.375852231691475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41.375852231691475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403.99999999999994</v>
      </c>
      <c r="BE150" s="13">
        <f>BD150*VLOOKUP('Données projet'!$B$11,Paramètres!$A$1:$I$89,3,0)*VLOOKUP('Données projet'!$B$11,Paramètres!$A$1:$I$89,5,0)</f>
        <v>346.63200000000001</v>
      </c>
      <c r="BF150" s="13">
        <f t="shared" si="145"/>
        <v>80.868615263336864</v>
      </c>
      <c r="BG150" s="20">
        <f t="shared" si="115"/>
        <v>744.56357158364483</v>
      </c>
      <c r="BH150" s="59">
        <f t="shared" si="116"/>
        <v>1037.8969049169782</v>
      </c>
      <c r="BI150" s="59">
        <f ca="1">AVERAGE(OFFSET($BH$3,0,0,'Données projet'!$E$11+1,1))-AVERAGE(OFFSET($H$3,0,0,'Données projet'!$E$11+1,1))</f>
        <v>447.10969593632467</v>
      </c>
      <c r="BJ150" s="59">
        <f t="shared" si="146"/>
        <v>256.77417912163997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58.291027724900282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58.291027724900282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349.00000000000017</v>
      </c>
      <c r="BZ150" s="13">
        <f>BY150*VLOOKUP('Données projet'!$B$12,Paramètres!$A$1:$I$89,3,0)*VLOOKUP('Données projet'!$B$12,Paramètres!$A$1:$I$89,5,0)</f>
        <v>272.22000000000014</v>
      </c>
      <c r="CA150" s="13">
        <f t="shared" si="147"/>
        <v>65.320184547527205</v>
      </c>
      <c r="CB150" s="20">
        <f t="shared" si="118"/>
        <v>587.88248808694345</v>
      </c>
      <c r="CC150" s="59">
        <f t="shared" si="119"/>
        <v>881.21582142027682</v>
      </c>
      <c r="CD150" s="59">
        <f ca="1">AVERAGE(OFFSET($CC$3,0,0,'Données projet'!$E$12+1,1))-AVERAGE(OFFSET($H$3,0,0,'Données projet'!$E$12+1,1))</f>
        <v>357.65167206083379</v>
      </c>
      <c r="CE150" s="59">
        <f t="shared" si="148"/>
        <v>341.23389735986342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18.862897863536226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18.862897863536226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277.77359999999993</v>
      </c>
      <c r="P151" s="13">
        <f t="shared" si="141"/>
        <v>66.496288176842356</v>
      </c>
      <c r="Q151" s="20">
        <f t="shared" si="108"/>
        <v>599.60338857466706</v>
      </c>
      <c r="R151" s="59">
        <f t="shared" si="109"/>
        <v>892.93672190800044</v>
      </c>
      <c r="S151" s="59">
        <f ca="1">AVERAGE(OFFSET($R$3,0,0,'Données projet'!$E$9+1,1))-AVERAGE(OFFSET($H$3,0,0,'Données projet'!$E$9+1,1))</f>
        <v>439.19854273764042</v>
      </c>
      <c r="T151" s="59">
        <f t="shared" si="142"/>
        <v>278.21741231699929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52.070784272681713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52.070784272681713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245.99999999999994</v>
      </c>
      <c r="AJ151" s="13">
        <f>AI151*VLOOKUP('Données projet'!$B$10,Paramètres!$A$1:$I$89,3,0)*VLOOKUP('Données projet'!$B$10,Paramètres!$A$1:$I$89,5,0)</f>
        <v>234.09359999999998</v>
      </c>
      <c r="AK151" s="13">
        <f t="shared" si="143"/>
        <v>57.166902703920208</v>
      </c>
      <c r="AL151" s="20">
        <f t="shared" si="112"/>
        <v>507.27870887599425</v>
      </c>
      <c r="AM151" s="59">
        <f t="shared" si="113"/>
        <v>800.61204220932757</v>
      </c>
      <c r="AN151" s="59">
        <f ca="1">AVERAGE(OFFSET($AM$3,0,0,'Données projet'!$E$10+1,1))-AVERAGE(OFFSET($H$3,0,0,'Données projet'!$E$10+1,1))</f>
        <v>448.94764480536713</v>
      </c>
      <c r="AO151" s="59">
        <f t="shared" si="144"/>
        <v>469.26760321719695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40.56449700620594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40.56449700620594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403.99999999999994</v>
      </c>
      <c r="BE151" s="13">
        <f>BD151*VLOOKUP('Données projet'!$B$11,Paramètres!$A$1:$I$89,3,0)*VLOOKUP('Données projet'!$B$11,Paramètres!$A$1:$I$89,5,0)</f>
        <v>346.63200000000001</v>
      </c>
      <c r="BF151" s="13">
        <f t="shared" si="145"/>
        <v>80.868615263336864</v>
      </c>
      <c r="BG151" s="20">
        <f t="shared" si="115"/>
        <v>744.56357158364483</v>
      </c>
      <c r="BH151" s="59">
        <f t="shared" si="116"/>
        <v>1037.8969049169782</v>
      </c>
      <c r="BI151" s="59">
        <f ca="1">AVERAGE(OFFSET($BH$3,0,0,'Données projet'!$E$11+1,1))-AVERAGE(OFFSET($H$3,0,0,'Données projet'!$E$11+1,1))</f>
        <v>447.10969593632467</v>
      </c>
      <c r="BJ151" s="59">
        <f t="shared" si="146"/>
        <v>256.77417912163997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57.147976225231233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57.147976225231233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349.00000000000017</v>
      </c>
      <c r="BZ151" s="13">
        <f>BY151*VLOOKUP('Données projet'!$B$12,Paramètres!$A$1:$I$89,3,0)*VLOOKUP('Données projet'!$B$12,Paramètres!$A$1:$I$89,5,0)</f>
        <v>272.22000000000014</v>
      </c>
      <c r="CA151" s="13">
        <f t="shared" si="147"/>
        <v>65.320184547527205</v>
      </c>
      <c r="CB151" s="20">
        <f t="shared" si="118"/>
        <v>587.88248808694345</v>
      </c>
      <c r="CC151" s="59">
        <f t="shared" si="119"/>
        <v>881.21582142027682</v>
      </c>
      <c r="CD151" s="59">
        <f ca="1">AVERAGE(OFFSET($CC$3,0,0,'Données projet'!$E$12+1,1))-AVERAGE(OFFSET($H$3,0,0,'Données projet'!$E$12+1,1))</f>
        <v>357.65167206083379</v>
      </c>
      <c r="CE151" s="59">
        <f t="shared" si="148"/>
        <v>341.23389735986342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18.493007941663929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18.493007941663929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277.77359999999993</v>
      </c>
      <c r="P152" s="13">
        <f t="shared" si="141"/>
        <v>66.496288176842356</v>
      </c>
      <c r="Q152" s="20">
        <f t="shared" si="108"/>
        <v>599.60338857466706</v>
      </c>
      <c r="R152" s="59">
        <f t="shared" si="109"/>
        <v>892.93672190800044</v>
      </c>
      <c r="S152" s="59">
        <f ca="1">AVERAGE(OFFSET($R$3,0,0,'Données projet'!$E$9+1,1))-AVERAGE(OFFSET($H$3,0,0,'Données projet'!$E$9+1,1))</f>
        <v>439.19854273764042</v>
      </c>
      <c r="T152" s="59">
        <f t="shared" si="142"/>
        <v>278.21741231699929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51.049707953136789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51.049707953136789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245.99999999999994</v>
      </c>
      <c r="AJ152" s="13">
        <f>AI152*VLOOKUP('Données projet'!$B$10,Paramètres!$A$1:$I$89,3,0)*VLOOKUP('Données projet'!$B$10,Paramètres!$A$1:$I$89,5,0)</f>
        <v>234.09359999999998</v>
      </c>
      <c r="AK152" s="13">
        <f t="shared" si="143"/>
        <v>57.166902703920208</v>
      </c>
      <c r="AL152" s="20">
        <f t="shared" si="112"/>
        <v>507.27870887599425</v>
      </c>
      <c r="AM152" s="59">
        <f t="shared" si="113"/>
        <v>800.61204220932757</v>
      </c>
      <c r="AN152" s="59">
        <f ca="1">AVERAGE(OFFSET($AM$3,0,0,'Données projet'!$E$10+1,1))-AVERAGE(OFFSET($H$3,0,0,'Données projet'!$E$10+1,1))</f>
        <v>448.94764480536713</v>
      </c>
      <c r="AO152" s="59">
        <f t="shared" si="144"/>
        <v>469.26760321719695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39.769051961814355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39.769051961814355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403.99999999999994</v>
      </c>
      <c r="BE152" s="13">
        <f>BD152*VLOOKUP('Données projet'!$B$11,Paramètres!$A$1:$I$89,3,0)*VLOOKUP('Données projet'!$B$11,Paramètres!$A$1:$I$89,5,0)</f>
        <v>346.63200000000001</v>
      </c>
      <c r="BF152" s="13">
        <f t="shared" si="145"/>
        <v>80.868615263336864</v>
      </c>
      <c r="BG152" s="20">
        <f t="shared" si="115"/>
        <v>744.56357158364483</v>
      </c>
      <c r="BH152" s="59">
        <f t="shared" si="116"/>
        <v>1037.8969049169782</v>
      </c>
      <c r="BI152" s="59">
        <f ca="1">AVERAGE(OFFSET($BH$3,0,0,'Données projet'!$E$11+1,1))-AVERAGE(OFFSET($H$3,0,0,'Données projet'!$E$11+1,1))</f>
        <v>447.10969593632467</v>
      </c>
      <c r="BJ152" s="59">
        <f t="shared" si="146"/>
        <v>256.77417912163997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56.027339268278119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56.027339268278119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349.00000000000017</v>
      </c>
      <c r="BZ152" s="13">
        <f>BY152*VLOOKUP('Données projet'!$B$12,Paramètres!$A$1:$I$89,3,0)*VLOOKUP('Données projet'!$B$12,Paramètres!$A$1:$I$89,5,0)</f>
        <v>272.22000000000014</v>
      </c>
      <c r="CA152" s="13">
        <f t="shared" si="147"/>
        <v>65.320184547527205</v>
      </c>
      <c r="CB152" s="20">
        <f t="shared" si="118"/>
        <v>587.88248808694345</v>
      </c>
      <c r="CC152" s="59">
        <f t="shared" si="119"/>
        <v>881.21582142027682</v>
      </c>
      <c r="CD152" s="59">
        <f ca="1">AVERAGE(OFFSET($CC$3,0,0,'Données projet'!$E$12+1,1))-AVERAGE(OFFSET($H$3,0,0,'Données projet'!$E$12+1,1))</f>
        <v>357.65167206083379</v>
      </c>
      <c r="CE152" s="59">
        <f t="shared" si="148"/>
        <v>341.23389735986342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18.130371335548976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18.130371335548976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277.77359999999993</v>
      </c>
      <c r="P153" s="13">
        <f t="shared" si="141"/>
        <v>66.496288176842356</v>
      </c>
      <c r="Q153" s="20">
        <f t="shared" si="108"/>
        <v>599.60338857466706</v>
      </c>
      <c r="R153" s="59">
        <f t="shared" si="109"/>
        <v>892.93672190800044</v>
      </c>
      <c r="S153" s="59">
        <f ca="1">AVERAGE(OFFSET($R$3,0,0,'Données projet'!$E$9+1,1))-AVERAGE(OFFSET($H$3,0,0,'Données projet'!$E$9+1,1))</f>
        <v>439.19854273764042</v>
      </c>
      <c r="T153" s="59">
        <f t="shared" si="142"/>
        <v>278.21741231699929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50.048654317423079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50.048654317423079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245.99999999999994</v>
      </c>
      <c r="AJ153" s="13">
        <f>AI153*VLOOKUP('Données projet'!$B$10,Paramètres!$A$1:$I$89,3,0)*VLOOKUP('Données projet'!$B$10,Paramètres!$A$1:$I$89,5,0)</f>
        <v>234.09359999999998</v>
      </c>
      <c r="AK153" s="13">
        <f t="shared" si="143"/>
        <v>57.166902703920208</v>
      </c>
      <c r="AL153" s="20">
        <f t="shared" si="112"/>
        <v>507.27870887599425</v>
      </c>
      <c r="AM153" s="59">
        <f t="shared" si="113"/>
        <v>800.61204220932757</v>
      </c>
      <c r="AN153" s="59">
        <f ca="1">AVERAGE(OFFSET($AM$3,0,0,'Données projet'!$E$10+1,1))-AVERAGE(OFFSET($H$3,0,0,'Données projet'!$E$10+1,1))</f>
        <v>448.94764480536713</v>
      </c>
      <c r="AO153" s="59">
        <f t="shared" si="144"/>
        <v>469.26760321719695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38.989205109569717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38.989205109569717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403.99999999999994</v>
      </c>
      <c r="BE153" s="13">
        <f>BD153*VLOOKUP('Données projet'!$B$11,Paramètres!$A$1:$I$89,3,0)*VLOOKUP('Données projet'!$B$11,Paramètres!$A$1:$I$89,5,0)</f>
        <v>346.63200000000001</v>
      </c>
      <c r="BF153" s="13">
        <f t="shared" si="145"/>
        <v>80.868615263336864</v>
      </c>
      <c r="BG153" s="20">
        <f t="shared" si="115"/>
        <v>744.56357158364483</v>
      </c>
      <c r="BH153" s="59">
        <f t="shared" si="116"/>
        <v>1037.8969049169782</v>
      </c>
      <c r="BI153" s="59">
        <f ca="1">AVERAGE(OFFSET($BH$3,0,0,'Données projet'!$E$11+1,1))-AVERAGE(OFFSET($H$3,0,0,'Données projet'!$E$11+1,1))</f>
        <v>447.10969593632467</v>
      </c>
      <c r="BJ153" s="59">
        <f t="shared" si="146"/>
        <v>256.77417912163997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54.928677318529807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54.928677318529807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349.00000000000017</v>
      </c>
      <c r="BZ153" s="13">
        <f>BY153*VLOOKUP('Données projet'!$B$12,Paramètres!$A$1:$I$89,3,0)*VLOOKUP('Données projet'!$B$12,Paramètres!$A$1:$I$89,5,0)</f>
        <v>272.22000000000014</v>
      </c>
      <c r="CA153" s="13">
        <f t="shared" si="147"/>
        <v>65.320184547527205</v>
      </c>
      <c r="CB153" s="20">
        <f t="shared" si="118"/>
        <v>587.88248808694345</v>
      </c>
      <c r="CC153" s="59">
        <f t="shared" si="119"/>
        <v>881.21582142027682</v>
      </c>
      <c r="CD153" s="59">
        <f ca="1">AVERAGE(OFFSET($CC$3,0,0,'Données projet'!$E$12+1,1))-AVERAGE(OFFSET($H$3,0,0,'Données projet'!$E$12+1,1))</f>
        <v>357.65167206083379</v>
      </c>
      <c r="CE153" s="59">
        <f t="shared" si="148"/>
        <v>341.23389735986342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17.774845812093446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17.774845812093446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277.77359999999993</v>
      </c>
      <c r="P154" s="13">
        <f t="shared" si="141"/>
        <v>66.496288176842356</v>
      </c>
      <c r="Q154" s="20">
        <f t="shared" ref="Q154:Q203" si="162">(O154+P154)*0.475*44/12</f>
        <v>599.60338857466706</v>
      </c>
      <c r="R154" s="59">
        <f t="shared" si="109"/>
        <v>892.93672190800044</v>
      </c>
      <c r="S154" s="59">
        <f ca="1">AVERAGE(OFFSET($R$3,0,0,'Données projet'!$E$9+1,1))-AVERAGE(OFFSET($H$3,0,0,'Données projet'!$E$9+1,1))</f>
        <v>439.19854273764042</v>
      </c>
      <c r="T154" s="59">
        <f t="shared" si="142"/>
        <v>278.21741231699929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49.067230732923285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49.067230732923285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245.99999999999994</v>
      </c>
      <c r="AJ154" s="13">
        <f>AI154*VLOOKUP('Données projet'!$B$10,Paramètres!$A$1:$I$89,3,0)*VLOOKUP('Données projet'!$B$10,Paramètres!$A$1:$I$89,5,0)</f>
        <v>234.09359999999998</v>
      </c>
      <c r="AK154" s="13">
        <f t="shared" ref="AK154:AK203" si="164">EXP(-1.0587+0.8836*LN(AJ154)+0.284)</f>
        <v>57.166902703920208</v>
      </c>
      <c r="AL154" s="20">
        <f t="shared" ref="AL154:AL203" si="165">(AJ154+AK154)*0.475*44/12</f>
        <v>507.27870887599425</v>
      </c>
      <c r="AM154" s="59">
        <f t="shared" si="113"/>
        <v>800.61204220932757</v>
      </c>
      <c r="AN154" s="59">
        <f ca="1">AVERAGE(OFFSET($AM$3,0,0,'Données projet'!$E$10+1,1))-AVERAGE(OFFSET($H$3,0,0,'Données projet'!$E$10+1,1))</f>
        <v>448.94764480536713</v>
      </c>
      <c r="AO154" s="59">
        <f t="shared" si="144"/>
        <v>469.26760321719695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38.224650578437988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38.224650578437988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403.99999999999994</v>
      </c>
      <c r="BE154" s="13">
        <f>BD154*VLOOKUP('Données projet'!$B$11,Paramètres!$A$1:$I$89,3,0)*VLOOKUP('Données projet'!$B$11,Paramètres!$A$1:$I$89,5,0)</f>
        <v>346.63200000000001</v>
      </c>
      <c r="BF154" s="13">
        <f t="shared" ref="BF154:BF203" si="167">EXP(-1.0587+0.8836*LN(BE154)+0.284)</f>
        <v>80.868615263336864</v>
      </c>
      <c r="BG154" s="20">
        <f t="shared" ref="BG154:BG203" si="168">(BE154+BF154)*0.475*44/12</f>
        <v>744.56357158364483</v>
      </c>
      <c r="BH154" s="59">
        <f t="shared" si="116"/>
        <v>1037.8969049169782</v>
      </c>
      <c r="BI154" s="59">
        <f ca="1">AVERAGE(OFFSET($BH$3,0,0,'Données projet'!$E$11+1,1))-AVERAGE(OFFSET($H$3,0,0,'Données projet'!$E$11+1,1))</f>
        <v>447.10969593632467</v>
      </c>
      <c r="BJ154" s="59">
        <f t="shared" si="146"/>
        <v>256.77417912163997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53.851559459498439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53.851559459498439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349.00000000000017</v>
      </c>
      <c r="BZ154" s="13">
        <f>BY154*VLOOKUP('Données projet'!$B$12,Paramètres!$A$1:$I$89,3,0)*VLOOKUP('Données projet'!$B$12,Paramètres!$A$1:$I$89,5,0)</f>
        <v>272.22000000000014</v>
      </c>
      <c r="CA154" s="13">
        <f t="shared" ref="CA154:CA203" si="170">EXP(-1.0587+0.8836*LN(BZ154)+0.284)</f>
        <v>65.320184547527205</v>
      </c>
      <c r="CB154" s="20">
        <f t="shared" ref="CB154:CB203" si="171">(BZ154+CA154)*0.475*44/12</f>
        <v>587.88248808694345</v>
      </c>
      <c r="CC154" s="59">
        <f t="shared" si="119"/>
        <v>881.21582142027682</v>
      </c>
      <c r="CD154" s="59">
        <f ca="1">AVERAGE(OFFSET($CC$3,0,0,'Données projet'!$E$12+1,1))-AVERAGE(OFFSET($H$3,0,0,'Données projet'!$E$12+1,1))</f>
        <v>357.65167206083379</v>
      </c>
      <c r="CE154" s="59">
        <f t="shared" si="148"/>
        <v>341.23389735986342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17.426291927303723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17.426291927303723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277.77359999999993</v>
      </c>
      <c r="P155" s="13">
        <f t="shared" si="141"/>
        <v>66.496288176842356</v>
      </c>
      <c r="Q155" s="20">
        <f t="shared" si="162"/>
        <v>599.60338857466706</v>
      </c>
      <c r="R155" s="59">
        <f t="shared" si="109"/>
        <v>892.93672190800044</v>
      </c>
      <c r="S155" s="59">
        <f ca="1">AVERAGE(OFFSET($R$3,0,0,'Données projet'!$E$9+1,1))-AVERAGE(OFFSET($H$3,0,0,'Données projet'!$E$9+1,1))</f>
        <v>439.19854273764042</v>
      </c>
      <c r="T155" s="59">
        <f t="shared" si="142"/>
        <v>278.21741231699929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48.105052266306259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48.105052266306259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245.99999999999994</v>
      </c>
      <c r="AJ155" s="13">
        <f>AI155*VLOOKUP('Données projet'!$B$10,Paramètres!$A$1:$I$89,3,0)*VLOOKUP('Données projet'!$B$10,Paramètres!$A$1:$I$89,5,0)</f>
        <v>234.09359999999998</v>
      </c>
      <c r="AK155" s="13">
        <f t="shared" si="164"/>
        <v>57.166902703920208</v>
      </c>
      <c r="AL155" s="20">
        <f t="shared" si="165"/>
        <v>507.27870887599425</v>
      </c>
      <c r="AM155" s="59">
        <f t="shared" si="113"/>
        <v>800.61204220932757</v>
      </c>
      <c r="AN155" s="59">
        <f ca="1">AVERAGE(OFFSET($AM$3,0,0,'Données projet'!$E$10+1,1))-AVERAGE(OFFSET($H$3,0,0,'Données projet'!$E$10+1,1))</f>
        <v>448.94764480536713</v>
      </c>
      <c r="AO155" s="59">
        <f t="shared" si="144"/>
        <v>469.26760321719695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37.47508849532953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37.47508849532953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403.99999999999994</v>
      </c>
      <c r="BE155" s="13">
        <f>BD155*VLOOKUP('Données projet'!$B$11,Paramètres!$A$1:$I$89,3,0)*VLOOKUP('Données projet'!$B$11,Paramètres!$A$1:$I$89,5,0)</f>
        <v>346.63200000000001</v>
      </c>
      <c r="BF155" s="13">
        <f t="shared" si="167"/>
        <v>80.868615263336864</v>
      </c>
      <c r="BG155" s="20">
        <f t="shared" si="168"/>
        <v>744.56357158364483</v>
      </c>
      <c r="BH155" s="59">
        <f t="shared" si="116"/>
        <v>1037.8969049169782</v>
      </c>
      <c r="BI155" s="59">
        <f ca="1">AVERAGE(OFFSET($BH$3,0,0,'Données projet'!$E$11+1,1))-AVERAGE(OFFSET($H$3,0,0,'Données projet'!$E$11+1,1))</f>
        <v>447.10969593632467</v>
      </c>
      <c r="BJ155" s="59">
        <f t="shared" si="146"/>
        <v>256.77417912163997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52.795563224705653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52.795563224705653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349.00000000000017</v>
      </c>
      <c r="BZ155" s="13">
        <f>BY155*VLOOKUP('Données projet'!$B$12,Paramètres!$A$1:$I$89,3,0)*VLOOKUP('Données projet'!$B$12,Paramètres!$A$1:$I$89,5,0)</f>
        <v>272.22000000000014</v>
      </c>
      <c r="CA155" s="13">
        <f t="shared" si="170"/>
        <v>65.320184547527205</v>
      </c>
      <c r="CB155" s="20">
        <f t="shared" si="171"/>
        <v>587.88248808694345</v>
      </c>
      <c r="CC155" s="59">
        <f t="shared" si="119"/>
        <v>881.21582142027682</v>
      </c>
      <c r="CD155" s="59">
        <f ca="1">AVERAGE(OFFSET($CC$3,0,0,'Données projet'!$E$12+1,1))-AVERAGE(OFFSET($H$3,0,0,'Données projet'!$E$12+1,1))</f>
        <v>357.65167206083379</v>
      </c>
      <c r="CE155" s="59">
        <f t="shared" si="148"/>
        <v>341.23389735986342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17.084572971597847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17.084572971597847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277.77359999999993</v>
      </c>
      <c r="P156" s="13">
        <f t="shared" si="141"/>
        <v>66.496288176842356</v>
      </c>
      <c r="Q156" s="20">
        <f t="shared" si="162"/>
        <v>599.60338857466706</v>
      </c>
      <c r="R156" s="59">
        <f t="shared" si="109"/>
        <v>892.93672190800044</v>
      </c>
      <c r="S156" s="59">
        <f ca="1">AVERAGE(OFFSET($R$3,0,0,'Données projet'!$E$9+1,1))-AVERAGE(OFFSET($H$3,0,0,'Données projet'!$E$9+1,1))</f>
        <v>439.19854273764042</v>
      </c>
      <c r="T156" s="59">
        <f t="shared" si="142"/>
        <v>278.21741231699929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47.161741532548675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47.161741532548675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245.99999999999994</v>
      </c>
      <c r="AJ156" s="13">
        <f>AI156*VLOOKUP('Données projet'!$B$10,Paramètres!$A$1:$I$89,3,0)*VLOOKUP('Données projet'!$B$10,Paramètres!$A$1:$I$89,5,0)</f>
        <v>234.09359999999998</v>
      </c>
      <c r="AK156" s="13">
        <f t="shared" si="164"/>
        <v>57.166902703920208</v>
      </c>
      <c r="AL156" s="20">
        <f t="shared" si="165"/>
        <v>507.27870887599425</v>
      </c>
      <c r="AM156" s="59">
        <f t="shared" si="113"/>
        <v>800.61204220932757</v>
      </c>
      <c r="AN156" s="59">
        <f ca="1">AVERAGE(OFFSET($AM$3,0,0,'Données projet'!$E$10+1,1))-AVERAGE(OFFSET($H$3,0,0,'Données projet'!$E$10+1,1))</f>
        <v>448.94764480536713</v>
      </c>
      <c r="AO156" s="59">
        <f t="shared" si="144"/>
        <v>469.26760321719695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36.740224867483107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36.740224867483107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403.99999999999994</v>
      </c>
      <c r="BE156" s="13">
        <f>BD156*VLOOKUP('Données projet'!$B$11,Paramètres!$A$1:$I$89,3,0)*VLOOKUP('Données projet'!$B$11,Paramètres!$A$1:$I$89,5,0)</f>
        <v>346.63200000000001</v>
      </c>
      <c r="BF156" s="13">
        <f t="shared" si="167"/>
        <v>80.868615263336864</v>
      </c>
      <c r="BG156" s="20">
        <f t="shared" si="168"/>
        <v>744.56357158364483</v>
      </c>
      <c r="BH156" s="59">
        <f t="shared" si="116"/>
        <v>1037.8969049169782</v>
      </c>
      <c r="BI156" s="59">
        <f ca="1">AVERAGE(OFFSET($BH$3,0,0,'Données projet'!$E$11+1,1))-AVERAGE(OFFSET($H$3,0,0,'Données projet'!$E$11+1,1))</f>
        <v>447.10969593632467</v>
      </c>
      <c r="BJ156" s="59">
        <f t="shared" si="146"/>
        <v>256.77417912163997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51.760274431983049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51.760274431983049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349.00000000000017</v>
      </c>
      <c r="BZ156" s="13">
        <f>BY156*VLOOKUP('Données projet'!$B$12,Paramètres!$A$1:$I$89,3,0)*VLOOKUP('Données projet'!$B$12,Paramètres!$A$1:$I$89,5,0)</f>
        <v>272.22000000000014</v>
      </c>
      <c r="CA156" s="13">
        <f t="shared" si="170"/>
        <v>65.320184547527205</v>
      </c>
      <c r="CB156" s="20">
        <f t="shared" si="171"/>
        <v>587.88248808694345</v>
      </c>
      <c r="CC156" s="59">
        <f t="shared" si="119"/>
        <v>881.21582142027682</v>
      </c>
      <c r="CD156" s="59">
        <f ca="1">AVERAGE(OFFSET($CC$3,0,0,'Données projet'!$E$12+1,1))-AVERAGE(OFFSET($H$3,0,0,'Données projet'!$E$12+1,1))</f>
        <v>357.65167206083379</v>
      </c>
      <c r="CE156" s="59">
        <f t="shared" si="148"/>
        <v>341.23389735986342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16.749554916185382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16.749554916185382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277.77359999999993</v>
      </c>
      <c r="P157" s="13">
        <f t="shared" si="141"/>
        <v>66.496288176842356</v>
      </c>
      <c r="Q157" s="20">
        <f t="shared" si="162"/>
        <v>599.60338857466706</v>
      </c>
      <c r="R157" s="59">
        <f t="shared" si="109"/>
        <v>892.93672190800044</v>
      </c>
      <c r="S157" s="59">
        <f ca="1">AVERAGE(OFFSET($R$3,0,0,'Données projet'!$E$9+1,1))-AVERAGE(OFFSET($H$3,0,0,'Données projet'!$E$9+1,1))</f>
        <v>439.19854273764042</v>
      </c>
      <c r="T157" s="59">
        <f t="shared" si="142"/>
        <v>278.21741231699929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46.236928546917341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46.236928546917341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245.99999999999994</v>
      </c>
      <c r="AJ157" s="13">
        <f>AI157*VLOOKUP('Données projet'!$B$10,Paramètres!$A$1:$I$89,3,0)*VLOOKUP('Données projet'!$B$10,Paramètres!$A$1:$I$89,5,0)</f>
        <v>234.09359999999998</v>
      </c>
      <c r="AK157" s="13">
        <f t="shared" si="164"/>
        <v>57.166902703920208</v>
      </c>
      <c r="AL157" s="20">
        <f t="shared" si="165"/>
        <v>507.27870887599425</v>
      </c>
      <c r="AM157" s="59">
        <f t="shared" si="113"/>
        <v>800.61204220932757</v>
      </c>
      <c r="AN157" s="59">
        <f ca="1">AVERAGE(OFFSET($AM$3,0,0,'Données projet'!$E$10+1,1))-AVERAGE(OFFSET($H$3,0,0,'Données projet'!$E$10+1,1))</f>
        <v>448.94764480536713</v>
      </c>
      <c r="AO157" s="59">
        <f t="shared" si="144"/>
        <v>469.26760321719695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36.019771467156197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36.019771467156197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403.99999999999994</v>
      </c>
      <c r="BE157" s="13">
        <f>BD157*VLOOKUP('Données projet'!$B$11,Paramètres!$A$1:$I$89,3,0)*VLOOKUP('Données projet'!$B$11,Paramètres!$A$1:$I$89,5,0)</f>
        <v>346.63200000000001</v>
      </c>
      <c r="BF157" s="13">
        <f t="shared" si="167"/>
        <v>80.868615263336864</v>
      </c>
      <c r="BG157" s="20">
        <f t="shared" si="168"/>
        <v>744.56357158364483</v>
      </c>
      <c r="BH157" s="59">
        <f t="shared" si="116"/>
        <v>1037.8969049169782</v>
      </c>
      <c r="BI157" s="59">
        <f ca="1">AVERAGE(OFFSET($BH$3,0,0,'Données projet'!$E$11+1,1))-AVERAGE(OFFSET($H$3,0,0,'Données projet'!$E$11+1,1))</f>
        <v>447.10969593632467</v>
      </c>
      <c r="BJ157" s="59">
        <f t="shared" si="146"/>
        <v>256.77417912163997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50.745287021021923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50.745287021021923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349.00000000000017</v>
      </c>
      <c r="BZ157" s="13">
        <f>BY157*VLOOKUP('Données projet'!$B$12,Paramètres!$A$1:$I$89,3,0)*VLOOKUP('Données projet'!$B$12,Paramètres!$A$1:$I$89,5,0)</f>
        <v>272.22000000000014</v>
      </c>
      <c r="CA157" s="13">
        <f t="shared" si="170"/>
        <v>65.320184547527205</v>
      </c>
      <c r="CB157" s="20">
        <f t="shared" si="171"/>
        <v>587.88248808694345</v>
      </c>
      <c r="CC157" s="59">
        <f t="shared" si="119"/>
        <v>881.21582142027682</v>
      </c>
      <c r="CD157" s="59">
        <f ca="1">AVERAGE(OFFSET($CC$3,0,0,'Données projet'!$E$12+1,1))-AVERAGE(OFFSET($H$3,0,0,'Données projet'!$E$12+1,1))</f>
        <v>357.65167206083379</v>
      </c>
      <c r="CE157" s="59">
        <f t="shared" si="148"/>
        <v>341.23389735986342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16.421106360498719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16.421106360498719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277.77359999999993</v>
      </c>
      <c r="P158" s="13">
        <f t="shared" si="141"/>
        <v>66.496288176842356</v>
      </c>
      <c r="Q158" s="20">
        <f t="shared" si="162"/>
        <v>599.60338857466706</v>
      </c>
      <c r="R158" s="59">
        <f t="shared" si="109"/>
        <v>892.93672190800044</v>
      </c>
      <c r="S158" s="59">
        <f ca="1">AVERAGE(OFFSET($R$3,0,0,'Données projet'!$E$9+1,1))-AVERAGE(OFFSET($H$3,0,0,'Données projet'!$E$9+1,1))</f>
        <v>439.19854273764042</v>
      </c>
      <c r="T158" s="59">
        <f t="shared" si="142"/>
        <v>278.21741231699929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45.330250579854017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45.330250579854017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245.99999999999994</v>
      </c>
      <c r="AJ158" s="13">
        <f>AI158*VLOOKUP('Données projet'!$B$10,Paramètres!$A$1:$I$89,3,0)*VLOOKUP('Données projet'!$B$10,Paramètres!$A$1:$I$89,5,0)</f>
        <v>234.09359999999998</v>
      </c>
      <c r="AK158" s="13">
        <f t="shared" si="164"/>
        <v>57.166902703920208</v>
      </c>
      <c r="AL158" s="20">
        <f t="shared" si="165"/>
        <v>507.27870887599425</v>
      </c>
      <c r="AM158" s="59">
        <f t="shared" si="113"/>
        <v>800.61204220932757</v>
      </c>
      <c r="AN158" s="59">
        <f ca="1">AVERAGE(OFFSET($AM$3,0,0,'Données projet'!$E$10+1,1))-AVERAGE(OFFSET($H$3,0,0,'Données projet'!$E$10+1,1))</f>
        <v>448.94764480536713</v>
      </c>
      <c r="AO158" s="59">
        <f t="shared" si="144"/>
        <v>469.26760321719695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35.31344571857651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35.31344571857651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403.99999999999994</v>
      </c>
      <c r="BE158" s="13">
        <f>BD158*VLOOKUP('Données projet'!$B$11,Paramètres!$A$1:$I$89,3,0)*VLOOKUP('Données projet'!$B$11,Paramètres!$A$1:$I$89,5,0)</f>
        <v>346.63200000000001</v>
      </c>
      <c r="BF158" s="13">
        <f t="shared" si="167"/>
        <v>80.868615263336864</v>
      </c>
      <c r="BG158" s="20">
        <f t="shared" si="168"/>
        <v>744.56357158364483</v>
      </c>
      <c r="BH158" s="59">
        <f t="shared" si="116"/>
        <v>1037.8969049169782</v>
      </c>
      <c r="BI158" s="59">
        <f ca="1">AVERAGE(OFFSET($BH$3,0,0,'Données projet'!$E$11+1,1))-AVERAGE(OFFSET($H$3,0,0,'Données projet'!$E$11+1,1))</f>
        <v>447.10969593632467</v>
      </c>
      <c r="BJ158" s="59">
        <f t="shared" si="146"/>
        <v>256.77417912163997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49.750202894108554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49.750202894108554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349.00000000000017</v>
      </c>
      <c r="BZ158" s="13">
        <f>BY158*VLOOKUP('Données projet'!$B$12,Paramètres!$A$1:$I$89,3,0)*VLOOKUP('Données projet'!$B$12,Paramètres!$A$1:$I$89,5,0)</f>
        <v>272.22000000000014</v>
      </c>
      <c r="CA158" s="13">
        <f t="shared" si="170"/>
        <v>65.320184547527205</v>
      </c>
      <c r="CB158" s="20">
        <f t="shared" si="171"/>
        <v>587.88248808694345</v>
      </c>
      <c r="CC158" s="59">
        <f t="shared" si="119"/>
        <v>881.21582142027682</v>
      </c>
      <c r="CD158" s="59">
        <f ca="1">AVERAGE(OFFSET($CC$3,0,0,'Données projet'!$E$12+1,1))-AVERAGE(OFFSET($H$3,0,0,'Données projet'!$E$12+1,1))</f>
        <v>357.65167206083379</v>
      </c>
      <c r="CE158" s="59">
        <f t="shared" si="148"/>
        <v>341.23389735986342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16.099098480655233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16.099098480655233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277.77359999999993</v>
      </c>
      <c r="P159" s="13">
        <f t="shared" si="141"/>
        <v>66.496288176842356</v>
      </c>
      <c r="Q159" s="20">
        <f t="shared" si="162"/>
        <v>599.60338857466706</v>
      </c>
      <c r="R159" s="59">
        <f t="shared" si="109"/>
        <v>892.93672190800044</v>
      </c>
      <c r="S159" s="59">
        <f ca="1">AVERAGE(OFFSET($R$3,0,0,'Données projet'!$E$9+1,1))-AVERAGE(OFFSET($H$3,0,0,'Données projet'!$E$9+1,1))</f>
        <v>439.19854273764042</v>
      </c>
      <c r="T159" s="59">
        <f t="shared" si="142"/>
        <v>278.21741231699929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44.441352014705849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44.441352014705849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245.99999999999994</v>
      </c>
      <c r="AJ159" s="13">
        <f>AI159*VLOOKUP('Données projet'!$B$10,Paramètres!$A$1:$I$89,3,0)*VLOOKUP('Données projet'!$B$10,Paramètres!$A$1:$I$89,5,0)</f>
        <v>234.09359999999998</v>
      </c>
      <c r="AK159" s="13">
        <f t="shared" si="164"/>
        <v>57.166902703920208</v>
      </c>
      <c r="AL159" s="20">
        <f t="shared" si="165"/>
        <v>507.27870887599425</v>
      </c>
      <c r="AM159" s="59">
        <f t="shared" si="113"/>
        <v>800.61204220932757</v>
      </c>
      <c r="AN159" s="59">
        <f ca="1">AVERAGE(OFFSET($AM$3,0,0,'Données projet'!$E$10+1,1))-AVERAGE(OFFSET($H$3,0,0,'Données projet'!$E$10+1,1))</f>
        <v>448.94764480536713</v>
      </c>
      <c r="AO159" s="59">
        <f t="shared" si="144"/>
        <v>469.26760321719695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34.620970587110307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34.620970587110307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403.99999999999994</v>
      </c>
      <c r="BE159" s="13">
        <f>BD159*VLOOKUP('Données projet'!$B$11,Paramètres!$A$1:$I$89,3,0)*VLOOKUP('Données projet'!$B$11,Paramètres!$A$1:$I$89,5,0)</f>
        <v>346.63200000000001</v>
      </c>
      <c r="BF159" s="13">
        <f t="shared" si="167"/>
        <v>80.868615263336864</v>
      </c>
      <c r="BG159" s="20">
        <f t="shared" si="168"/>
        <v>744.56357158364483</v>
      </c>
      <c r="BH159" s="59">
        <f t="shared" si="116"/>
        <v>1037.8969049169782</v>
      </c>
      <c r="BI159" s="59">
        <f ca="1">AVERAGE(OFFSET($BH$3,0,0,'Données projet'!$E$11+1,1))-AVERAGE(OFFSET($H$3,0,0,'Données projet'!$E$11+1,1))</f>
        <v>447.10969593632467</v>
      </c>
      <c r="BJ159" s="59">
        <f t="shared" si="146"/>
        <v>256.77417912163997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48.774631759982569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48.774631759982569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349.00000000000017</v>
      </c>
      <c r="BZ159" s="13">
        <f>BY159*VLOOKUP('Données projet'!$B$12,Paramètres!$A$1:$I$89,3,0)*VLOOKUP('Données projet'!$B$12,Paramètres!$A$1:$I$89,5,0)</f>
        <v>272.22000000000014</v>
      </c>
      <c r="CA159" s="13">
        <f t="shared" si="170"/>
        <v>65.320184547527205</v>
      </c>
      <c r="CB159" s="20">
        <f t="shared" si="171"/>
        <v>587.88248808694345</v>
      </c>
      <c r="CC159" s="59">
        <f t="shared" si="119"/>
        <v>881.21582142027682</v>
      </c>
      <c r="CD159" s="59">
        <f ca="1">AVERAGE(OFFSET($CC$3,0,0,'Données projet'!$E$12+1,1))-AVERAGE(OFFSET($H$3,0,0,'Données projet'!$E$12+1,1))</f>
        <v>357.65167206083379</v>
      </c>
      <c r="CE159" s="59">
        <f t="shared" si="148"/>
        <v>341.23389735986342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15.783404978930063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15.783404978930063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277.77359999999993</v>
      </c>
      <c r="P160" s="13">
        <f t="shared" si="141"/>
        <v>66.496288176842356</v>
      </c>
      <c r="Q160" s="20">
        <f t="shared" si="162"/>
        <v>599.60338857466706</v>
      </c>
      <c r="R160" s="59">
        <f t="shared" si="109"/>
        <v>892.93672190800044</v>
      </c>
      <c r="S160" s="59">
        <f ca="1">AVERAGE(OFFSET($R$3,0,0,'Données projet'!$E$9+1,1))-AVERAGE(OFFSET($H$3,0,0,'Données projet'!$E$9+1,1))</f>
        <v>439.19854273764042</v>
      </c>
      <c r="T160" s="59">
        <f t="shared" si="142"/>
        <v>278.21741231699929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43.569884208245647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43.569884208245647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245.99999999999994</v>
      </c>
      <c r="AJ160" s="13">
        <f>AI160*VLOOKUP('Données projet'!$B$10,Paramètres!$A$1:$I$89,3,0)*VLOOKUP('Données projet'!$B$10,Paramètres!$A$1:$I$89,5,0)</f>
        <v>234.09359999999998</v>
      </c>
      <c r="AK160" s="13">
        <f t="shared" si="164"/>
        <v>57.166902703920208</v>
      </c>
      <c r="AL160" s="20">
        <f t="shared" si="165"/>
        <v>507.27870887599425</v>
      </c>
      <c r="AM160" s="59">
        <f t="shared" si="113"/>
        <v>800.61204220932757</v>
      </c>
      <c r="AN160" s="59">
        <f ca="1">AVERAGE(OFFSET($AM$3,0,0,'Données projet'!$E$10+1,1))-AVERAGE(OFFSET($H$3,0,0,'Données projet'!$E$10+1,1))</f>
        <v>448.94764480536713</v>
      </c>
      <c r="AO160" s="59">
        <f t="shared" si="144"/>
        <v>469.26760321719695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33.942074470604027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33.942074470604027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403.99999999999994</v>
      </c>
      <c r="BE160" s="13">
        <f>BD160*VLOOKUP('Données projet'!$B$11,Paramètres!$A$1:$I$89,3,0)*VLOOKUP('Données projet'!$B$11,Paramètres!$A$1:$I$89,5,0)</f>
        <v>346.63200000000001</v>
      </c>
      <c r="BF160" s="13">
        <f t="shared" si="167"/>
        <v>80.868615263336864</v>
      </c>
      <c r="BG160" s="20">
        <f t="shared" si="168"/>
        <v>744.56357158364483</v>
      </c>
      <c r="BH160" s="59">
        <f t="shared" si="116"/>
        <v>1037.8969049169782</v>
      </c>
      <c r="BI160" s="59">
        <f ca="1">AVERAGE(OFFSET($BH$3,0,0,'Données projet'!$E$11+1,1))-AVERAGE(OFFSET($H$3,0,0,'Données projet'!$E$11+1,1))</f>
        <v>447.10969593632467</v>
      </c>
      <c r="BJ160" s="59">
        <f t="shared" si="146"/>
        <v>256.77417912163997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47.818190980757159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47.818190980757159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349.00000000000017</v>
      </c>
      <c r="BZ160" s="13">
        <f>BY160*VLOOKUP('Données projet'!$B$12,Paramètres!$A$1:$I$89,3,0)*VLOOKUP('Données projet'!$B$12,Paramètres!$A$1:$I$89,5,0)</f>
        <v>272.22000000000014</v>
      </c>
      <c r="CA160" s="13">
        <f t="shared" si="170"/>
        <v>65.320184547527205</v>
      </c>
      <c r="CB160" s="20">
        <f t="shared" si="171"/>
        <v>587.88248808694345</v>
      </c>
      <c r="CC160" s="59">
        <f t="shared" si="119"/>
        <v>881.21582142027682</v>
      </c>
      <c r="CD160" s="59">
        <f ca="1">AVERAGE(OFFSET($CC$3,0,0,'Données projet'!$E$12+1,1))-AVERAGE(OFFSET($H$3,0,0,'Données projet'!$E$12+1,1))</f>
        <v>357.65167206083379</v>
      </c>
      <c r="CE160" s="59">
        <f t="shared" si="148"/>
        <v>341.23389735986342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15.473902034219702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15.473902034219702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277.77359999999993</v>
      </c>
      <c r="P161" s="13">
        <f t="shared" si="141"/>
        <v>66.496288176842356</v>
      </c>
      <c r="Q161" s="20">
        <f t="shared" si="162"/>
        <v>599.60338857466706</v>
      </c>
      <c r="R161" s="59">
        <f t="shared" si="109"/>
        <v>892.93672190800044</v>
      </c>
      <c r="S161" s="59">
        <f ca="1">AVERAGE(OFFSET($R$3,0,0,'Données projet'!$E$9+1,1))-AVERAGE(OFFSET($H$3,0,0,'Données projet'!$E$9+1,1))</f>
        <v>439.19854273764042</v>
      </c>
      <c r="T161" s="59">
        <f t="shared" si="142"/>
        <v>278.21741231699929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42.715505353927256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42.715505353927256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245.99999999999994</v>
      </c>
      <c r="AJ161" s="13">
        <f>AI161*VLOOKUP('Données projet'!$B$10,Paramètres!$A$1:$I$89,3,0)*VLOOKUP('Données projet'!$B$10,Paramètres!$A$1:$I$89,5,0)</f>
        <v>234.09359999999998</v>
      </c>
      <c r="AK161" s="13">
        <f t="shared" si="164"/>
        <v>57.166902703920208</v>
      </c>
      <c r="AL161" s="20">
        <f t="shared" si="165"/>
        <v>507.27870887599425</v>
      </c>
      <c r="AM161" s="59">
        <f t="shared" si="113"/>
        <v>800.61204220932757</v>
      </c>
      <c r="AN161" s="59">
        <f ca="1">AVERAGE(OFFSET($AM$3,0,0,'Données projet'!$E$10+1,1))-AVERAGE(OFFSET($H$3,0,0,'Données projet'!$E$10+1,1))</f>
        <v>448.94764480536713</v>
      </c>
      <c r="AO161" s="59">
        <f t="shared" si="144"/>
        <v>469.26760321719695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33.276491092856695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33.276491092856695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403.99999999999994</v>
      </c>
      <c r="BE161" s="13">
        <f>BD161*VLOOKUP('Données projet'!$B$11,Paramètres!$A$1:$I$89,3,0)*VLOOKUP('Données projet'!$B$11,Paramètres!$A$1:$I$89,5,0)</f>
        <v>346.63200000000001</v>
      </c>
      <c r="BF161" s="13">
        <f t="shared" si="167"/>
        <v>80.868615263336864</v>
      </c>
      <c r="BG161" s="20">
        <f t="shared" si="168"/>
        <v>744.56357158364483</v>
      </c>
      <c r="BH161" s="59">
        <f t="shared" si="116"/>
        <v>1037.8969049169782</v>
      </c>
      <c r="BI161" s="59">
        <f ca="1">AVERAGE(OFFSET($BH$3,0,0,'Données projet'!$E$11+1,1))-AVERAGE(OFFSET($H$3,0,0,'Données projet'!$E$11+1,1))</f>
        <v>447.10969593632467</v>
      </c>
      <c r="BJ161" s="59">
        <f t="shared" si="146"/>
        <v>256.77417912163997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46.880505421841086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46.880505421841086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349.00000000000017</v>
      </c>
      <c r="BZ161" s="13">
        <f>BY161*VLOOKUP('Données projet'!$B$12,Paramètres!$A$1:$I$89,3,0)*VLOOKUP('Données projet'!$B$12,Paramètres!$A$1:$I$89,5,0)</f>
        <v>272.22000000000014</v>
      </c>
      <c r="CA161" s="13">
        <f t="shared" si="170"/>
        <v>65.320184547527205</v>
      </c>
      <c r="CB161" s="20">
        <f t="shared" si="171"/>
        <v>587.88248808694345</v>
      </c>
      <c r="CC161" s="59">
        <f t="shared" si="119"/>
        <v>881.21582142027682</v>
      </c>
      <c r="CD161" s="59">
        <f ca="1">AVERAGE(OFFSET($CC$3,0,0,'Données projet'!$E$12+1,1))-AVERAGE(OFFSET($H$3,0,0,'Données projet'!$E$12+1,1))</f>
        <v>357.65167206083379</v>
      </c>
      <c r="CE161" s="59">
        <f t="shared" si="148"/>
        <v>341.23389735986342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15.170468253476955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15.170468253476955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277.77359999999993</v>
      </c>
      <c r="P162" s="13">
        <f t="shared" si="141"/>
        <v>66.496288176842356</v>
      </c>
      <c r="Q162" s="20">
        <f t="shared" si="162"/>
        <v>599.60338857466706</v>
      </c>
      <c r="R162" s="59">
        <f t="shared" si="109"/>
        <v>892.93672190800044</v>
      </c>
      <c r="S162" s="59">
        <f ca="1">AVERAGE(OFFSET($R$3,0,0,'Données projet'!$E$9+1,1))-AVERAGE(OFFSET($H$3,0,0,'Données projet'!$E$9+1,1))</f>
        <v>439.19854273764042</v>
      </c>
      <c r="T162" s="59">
        <f t="shared" si="142"/>
        <v>278.21741231699929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41.877880347822398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41.877880347822398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245.99999999999994</v>
      </c>
      <c r="AJ162" s="13">
        <f>AI162*VLOOKUP('Données projet'!$B$10,Paramètres!$A$1:$I$89,3,0)*VLOOKUP('Données projet'!$B$10,Paramètres!$A$1:$I$89,5,0)</f>
        <v>234.09359999999998</v>
      </c>
      <c r="AK162" s="13">
        <f t="shared" si="164"/>
        <v>57.166902703920208</v>
      </c>
      <c r="AL162" s="20">
        <f t="shared" si="165"/>
        <v>507.27870887599425</v>
      </c>
      <c r="AM162" s="59">
        <f t="shared" si="113"/>
        <v>800.61204220932757</v>
      </c>
      <c r="AN162" s="59">
        <f ca="1">AVERAGE(OFFSET($AM$3,0,0,'Données projet'!$E$10+1,1))-AVERAGE(OFFSET($H$3,0,0,'Données projet'!$E$10+1,1))</f>
        <v>448.94764480536713</v>
      </c>
      <c r="AO162" s="59">
        <f t="shared" si="144"/>
        <v>469.26760321719695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32.62395939918121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32.62395939918121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403.99999999999994</v>
      </c>
      <c r="BE162" s="13">
        <f>BD162*VLOOKUP('Données projet'!$B$11,Paramètres!$A$1:$I$89,3,0)*VLOOKUP('Données projet'!$B$11,Paramètres!$A$1:$I$89,5,0)</f>
        <v>346.63200000000001</v>
      </c>
      <c r="BF162" s="13">
        <f t="shared" si="167"/>
        <v>80.868615263336864</v>
      </c>
      <c r="BG162" s="20">
        <f t="shared" si="168"/>
        <v>744.56357158364483</v>
      </c>
      <c r="BH162" s="59">
        <f t="shared" si="116"/>
        <v>1037.8969049169782</v>
      </c>
      <c r="BI162" s="59">
        <f ca="1">AVERAGE(OFFSET($BH$3,0,0,'Données projet'!$E$11+1,1))-AVERAGE(OFFSET($H$3,0,0,'Données projet'!$E$11+1,1))</f>
        <v>447.10969593632467</v>
      </c>
      <c r="BJ162" s="59">
        <f t="shared" si="146"/>
        <v>256.77417912163997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45.961207304803636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45.961207304803636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349.00000000000017</v>
      </c>
      <c r="BZ162" s="13">
        <f>BY162*VLOOKUP('Données projet'!$B$12,Paramètres!$A$1:$I$89,3,0)*VLOOKUP('Données projet'!$B$12,Paramètres!$A$1:$I$89,5,0)</f>
        <v>272.22000000000014</v>
      </c>
      <c r="CA162" s="13">
        <f t="shared" si="170"/>
        <v>65.320184547527205</v>
      </c>
      <c r="CB162" s="20">
        <f t="shared" si="171"/>
        <v>587.88248808694345</v>
      </c>
      <c r="CC162" s="59">
        <f t="shared" si="119"/>
        <v>881.21582142027682</v>
      </c>
      <c r="CD162" s="59">
        <f ca="1">AVERAGE(OFFSET($CC$3,0,0,'Données projet'!$E$12+1,1))-AVERAGE(OFFSET($H$3,0,0,'Données projet'!$E$12+1,1))</f>
        <v>357.65167206083379</v>
      </c>
      <c r="CE162" s="59">
        <f t="shared" si="148"/>
        <v>341.23389735986342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14.87298462409824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14.87298462409824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277.77359999999993</v>
      </c>
      <c r="P163" s="13">
        <f t="shared" si="141"/>
        <v>66.496288176842356</v>
      </c>
      <c r="Q163" s="20">
        <f t="shared" si="162"/>
        <v>599.60338857466706</v>
      </c>
      <c r="R163" s="59">
        <f t="shared" si="109"/>
        <v>892.93672190800044</v>
      </c>
      <c r="S163" s="59">
        <f ca="1">AVERAGE(OFFSET($R$3,0,0,'Données projet'!$E$9+1,1))-AVERAGE(OFFSET($H$3,0,0,'Données projet'!$E$9+1,1))</f>
        <v>439.19854273764042</v>
      </c>
      <c r="T163" s="59">
        <f t="shared" si="142"/>
        <v>278.21741231699929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41.056680657186455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41.056680657186455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245.99999999999994</v>
      </c>
      <c r="AJ163" s="13">
        <f>AI163*VLOOKUP('Données projet'!$B$10,Paramètres!$A$1:$I$89,3,0)*VLOOKUP('Données projet'!$B$10,Paramètres!$A$1:$I$89,5,0)</f>
        <v>234.09359999999998</v>
      </c>
      <c r="AK163" s="13">
        <f t="shared" si="164"/>
        <v>57.166902703920208</v>
      </c>
      <c r="AL163" s="20">
        <f t="shared" si="165"/>
        <v>507.27870887599425</v>
      </c>
      <c r="AM163" s="59">
        <f t="shared" si="113"/>
        <v>800.61204220932757</v>
      </c>
      <c r="AN163" s="59">
        <f ca="1">AVERAGE(OFFSET($AM$3,0,0,'Données projet'!$E$10+1,1))-AVERAGE(OFFSET($H$3,0,0,'Données projet'!$E$10+1,1))</f>
        <v>448.94764480536713</v>
      </c>
      <c r="AO163" s="59">
        <f t="shared" si="144"/>
        <v>469.26760321719695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31.984223454013673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31.984223454013673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403.99999999999994</v>
      </c>
      <c r="BE163" s="13">
        <f>BD163*VLOOKUP('Données projet'!$B$11,Paramètres!$A$1:$I$89,3,0)*VLOOKUP('Données projet'!$B$11,Paramètres!$A$1:$I$89,5,0)</f>
        <v>346.63200000000001</v>
      </c>
      <c r="BF163" s="13">
        <f t="shared" si="167"/>
        <v>80.868615263336864</v>
      </c>
      <c r="BG163" s="20">
        <f t="shared" si="168"/>
        <v>744.56357158364483</v>
      </c>
      <c r="BH163" s="59">
        <f t="shared" si="116"/>
        <v>1037.8969049169782</v>
      </c>
      <c r="BI163" s="59">
        <f ca="1">AVERAGE(OFFSET($BH$3,0,0,'Données projet'!$E$11+1,1))-AVERAGE(OFFSET($H$3,0,0,'Données projet'!$E$11+1,1))</f>
        <v>447.10969593632467</v>
      </c>
      <c r="BJ163" s="59">
        <f t="shared" si="146"/>
        <v>256.77417912163997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45.059936063124809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45.059936063124809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349.00000000000017</v>
      </c>
      <c r="BZ163" s="13">
        <f>BY163*VLOOKUP('Données projet'!$B$12,Paramètres!$A$1:$I$89,3,0)*VLOOKUP('Données projet'!$B$12,Paramètres!$A$1:$I$89,5,0)</f>
        <v>272.22000000000014</v>
      </c>
      <c r="CA163" s="13">
        <f t="shared" si="170"/>
        <v>65.320184547527205</v>
      </c>
      <c r="CB163" s="20">
        <f t="shared" si="171"/>
        <v>587.88248808694345</v>
      </c>
      <c r="CC163" s="59">
        <f t="shared" si="119"/>
        <v>881.21582142027682</v>
      </c>
      <c r="CD163" s="59">
        <f ca="1">AVERAGE(OFFSET($CC$3,0,0,'Données projet'!$E$12+1,1))-AVERAGE(OFFSET($H$3,0,0,'Données projet'!$E$12+1,1))</f>
        <v>357.65167206083379</v>
      </c>
      <c r="CE163" s="59">
        <f t="shared" si="148"/>
        <v>341.23389735986342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14.581334467244545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14.581334467244545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277.77359999999993</v>
      </c>
      <c r="P164" s="13">
        <f t="shared" si="141"/>
        <v>66.496288176842356</v>
      </c>
      <c r="Q164" s="20">
        <f t="shared" si="162"/>
        <v>599.60338857466706</v>
      </c>
      <c r="R164" s="59">
        <f t="shared" si="109"/>
        <v>892.93672190800044</v>
      </c>
      <c r="S164" s="59">
        <f ca="1">AVERAGE(OFFSET($R$3,0,0,'Données projet'!$E$9+1,1))-AVERAGE(OFFSET($H$3,0,0,'Données projet'!$E$9+1,1))</f>
        <v>439.19854273764042</v>
      </c>
      <c r="T164" s="59">
        <f t="shared" si="142"/>
        <v>278.21741231699929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40.25158419160153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40.25158419160153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245.99999999999994</v>
      </c>
      <c r="AJ164" s="13">
        <f>AI164*VLOOKUP('Données projet'!$B$10,Paramètres!$A$1:$I$89,3,0)*VLOOKUP('Données projet'!$B$10,Paramètres!$A$1:$I$89,5,0)</f>
        <v>234.09359999999998</v>
      </c>
      <c r="AK164" s="13">
        <f t="shared" si="164"/>
        <v>57.166902703920208</v>
      </c>
      <c r="AL164" s="20">
        <f t="shared" si="165"/>
        <v>507.27870887599425</v>
      </c>
      <c r="AM164" s="59">
        <f t="shared" si="113"/>
        <v>800.61204220932757</v>
      </c>
      <c r="AN164" s="59">
        <f ca="1">AVERAGE(OFFSET($AM$3,0,0,'Données projet'!$E$10+1,1))-AVERAGE(OFFSET($H$3,0,0,'Données projet'!$E$10+1,1))</f>
        <v>448.94764480536713</v>
      </c>
      <c r="AO164" s="59">
        <f t="shared" si="144"/>
        <v>469.26760321719695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31.357032340530473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31.357032340530473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403.99999999999994</v>
      </c>
      <c r="BE164" s="13">
        <f>BD164*VLOOKUP('Données projet'!$B$11,Paramètres!$A$1:$I$89,3,0)*VLOOKUP('Données projet'!$B$11,Paramètres!$A$1:$I$89,5,0)</f>
        <v>346.63200000000001</v>
      </c>
      <c r="BF164" s="13">
        <f t="shared" si="167"/>
        <v>80.868615263336864</v>
      </c>
      <c r="BG164" s="20">
        <f t="shared" si="168"/>
        <v>744.56357158364483</v>
      </c>
      <c r="BH164" s="59">
        <f t="shared" si="116"/>
        <v>1037.8969049169782</v>
      </c>
      <c r="BI164" s="59">
        <f ca="1">AVERAGE(OFFSET($BH$3,0,0,'Données projet'!$E$11+1,1))-AVERAGE(OFFSET($H$3,0,0,'Données projet'!$E$11+1,1))</f>
        <v>447.10969593632467</v>
      </c>
      <c r="BJ164" s="59">
        <f t="shared" si="146"/>
        <v>256.77417912163997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44.176338200774126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44.176338200774126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349.00000000000017</v>
      </c>
      <c r="BZ164" s="13">
        <f>BY164*VLOOKUP('Données projet'!$B$12,Paramètres!$A$1:$I$89,3,0)*VLOOKUP('Données projet'!$B$12,Paramètres!$A$1:$I$89,5,0)</f>
        <v>272.22000000000014</v>
      </c>
      <c r="CA164" s="13">
        <f t="shared" si="170"/>
        <v>65.320184547527205</v>
      </c>
      <c r="CB164" s="20">
        <f t="shared" si="171"/>
        <v>587.88248808694345</v>
      </c>
      <c r="CC164" s="59">
        <f t="shared" si="119"/>
        <v>881.21582142027682</v>
      </c>
      <c r="CD164" s="59">
        <f ca="1">AVERAGE(OFFSET($CC$3,0,0,'Données projet'!$E$12+1,1))-AVERAGE(OFFSET($H$3,0,0,'Données projet'!$E$12+1,1))</f>
        <v>357.65167206083379</v>
      </c>
      <c r="CE164" s="59">
        <f t="shared" si="148"/>
        <v>341.23389735986342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14.295403392077722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14.295403392077722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277.77359999999993</v>
      </c>
      <c r="P165" s="13">
        <f t="shared" si="141"/>
        <v>66.496288176842356</v>
      </c>
      <c r="Q165" s="20">
        <f t="shared" si="162"/>
        <v>599.60338857466706</v>
      </c>
      <c r="R165" s="59">
        <f t="shared" si="109"/>
        <v>892.93672190800044</v>
      </c>
      <c r="S165" s="59">
        <f ca="1">AVERAGE(OFFSET($R$3,0,0,'Données projet'!$E$9+1,1))-AVERAGE(OFFSET($H$3,0,0,'Données projet'!$E$9+1,1))</f>
        <v>439.19854273764042</v>
      </c>
      <c r="T165" s="59">
        <f t="shared" si="142"/>
        <v>278.21741231699929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39.462275176646365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39.462275176646365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245.99999999999994</v>
      </c>
      <c r="AJ165" s="13">
        <f>AI165*VLOOKUP('Données projet'!$B$10,Paramètres!$A$1:$I$89,3,0)*VLOOKUP('Données projet'!$B$10,Paramètres!$A$1:$I$89,5,0)</f>
        <v>234.09359999999998</v>
      </c>
      <c r="AK165" s="13">
        <f t="shared" si="164"/>
        <v>57.166902703920208</v>
      </c>
      <c r="AL165" s="20">
        <f t="shared" si="165"/>
        <v>507.27870887599425</v>
      </c>
      <c r="AM165" s="59">
        <f t="shared" si="113"/>
        <v>800.61204220932757</v>
      </c>
      <c r="AN165" s="59">
        <f ca="1">AVERAGE(OFFSET($AM$3,0,0,'Données projet'!$E$10+1,1))-AVERAGE(OFFSET($H$3,0,0,'Données projet'!$E$10+1,1))</f>
        <v>448.94764480536713</v>
      </c>
      <c r="AO165" s="59">
        <f t="shared" si="144"/>
        <v>469.26760321719695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30.742140062233872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30.742140062233872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403.99999999999994</v>
      </c>
      <c r="BE165" s="13">
        <f>BD165*VLOOKUP('Données projet'!$B$11,Paramètres!$A$1:$I$89,3,0)*VLOOKUP('Données projet'!$B$11,Paramètres!$A$1:$I$89,5,0)</f>
        <v>346.63200000000001</v>
      </c>
      <c r="BF165" s="13">
        <f t="shared" si="167"/>
        <v>80.868615263336864</v>
      </c>
      <c r="BG165" s="20">
        <f t="shared" si="168"/>
        <v>744.56357158364483</v>
      </c>
      <c r="BH165" s="59">
        <f t="shared" si="116"/>
        <v>1037.8969049169782</v>
      </c>
      <c r="BI165" s="59">
        <f ca="1">AVERAGE(OFFSET($BH$3,0,0,'Données projet'!$E$11+1,1))-AVERAGE(OFFSET($H$3,0,0,'Données projet'!$E$11+1,1))</f>
        <v>447.10969593632467</v>
      </c>
      <c r="BJ165" s="59">
        <f t="shared" si="146"/>
        <v>256.77417912163997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43.310067153562656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43.310067153562656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349.00000000000017</v>
      </c>
      <c r="BZ165" s="13">
        <f>BY165*VLOOKUP('Données projet'!$B$12,Paramètres!$A$1:$I$89,3,0)*VLOOKUP('Données projet'!$B$12,Paramètres!$A$1:$I$89,5,0)</f>
        <v>272.22000000000014</v>
      </c>
      <c r="CA165" s="13">
        <f t="shared" si="170"/>
        <v>65.320184547527205</v>
      </c>
      <c r="CB165" s="20">
        <f t="shared" si="171"/>
        <v>587.88248808694345</v>
      </c>
      <c r="CC165" s="59">
        <f t="shared" si="119"/>
        <v>881.21582142027682</v>
      </c>
      <c r="CD165" s="59">
        <f ca="1">AVERAGE(OFFSET($CC$3,0,0,'Données projet'!$E$12+1,1))-AVERAGE(OFFSET($H$3,0,0,'Données projet'!$E$12+1,1))</f>
        <v>357.65167206083379</v>
      </c>
      <c r="CE165" s="59">
        <f t="shared" si="148"/>
        <v>341.23389735986342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14.015079250894184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14.015079250894184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277.77359999999993</v>
      </c>
      <c r="P166" s="13">
        <f t="shared" si="141"/>
        <v>66.496288176842356</v>
      </c>
      <c r="Q166" s="20">
        <f t="shared" si="162"/>
        <v>599.60338857466706</v>
      </c>
      <c r="R166" s="59">
        <f t="shared" si="109"/>
        <v>892.93672190800044</v>
      </c>
      <c r="S166" s="59">
        <f ca="1">AVERAGE(OFFSET($R$3,0,0,'Données projet'!$E$9+1,1))-AVERAGE(OFFSET($H$3,0,0,'Données projet'!$E$9+1,1))</f>
        <v>439.19854273764042</v>
      </c>
      <c r="T166" s="59">
        <f t="shared" si="142"/>
        <v>278.21741231699929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38.688444030043513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38.688444030043513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245.99999999999994</v>
      </c>
      <c r="AJ166" s="13">
        <f>AI166*VLOOKUP('Données projet'!$B$10,Paramètres!$A$1:$I$89,3,0)*VLOOKUP('Données projet'!$B$10,Paramètres!$A$1:$I$89,5,0)</f>
        <v>234.09359999999998</v>
      </c>
      <c r="AK166" s="13">
        <f t="shared" si="164"/>
        <v>57.166902703920208</v>
      </c>
      <c r="AL166" s="20">
        <f t="shared" si="165"/>
        <v>507.27870887599425</v>
      </c>
      <c r="AM166" s="59">
        <f t="shared" si="113"/>
        <v>800.61204220932757</v>
      </c>
      <c r="AN166" s="59">
        <f ca="1">AVERAGE(OFFSET($AM$3,0,0,'Données projet'!$E$10+1,1))-AVERAGE(OFFSET($H$3,0,0,'Données projet'!$E$10+1,1))</f>
        <v>448.94764480536713</v>
      </c>
      <c r="AO166" s="59">
        <f t="shared" si="144"/>
        <v>469.26760321719695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30.139305446467411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30.139305446467411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403.99999999999994</v>
      </c>
      <c r="BE166" s="13">
        <f>BD166*VLOOKUP('Données projet'!$B$11,Paramètres!$A$1:$I$89,3,0)*VLOOKUP('Données projet'!$B$11,Paramètres!$A$1:$I$89,5,0)</f>
        <v>346.63200000000001</v>
      </c>
      <c r="BF166" s="13">
        <f t="shared" si="167"/>
        <v>80.868615263336864</v>
      </c>
      <c r="BG166" s="20">
        <f t="shared" si="168"/>
        <v>744.56357158364483</v>
      </c>
      <c r="BH166" s="59">
        <f t="shared" si="116"/>
        <v>1037.8969049169782</v>
      </c>
      <c r="BI166" s="59">
        <f ca="1">AVERAGE(OFFSET($BH$3,0,0,'Données projet'!$E$11+1,1))-AVERAGE(OFFSET($H$3,0,0,'Données projet'!$E$11+1,1))</f>
        <v>447.10969593632467</v>
      </c>
      <c r="BJ166" s="59">
        <f t="shared" si="146"/>
        <v>256.77417912163997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42.460783153213839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42.460783153213839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349.00000000000017</v>
      </c>
      <c r="BZ166" s="13">
        <f>BY166*VLOOKUP('Données projet'!$B$12,Paramètres!$A$1:$I$89,3,0)*VLOOKUP('Données projet'!$B$12,Paramètres!$A$1:$I$89,5,0)</f>
        <v>272.22000000000014</v>
      </c>
      <c r="CA166" s="13">
        <f t="shared" si="170"/>
        <v>65.320184547527205</v>
      </c>
      <c r="CB166" s="20">
        <f t="shared" si="171"/>
        <v>587.88248808694345</v>
      </c>
      <c r="CC166" s="59">
        <f t="shared" si="119"/>
        <v>881.21582142027682</v>
      </c>
      <c r="CD166" s="59">
        <f ca="1">AVERAGE(OFFSET($CC$3,0,0,'Données projet'!$E$12+1,1))-AVERAGE(OFFSET($H$3,0,0,'Données projet'!$E$12+1,1))</f>
        <v>357.65167206083379</v>
      </c>
      <c r="CE166" s="59">
        <f t="shared" si="148"/>
        <v>341.23389735986342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13.740252095138413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13.740252095138413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277.77359999999993</v>
      </c>
      <c r="P167" s="13">
        <f t="shared" si="141"/>
        <v>66.496288176842356</v>
      </c>
      <c r="Q167" s="20">
        <f t="shared" si="162"/>
        <v>599.60338857466706</v>
      </c>
      <c r="R167" s="59">
        <f t="shared" si="109"/>
        <v>892.93672190800044</v>
      </c>
      <c r="S167" s="59">
        <f ca="1">AVERAGE(OFFSET($R$3,0,0,'Données projet'!$E$9+1,1))-AVERAGE(OFFSET($H$3,0,0,'Données projet'!$E$9+1,1))</f>
        <v>439.19854273764042</v>
      </c>
      <c r="T167" s="59">
        <f t="shared" si="142"/>
        <v>278.21741231699929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37.929787240235143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37.929787240235143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245.99999999999994</v>
      </c>
      <c r="AJ167" s="13">
        <f>AI167*VLOOKUP('Données projet'!$B$10,Paramètres!$A$1:$I$89,3,0)*VLOOKUP('Données projet'!$B$10,Paramètres!$A$1:$I$89,5,0)</f>
        <v>234.09359999999998</v>
      </c>
      <c r="AK167" s="13">
        <f t="shared" si="164"/>
        <v>57.166902703920208</v>
      </c>
      <c r="AL167" s="20">
        <f t="shared" si="165"/>
        <v>507.27870887599425</v>
      </c>
      <c r="AM167" s="59">
        <f t="shared" si="113"/>
        <v>800.61204220932757</v>
      </c>
      <c r="AN167" s="59">
        <f ca="1">AVERAGE(OFFSET($AM$3,0,0,'Données projet'!$E$10+1,1))-AVERAGE(OFFSET($H$3,0,0,'Données projet'!$E$10+1,1))</f>
        <v>448.94764480536713</v>
      </c>
      <c r="AO167" s="59">
        <f t="shared" si="144"/>
        <v>469.26760321719695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29.548292049823321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29.548292049823321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403.99999999999994</v>
      </c>
      <c r="BE167" s="13">
        <f>BD167*VLOOKUP('Données projet'!$B$11,Paramètres!$A$1:$I$89,3,0)*VLOOKUP('Données projet'!$B$11,Paramètres!$A$1:$I$89,5,0)</f>
        <v>346.63200000000001</v>
      </c>
      <c r="BF167" s="13">
        <f t="shared" si="167"/>
        <v>80.868615263336864</v>
      </c>
      <c r="BG167" s="20">
        <f t="shared" si="168"/>
        <v>744.56357158364483</v>
      </c>
      <c r="BH167" s="59">
        <f t="shared" si="116"/>
        <v>1037.8969049169782</v>
      </c>
      <c r="BI167" s="59">
        <f ca="1">AVERAGE(OFFSET($BH$3,0,0,'Données projet'!$E$11+1,1))-AVERAGE(OFFSET($H$3,0,0,'Données projet'!$E$11+1,1))</f>
        <v>447.10969593632467</v>
      </c>
      <c r="BJ167" s="59">
        <f t="shared" si="146"/>
        <v>256.77417912163997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41.628153094099773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41.628153094099773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349.00000000000017</v>
      </c>
      <c r="BZ167" s="13">
        <f>BY167*VLOOKUP('Données projet'!$B$12,Paramètres!$A$1:$I$89,3,0)*VLOOKUP('Données projet'!$B$12,Paramètres!$A$1:$I$89,5,0)</f>
        <v>272.22000000000014</v>
      </c>
      <c r="CA167" s="13">
        <f t="shared" si="170"/>
        <v>65.320184547527205</v>
      </c>
      <c r="CB167" s="20">
        <f t="shared" si="171"/>
        <v>587.88248808694345</v>
      </c>
      <c r="CC167" s="59">
        <f t="shared" si="119"/>
        <v>881.21582142027682</v>
      </c>
      <c r="CD167" s="59">
        <f ca="1">AVERAGE(OFFSET($CC$3,0,0,'Données projet'!$E$12+1,1))-AVERAGE(OFFSET($H$3,0,0,'Données projet'!$E$12+1,1))</f>
        <v>357.65167206083379</v>
      </c>
      <c r="CE167" s="59">
        <f t="shared" si="148"/>
        <v>341.23389735986342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13.470814132278999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13.470814132278999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277.77359999999993</v>
      </c>
      <c r="P168" s="13">
        <f t="shared" si="141"/>
        <v>66.496288176842356</v>
      </c>
      <c r="Q168" s="20">
        <f t="shared" si="162"/>
        <v>599.60338857466706</v>
      </c>
      <c r="R168" s="59">
        <f t="shared" si="109"/>
        <v>892.93672190800044</v>
      </c>
      <c r="S168" s="59">
        <f ca="1">AVERAGE(OFFSET($R$3,0,0,'Données projet'!$E$9+1,1))-AVERAGE(OFFSET($H$3,0,0,'Données projet'!$E$9+1,1))</f>
        <v>439.19854273764042</v>
      </c>
      <c r="T168" s="59">
        <f t="shared" si="142"/>
        <v>278.21741231699929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37.186007247339965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37.186007247339965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245.99999999999994</v>
      </c>
      <c r="AJ168" s="13">
        <f>AI168*VLOOKUP('Données projet'!$B$10,Paramètres!$A$1:$I$89,3,0)*VLOOKUP('Données projet'!$B$10,Paramètres!$A$1:$I$89,5,0)</f>
        <v>234.09359999999998</v>
      </c>
      <c r="AK168" s="13">
        <f t="shared" si="164"/>
        <v>57.166902703920208</v>
      </c>
      <c r="AL168" s="20">
        <f t="shared" si="165"/>
        <v>507.27870887599425</v>
      </c>
      <c r="AM168" s="59">
        <f t="shared" si="113"/>
        <v>800.61204220932757</v>
      </c>
      <c r="AN168" s="59">
        <f ca="1">AVERAGE(OFFSET($AM$3,0,0,'Données projet'!$E$10+1,1))-AVERAGE(OFFSET($H$3,0,0,'Données projet'!$E$10+1,1))</f>
        <v>448.94764480536713</v>
      </c>
      <c r="AO168" s="59">
        <f t="shared" si="144"/>
        <v>469.26760321719695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28.968868065404845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28.968868065404845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403.99999999999994</v>
      </c>
      <c r="BE168" s="13">
        <f>BD168*VLOOKUP('Données projet'!$B$11,Paramètres!$A$1:$I$89,3,0)*VLOOKUP('Données projet'!$B$11,Paramètres!$A$1:$I$89,5,0)</f>
        <v>346.63200000000001</v>
      </c>
      <c r="BF168" s="13">
        <f t="shared" si="167"/>
        <v>80.868615263336864</v>
      </c>
      <c r="BG168" s="20">
        <f t="shared" si="168"/>
        <v>744.56357158364483</v>
      </c>
      <c r="BH168" s="59">
        <f t="shared" si="116"/>
        <v>1037.8969049169782</v>
      </c>
      <c r="BI168" s="59">
        <f ca="1">AVERAGE(OFFSET($BH$3,0,0,'Données projet'!$E$11+1,1))-AVERAGE(OFFSET($H$3,0,0,'Données projet'!$E$11+1,1))</f>
        <v>447.10969593632467</v>
      </c>
      <c r="BJ168" s="59">
        <f t="shared" si="146"/>
        <v>256.77417912163997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40.811850402590743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40.811850402590743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349.00000000000017</v>
      </c>
      <c r="BZ168" s="13">
        <f>BY168*VLOOKUP('Données projet'!$B$12,Paramètres!$A$1:$I$89,3,0)*VLOOKUP('Données projet'!$B$12,Paramètres!$A$1:$I$89,5,0)</f>
        <v>272.22000000000014</v>
      </c>
      <c r="CA168" s="13">
        <f t="shared" si="170"/>
        <v>65.320184547527205</v>
      </c>
      <c r="CB168" s="20">
        <f t="shared" si="171"/>
        <v>587.88248808694345</v>
      </c>
      <c r="CC168" s="59">
        <f t="shared" si="119"/>
        <v>881.21582142027682</v>
      </c>
      <c r="CD168" s="59">
        <f ca="1">AVERAGE(OFFSET($CC$3,0,0,'Données projet'!$E$12+1,1))-AVERAGE(OFFSET($H$3,0,0,'Données projet'!$E$12+1,1))</f>
        <v>357.65167206083379</v>
      </c>
      <c r="CE168" s="59">
        <f t="shared" si="148"/>
        <v>341.23389735986342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13.206659683530328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13.206659683530328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277.77359999999993</v>
      </c>
      <c r="P169" s="13">
        <f t="shared" si="141"/>
        <v>66.496288176842356</v>
      </c>
      <c r="Q169" s="20">
        <f t="shared" si="162"/>
        <v>599.60338857466706</v>
      </c>
      <c r="R169" s="59">
        <f t="shared" si="109"/>
        <v>892.93672190800044</v>
      </c>
      <c r="S169" s="59">
        <f ca="1">AVERAGE(OFFSET($R$3,0,0,'Données projet'!$E$9+1,1))-AVERAGE(OFFSET($H$3,0,0,'Données projet'!$E$9+1,1))</f>
        <v>439.19854273764042</v>
      </c>
      <c r="T169" s="59">
        <f t="shared" si="142"/>
        <v>278.21741231699929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36.456812326444464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36.456812326444464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245.99999999999994</v>
      </c>
      <c r="AJ169" s="13">
        <f>AI169*VLOOKUP('Données projet'!$B$10,Paramètres!$A$1:$I$89,3,0)*VLOOKUP('Données projet'!$B$10,Paramètres!$A$1:$I$89,5,0)</f>
        <v>234.09359999999998</v>
      </c>
      <c r="AK169" s="13">
        <f t="shared" si="164"/>
        <v>57.166902703920208</v>
      </c>
      <c r="AL169" s="20">
        <f t="shared" si="165"/>
        <v>507.27870887599425</v>
      </c>
      <c r="AM169" s="59">
        <f t="shared" si="113"/>
        <v>800.61204220932757</v>
      </c>
      <c r="AN169" s="59">
        <f ca="1">AVERAGE(OFFSET($AM$3,0,0,'Données projet'!$E$10+1,1))-AVERAGE(OFFSET($H$3,0,0,'Données projet'!$E$10+1,1))</f>
        <v>448.94764480536713</v>
      </c>
      <c r="AO169" s="59">
        <f t="shared" si="144"/>
        <v>469.26760321719695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28.40080623190708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28.40080623190708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403.99999999999994</v>
      </c>
      <c r="BE169" s="13">
        <f>BD169*VLOOKUP('Données projet'!$B$11,Paramètres!$A$1:$I$89,3,0)*VLOOKUP('Données projet'!$B$11,Paramètres!$A$1:$I$89,5,0)</f>
        <v>346.63200000000001</v>
      </c>
      <c r="BF169" s="13">
        <f t="shared" si="167"/>
        <v>80.868615263336864</v>
      </c>
      <c r="BG169" s="20">
        <f t="shared" si="168"/>
        <v>744.56357158364483</v>
      </c>
      <c r="BH169" s="59">
        <f t="shared" si="116"/>
        <v>1037.8969049169782</v>
      </c>
      <c r="BI169" s="59">
        <f ca="1">AVERAGE(OFFSET($BH$3,0,0,'Données projet'!$E$11+1,1))-AVERAGE(OFFSET($H$3,0,0,'Données projet'!$E$11+1,1))</f>
        <v>447.10969593632467</v>
      </c>
      <c r="BJ169" s="59">
        <f t="shared" si="146"/>
        <v>256.77417912163997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40.01155490896673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40.01155490896673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349.00000000000017</v>
      </c>
      <c r="BZ169" s="13">
        <f>BY169*VLOOKUP('Données projet'!$B$12,Paramètres!$A$1:$I$89,3,0)*VLOOKUP('Données projet'!$B$12,Paramètres!$A$1:$I$89,5,0)</f>
        <v>272.22000000000014</v>
      </c>
      <c r="CA169" s="13">
        <f t="shared" si="170"/>
        <v>65.320184547527205</v>
      </c>
      <c r="CB169" s="20">
        <f t="shared" si="171"/>
        <v>587.88248808694345</v>
      </c>
      <c r="CC169" s="59">
        <f t="shared" si="119"/>
        <v>881.21582142027682</v>
      </c>
      <c r="CD169" s="59">
        <f ca="1">AVERAGE(OFFSET($CC$3,0,0,'Données projet'!$E$12+1,1))-AVERAGE(OFFSET($H$3,0,0,'Données projet'!$E$12+1,1))</f>
        <v>357.65167206083379</v>
      </c>
      <c r="CE169" s="59">
        <f t="shared" si="148"/>
        <v>341.23389735986342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12.947685142403314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12.947685142403314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277.77359999999993</v>
      </c>
      <c r="P170" s="13">
        <f t="shared" si="141"/>
        <v>66.496288176842356</v>
      </c>
      <c r="Q170" s="20">
        <f t="shared" si="162"/>
        <v>599.60338857466706</v>
      </c>
      <c r="R170" s="59">
        <f t="shared" si="109"/>
        <v>892.93672190800044</v>
      </c>
      <c r="S170" s="59">
        <f ca="1">AVERAGE(OFFSET($R$3,0,0,'Données projet'!$E$9+1,1))-AVERAGE(OFFSET($H$3,0,0,'Données projet'!$E$9+1,1))</f>
        <v>439.19854273764042</v>
      </c>
      <c r="T170" s="59">
        <f t="shared" si="142"/>
        <v>278.21741231699929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35.741916473182741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35.741916473182741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245.99999999999994</v>
      </c>
      <c r="AJ170" s="13">
        <f>AI170*VLOOKUP('Données projet'!$B$10,Paramètres!$A$1:$I$89,3,0)*VLOOKUP('Données projet'!$B$10,Paramètres!$A$1:$I$89,5,0)</f>
        <v>234.09359999999998</v>
      </c>
      <c r="AK170" s="13">
        <f t="shared" si="164"/>
        <v>57.166902703920208</v>
      </c>
      <c r="AL170" s="20">
        <f t="shared" si="165"/>
        <v>507.27870887599425</v>
      </c>
      <c r="AM170" s="59">
        <f t="shared" si="113"/>
        <v>800.61204220932757</v>
      </c>
      <c r="AN170" s="59">
        <f ca="1">AVERAGE(OFFSET($AM$3,0,0,'Données projet'!$E$10+1,1))-AVERAGE(OFFSET($H$3,0,0,'Données projet'!$E$10+1,1))</f>
        <v>448.94764480536713</v>
      </c>
      <c r="AO170" s="59">
        <f t="shared" si="144"/>
        <v>469.26760321719695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27.843883744480699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27.843883744480699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403.99999999999994</v>
      </c>
      <c r="BE170" s="13">
        <f>BD170*VLOOKUP('Données projet'!$B$11,Paramètres!$A$1:$I$89,3,0)*VLOOKUP('Données projet'!$B$11,Paramètres!$A$1:$I$89,5,0)</f>
        <v>346.63200000000001</v>
      </c>
      <c r="BF170" s="13">
        <f t="shared" si="167"/>
        <v>80.868615263336864</v>
      </c>
      <c r="BG170" s="20">
        <f t="shared" si="168"/>
        <v>744.56357158364483</v>
      </c>
      <c r="BH170" s="59">
        <f t="shared" si="116"/>
        <v>1037.8969049169782</v>
      </c>
      <c r="BI170" s="59">
        <f ca="1">AVERAGE(OFFSET($BH$3,0,0,'Données projet'!$E$11+1,1))-AVERAGE(OFFSET($H$3,0,0,'Données projet'!$E$11+1,1))</f>
        <v>447.10969593632467</v>
      </c>
      <c r="BJ170" s="59">
        <f t="shared" si="146"/>
        <v>256.77417912163997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39.226952721840625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39.226952721840625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349.00000000000017</v>
      </c>
      <c r="BZ170" s="13">
        <f>BY170*VLOOKUP('Données projet'!$B$12,Paramètres!$A$1:$I$89,3,0)*VLOOKUP('Données projet'!$B$12,Paramètres!$A$1:$I$89,5,0)</f>
        <v>272.22000000000014</v>
      </c>
      <c r="CA170" s="13">
        <f t="shared" si="170"/>
        <v>65.320184547527205</v>
      </c>
      <c r="CB170" s="20">
        <f t="shared" si="171"/>
        <v>587.88248808694345</v>
      </c>
      <c r="CC170" s="59">
        <f t="shared" si="119"/>
        <v>881.21582142027682</v>
      </c>
      <c r="CD170" s="59">
        <f ca="1">AVERAGE(OFFSET($CC$3,0,0,'Données projet'!$E$12+1,1))-AVERAGE(OFFSET($H$3,0,0,'Données projet'!$E$12+1,1))</f>
        <v>357.65167206083379</v>
      </c>
      <c r="CE170" s="59">
        <f t="shared" si="148"/>
        <v>341.23389735986342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12.693788934068927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12.693788934068927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277.77359999999993</v>
      </c>
      <c r="P171" s="13">
        <f t="shared" si="141"/>
        <v>66.496288176842356</v>
      </c>
      <c r="Q171" s="20">
        <f t="shared" si="162"/>
        <v>599.60338857466706</v>
      </c>
      <c r="R171" s="59">
        <f t="shared" si="109"/>
        <v>892.93672190800044</v>
      </c>
      <c r="S171" s="59">
        <f ca="1">AVERAGE(OFFSET($R$3,0,0,'Données projet'!$E$9+1,1))-AVERAGE(OFFSET($H$3,0,0,'Données projet'!$E$9+1,1))</f>
        <v>439.19854273764042</v>
      </c>
      <c r="T171" s="59">
        <f t="shared" si="142"/>
        <v>278.21741231699929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35.041039291560061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35.041039291560061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245.99999999999994</v>
      </c>
      <c r="AJ171" s="13">
        <f>AI171*VLOOKUP('Données projet'!$B$10,Paramètres!$A$1:$I$89,3,0)*VLOOKUP('Données projet'!$B$10,Paramètres!$A$1:$I$89,5,0)</f>
        <v>234.09359999999998</v>
      </c>
      <c r="AK171" s="13">
        <f t="shared" si="164"/>
        <v>57.166902703920208</v>
      </c>
      <c r="AL171" s="20">
        <f t="shared" si="165"/>
        <v>507.27870887599425</v>
      </c>
      <c r="AM171" s="59">
        <f t="shared" si="113"/>
        <v>800.61204220932757</v>
      </c>
      <c r="AN171" s="59">
        <f ca="1">AVERAGE(OFFSET($AM$3,0,0,'Données projet'!$E$10+1,1))-AVERAGE(OFFSET($H$3,0,0,'Données projet'!$E$10+1,1))</f>
        <v>448.94764480536713</v>
      </c>
      <c r="AO171" s="59">
        <f t="shared" si="144"/>
        <v>469.26760321719695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27.297882167343577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27.297882167343577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403.99999999999994</v>
      </c>
      <c r="BE171" s="13">
        <f>BD171*VLOOKUP('Données projet'!$B$11,Paramètres!$A$1:$I$89,3,0)*VLOOKUP('Données projet'!$B$11,Paramètres!$A$1:$I$89,5,0)</f>
        <v>346.63200000000001</v>
      </c>
      <c r="BF171" s="13">
        <f t="shared" si="167"/>
        <v>80.868615263336864</v>
      </c>
      <c r="BG171" s="20">
        <f t="shared" si="168"/>
        <v>744.56357158364483</v>
      </c>
      <c r="BH171" s="59">
        <f t="shared" si="116"/>
        <v>1037.8969049169782</v>
      </c>
      <c r="BI171" s="59">
        <f ca="1">AVERAGE(OFFSET($BH$3,0,0,'Données projet'!$E$11+1,1))-AVERAGE(OFFSET($H$3,0,0,'Données projet'!$E$11+1,1))</f>
        <v>447.10969593632467</v>
      </c>
      <c r="BJ171" s="59">
        <f t="shared" si="146"/>
        <v>256.77417912163997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38.457736105043985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38.457736105043985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349.00000000000017</v>
      </c>
      <c r="BZ171" s="13">
        <f>BY171*VLOOKUP('Données projet'!$B$12,Paramètres!$A$1:$I$89,3,0)*VLOOKUP('Données projet'!$B$12,Paramètres!$A$1:$I$89,5,0)</f>
        <v>272.22000000000014</v>
      </c>
      <c r="CA171" s="13">
        <f t="shared" si="170"/>
        <v>65.320184547527205</v>
      </c>
      <c r="CB171" s="20">
        <f t="shared" si="171"/>
        <v>587.88248808694345</v>
      </c>
      <c r="CC171" s="59">
        <f t="shared" si="119"/>
        <v>881.21582142027682</v>
      </c>
      <c r="CD171" s="59">
        <f ca="1">AVERAGE(OFFSET($CC$3,0,0,'Données projet'!$E$12+1,1))-AVERAGE(OFFSET($H$3,0,0,'Données projet'!$E$12+1,1))</f>
        <v>357.65167206083379</v>
      </c>
      <c r="CE171" s="59">
        <f t="shared" si="148"/>
        <v>341.23389735986342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12.444871475518582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12.444871475518582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277.77359999999993</v>
      </c>
      <c r="P172" s="13">
        <f t="shared" si="141"/>
        <v>66.496288176842356</v>
      </c>
      <c r="Q172" s="20">
        <f t="shared" si="162"/>
        <v>599.60338857466706</v>
      </c>
      <c r="R172" s="59">
        <f t="shared" si="109"/>
        <v>892.93672190800044</v>
      </c>
      <c r="S172" s="59">
        <f ca="1">AVERAGE(OFFSET($R$3,0,0,'Données projet'!$E$9+1,1))-AVERAGE(OFFSET($H$3,0,0,'Données projet'!$E$9+1,1))</f>
        <v>439.19854273764042</v>
      </c>
      <c r="T172" s="59">
        <f t="shared" si="142"/>
        <v>278.21741231699929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34.353905883976132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34.353905883976132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245.99999999999994</v>
      </c>
      <c r="AJ172" s="13">
        <f>AI172*VLOOKUP('Données projet'!$B$10,Paramètres!$A$1:$I$89,3,0)*VLOOKUP('Données projet'!$B$10,Paramètres!$A$1:$I$89,5,0)</f>
        <v>234.09359999999998</v>
      </c>
      <c r="AK172" s="13">
        <f t="shared" si="164"/>
        <v>57.166902703920208</v>
      </c>
      <c r="AL172" s="20">
        <f t="shared" si="165"/>
        <v>507.27870887599425</v>
      </c>
      <c r="AM172" s="59">
        <f t="shared" si="113"/>
        <v>800.61204220932757</v>
      </c>
      <c r="AN172" s="59">
        <f ca="1">AVERAGE(OFFSET($AM$3,0,0,'Données projet'!$E$10+1,1))-AVERAGE(OFFSET($H$3,0,0,'Données projet'!$E$10+1,1))</f>
        <v>448.94764480536713</v>
      </c>
      <c r="AO172" s="59">
        <f t="shared" si="144"/>
        <v>469.26760321719695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26.762587348106035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26.762587348106035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403.99999999999994</v>
      </c>
      <c r="BE172" s="13">
        <f>BD172*VLOOKUP('Données projet'!$B$11,Paramètres!$A$1:$I$89,3,0)*VLOOKUP('Données projet'!$B$11,Paramètres!$A$1:$I$89,5,0)</f>
        <v>346.63200000000001</v>
      </c>
      <c r="BF172" s="13">
        <f t="shared" si="167"/>
        <v>80.868615263336864</v>
      </c>
      <c r="BG172" s="20">
        <f t="shared" si="168"/>
        <v>744.56357158364483</v>
      </c>
      <c r="BH172" s="59">
        <f t="shared" si="116"/>
        <v>1037.8969049169782</v>
      </c>
      <c r="BI172" s="59">
        <f ca="1">AVERAGE(OFFSET($BH$3,0,0,'Données projet'!$E$11+1,1))-AVERAGE(OFFSET($H$3,0,0,'Données projet'!$E$11+1,1))</f>
        <v>447.10969593632467</v>
      </c>
      <c r="BJ172" s="59">
        <f t="shared" si="146"/>
        <v>256.77417912163997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37.703603356926919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37.703603356926919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349.00000000000017</v>
      </c>
      <c r="BZ172" s="13">
        <f>BY172*VLOOKUP('Données projet'!$B$12,Paramètres!$A$1:$I$89,3,0)*VLOOKUP('Données projet'!$B$12,Paramètres!$A$1:$I$89,5,0)</f>
        <v>272.22000000000014</v>
      </c>
      <c r="CA172" s="13">
        <f t="shared" si="170"/>
        <v>65.320184547527205</v>
      </c>
      <c r="CB172" s="20">
        <f t="shared" si="171"/>
        <v>587.88248808694345</v>
      </c>
      <c r="CC172" s="59">
        <f t="shared" si="119"/>
        <v>881.21582142027682</v>
      </c>
      <c r="CD172" s="59">
        <f ca="1">AVERAGE(OFFSET($CC$3,0,0,'Données projet'!$E$12+1,1))-AVERAGE(OFFSET($H$3,0,0,'Données projet'!$E$12+1,1))</f>
        <v>357.65167206083379</v>
      </c>
      <c r="CE172" s="59">
        <f t="shared" si="148"/>
        <v>341.23389735986342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12.20083513650575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12.20083513650575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277.77359999999993</v>
      </c>
      <c r="P173" s="13">
        <f t="shared" si="141"/>
        <v>66.496288176842356</v>
      </c>
      <c r="Q173" s="20">
        <f t="shared" si="162"/>
        <v>599.60338857466706</v>
      </c>
      <c r="R173" s="59">
        <f t="shared" si="109"/>
        <v>892.93672190800044</v>
      </c>
      <c r="S173" s="59">
        <f ca="1">AVERAGE(OFFSET($R$3,0,0,'Données projet'!$E$9+1,1))-AVERAGE(OFFSET($H$3,0,0,'Données projet'!$E$9+1,1))</f>
        <v>439.19854273764042</v>
      </c>
      <c r="T173" s="59">
        <f t="shared" si="142"/>
        <v>278.21741231699929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33.680246743404929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33.680246743404929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245.99999999999994</v>
      </c>
      <c r="AJ173" s="13">
        <f>AI173*VLOOKUP('Données projet'!$B$10,Paramètres!$A$1:$I$89,3,0)*VLOOKUP('Données projet'!$B$10,Paramètres!$A$1:$I$89,5,0)</f>
        <v>234.09359999999998</v>
      </c>
      <c r="AK173" s="13">
        <f t="shared" si="164"/>
        <v>57.166902703920208</v>
      </c>
      <c r="AL173" s="20">
        <f t="shared" si="165"/>
        <v>507.27870887599425</v>
      </c>
      <c r="AM173" s="59">
        <f t="shared" si="113"/>
        <v>800.61204220932757</v>
      </c>
      <c r="AN173" s="59">
        <f ca="1">AVERAGE(OFFSET($AM$3,0,0,'Données projet'!$E$10+1,1))-AVERAGE(OFFSET($H$3,0,0,'Données projet'!$E$10+1,1))</f>
        <v>448.94764480536713</v>
      </c>
      <c r="AO173" s="59">
        <f t="shared" si="144"/>
        <v>469.26760321719695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26.237789333776139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26.237789333776139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403.99999999999994</v>
      </c>
      <c r="BE173" s="13">
        <f>BD173*VLOOKUP('Données projet'!$B$11,Paramètres!$A$1:$I$89,3,0)*VLOOKUP('Données projet'!$B$11,Paramètres!$A$1:$I$89,5,0)</f>
        <v>346.63200000000001</v>
      </c>
      <c r="BF173" s="13">
        <f t="shared" si="167"/>
        <v>80.868615263336864</v>
      </c>
      <c r="BG173" s="20">
        <f t="shared" si="168"/>
        <v>744.56357158364483</v>
      </c>
      <c r="BH173" s="59">
        <f t="shared" si="116"/>
        <v>1037.8969049169782</v>
      </c>
      <c r="BI173" s="59">
        <f ca="1">AVERAGE(OFFSET($BH$3,0,0,'Données projet'!$E$11+1,1))-AVERAGE(OFFSET($H$3,0,0,'Données projet'!$E$11+1,1))</f>
        <v>447.10969593632467</v>
      </c>
      <c r="BJ173" s="59">
        <f t="shared" si="146"/>
        <v>256.77417912163997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36.96425869202487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36.96425869202487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349.00000000000017</v>
      </c>
      <c r="BZ173" s="13">
        <f>BY173*VLOOKUP('Données projet'!$B$12,Paramètres!$A$1:$I$89,3,0)*VLOOKUP('Données projet'!$B$12,Paramètres!$A$1:$I$89,5,0)</f>
        <v>272.22000000000014</v>
      </c>
      <c r="CA173" s="13">
        <f t="shared" si="170"/>
        <v>65.320184547527205</v>
      </c>
      <c r="CB173" s="20">
        <f t="shared" si="171"/>
        <v>587.88248808694345</v>
      </c>
      <c r="CC173" s="59">
        <f t="shared" si="119"/>
        <v>881.21582142027682</v>
      </c>
      <c r="CD173" s="59">
        <f ca="1">AVERAGE(OFFSET($CC$3,0,0,'Données projet'!$E$12+1,1))-AVERAGE(OFFSET($H$3,0,0,'Données projet'!$E$12+1,1))</f>
        <v>357.65167206083379</v>
      </c>
      <c r="CE173" s="59">
        <f t="shared" si="148"/>
        <v>341.23389735986342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11.961584201253492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11.961584201253492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277.77359999999993</v>
      </c>
      <c r="P174" s="13">
        <f t="shared" si="141"/>
        <v>66.496288176842356</v>
      </c>
      <c r="Q174" s="20">
        <f t="shared" si="162"/>
        <v>599.60338857466706</v>
      </c>
      <c r="R174" s="59">
        <f t="shared" si="109"/>
        <v>892.93672190800044</v>
      </c>
      <c r="S174" s="59">
        <f ca="1">AVERAGE(OFFSET($R$3,0,0,'Données projet'!$E$9+1,1))-AVERAGE(OFFSET($H$3,0,0,'Données projet'!$E$9+1,1))</f>
        <v>439.19854273764042</v>
      </c>
      <c r="T174" s="59">
        <f t="shared" si="142"/>
        <v>278.21741231699929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33.019797647688826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33.019797647688826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245.99999999999994</v>
      </c>
      <c r="AJ174" s="13">
        <f>AI174*VLOOKUP('Données projet'!$B$10,Paramètres!$A$1:$I$89,3,0)*VLOOKUP('Données projet'!$B$10,Paramètres!$A$1:$I$89,5,0)</f>
        <v>234.09359999999998</v>
      </c>
      <c r="AK174" s="13">
        <f t="shared" si="164"/>
        <v>57.166902703920208</v>
      </c>
      <c r="AL174" s="20">
        <f t="shared" si="165"/>
        <v>507.27870887599425</v>
      </c>
      <c r="AM174" s="59">
        <f t="shared" si="113"/>
        <v>800.61204220932757</v>
      </c>
      <c r="AN174" s="59">
        <f ca="1">AVERAGE(OFFSET($AM$3,0,0,'Données projet'!$E$10+1,1))-AVERAGE(OFFSET($H$3,0,0,'Données projet'!$E$10+1,1))</f>
        <v>448.94764480536713</v>
      </c>
      <c r="AO174" s="59">
        <f t="shared" si="144"/>
        <v>469.26760321719695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25.723282288412072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25.723282288412072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403.99999999999994</v>
      </c>
      <c r="BE174" s="13">
        <f>BD174*VLOOKUP('Données projet'!$B$11,Paramètres!$A$1:$I$89,3,0)*VLOOKUP('Données projet'!$B$11,Paramètres!$A$1:$I$89,5,0)</f>
        <v>346.63200000000001</v>
      </c>
      <c r="BF174" s="13">
        <f t="shared" si="167"/>
        <v>80.868615263336864</v>
      </c>
      <c r="BG174" s="20">
        <f t="shared" si="168"/>
        <v>744.56357158364483</v>
      </c>
      <c r="BH174" s="59">
        <f t="shared" si="116"/>
        <v>1037.8969049169782</v>
      </c>
      <c r="BI174" s="59">
        <f ca="1">AVERAGE(OFFSET($BH$3,0,0,'Données projet'!$E$11+1,1))-AVERAGE(OFFSET($H$3,0,0,'Données projet'!$E$11+1,1))</f>
        <v>447.10969593632467</v>
      </c>
      <c r="BJ174" s="59">
        <f t="shared" si="146"/>
        <v>256.77417912163997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36.239412125045838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36.239412125045838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349.00000000000017</v>
      </c>
      <c r="BZ174" s="13">
        <f>BY174*VLOOKUP('Données projet'!$B$12,Paramètres!$A$1:$I$89,3,0)*VLOOKUP('Données projet'!$B$12,Paramètres!$A$1:$I$89,5,0)</f>
        <v>272.22000000000014</v>
      </c>
      <c r="CA174" s="13">
        <f t="shared" si="170"/>
        <v>65.320184547527205</v>
      </c>
      <c r="CB174" s="20">
        <f t="shared" si="171"/>
        <v>587.88248808694345</v>
      </c>
      <c r="CC174" s="59">
        <f t="shared" si="119"/>
        <v>881.21582142027682</v>
      </c>
      <c r="CD174" s="59">
        <f ca="1">AVERAGE(OFFSET($CC$3,0,0,'Données projet'!$E$12+1,1))-AVERAGE(OFFSET($H$3,0,0,'Données projet'!$E$12+1,1))</f>
        <v>357.65167206083379</v>
      </c>
      <c r="CE174" s="59">
        <f t="shared" si="148"/>
        <v>341.23389735986342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11.727024830912869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11.727024830912869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277.77359999999993</v>
      </c>
      <c r="P175" s="13">
        <f t="shared" si="141"/>
        <v>66.496288176842356</v>
      </c>
      <c r="Q175" s="20">
        <f t="shared" si="162"/>
        <v>599.60338857466706</v>
      </c>
      <c r="R175" s="59">
        <f t="shared" si="109"/>
        <v>892.93672190800044</v>
      </c>
      <c r="S175" s="59">
        <f ca="1">AVERAGE(OFFSET($R$3,0,0,'Données projet'!$E$9+1,1))-AVERAGE(OFFSET($H$3,0,0,'Données projet'!$E$9+1,1))</f>
        <v>439.19854273764042</v>
      </c>
      <c r="T175" s="59">
        <f t="shared" si="142"/>
        <v>278.21741231699929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32.372299555905542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32.372299555905542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245.99999999999994</v>
      </c>
      <c r="AJ175" s="13">
        <f>AI175*VLOOKUP('Données projet'!$B$10,Paramètres!$A$1:$I$89,3,0)*VLOOKUP('Données projet'!$B$10,Paramètres!$A$1:$I$89,5,0)</f>
        <v>234.09359999999998</v>
      </c>
      <c r="AK175" s="13">
        <f t="shared" si="164"/>
        <v>57.166902703920208</v>
      </c>
      <c r="AL175" s="20">
        <f t="shared" si="165"/>
        <v>507.27870887599425</v>
      </c>
      <c r="AM175" s="59">
        <f t="shared" si="113"/>
        <v>800.61204220932757</v>
      </c>
      <c r="AN175" s="59">
        <f ca="1">AVERAGE(OFFSET($AM$3,0,0,'Données projet'!$E$10+1,1))-AVERAGE(OFFSET($H$3,0,0,'Données projet'!$E$10+1,1))</f>
        <v>448.94764480536713</v>
      </c>
      <c r="AO175" s="59">
        <f t="shared" si="144"/>
        <v>469.26760321719695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25.218864412389284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25.218864412389284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403.99999999999994</v>
      </c>
      <c r="BE175" s="13">
        <f>BD175*VLOOKUP('Données projet'!$B$11,Paramètres!$A$1:$I$89,3,0)*VLOOKUP('Données projet'!$B$11,Paramètres!$A$1:$I$89,5,0)</f>
        <v>346.63200000000001</v>
      </c>
      <c r="BF175" s="13">
        <f t="shared" si="167"/>
        <v>80.868615263336864</v>
      </c>
      <c r="BG175" s="20">
        <f t="shared" si="168"/>
        <v>744.56357158364483</v>
      </c>
      <c r="BH175" s="59">
        <f t="shared" si="116"/>
        <v>1037.8969049169782</v>
      </c>
      <c r="BI175" s="59">
        <f ca="1">AVERAGE(OFFSET($BH$3,0,0,'Données projet'!$E$11+1,1))-AVERAGE(OFFSET($H$3,0,0,'Données projet'!$E$11+1,1))</f>
        <v>447.10969593632467</v>
      </c>
      <c r="BJ175" s="59">
        <f t="shared" si="146"/>
        <v>256.77417912163997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35.528779357132514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35.528779357132514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349.00000000000017</v>
      </c>
      <c r="BZ175" s="13">
        <f>BY175*VLOOKUP('Données projet'!$B$12,Paramètres!$A$1:$I$89,3,0)*VLOOKUP('Données projet'!$B$12,Paramètres!$A$1:$I$89,5,0)</f>
        <v>272.22000000000014</v>
      </c>
      <c r="CA175" s="13">
        <f t="shared" si="170"/>
        <v>65.320184547527205</v>
      </c>
      <c r="CB175" s="20">
        <f t="shared" si="171"/>
        <v>587.88248808694345</v>
      </c>
      <c r="CC175" s="59">
        <f t="shared" si="119"/>
        <v>881.21582142027682</v>
      </c>
      <c r="CD175" s="59">
        <f ca="1">AVERAGE(OFFSET($CC$3,0,0,'Données projet'!$E$12+1,1))-AVERAGE(OFFSET($H$3,0,0,'Données projet'!$E$12+1,1))</f>
        <v>357.65167206083379</v>
      </c>
      <c r="CE175" s="59">
        <f t="shared" si="148"/>
        <v>341.23389735986342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11.497065026757536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11.497065026757536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277.77359999999993</v>
      </c>
      <c r="P176" s="13">
        <f t="shared" si="141"/>
        <v>66.496288176842356</v>
      </c>
      <c r="Q176" s="20">
        <f t="shared" si="162"/>
        <v>599.60338857466706</v>
      </c>
      <c r="R176" s="59">
        <f t="shared" si="109"/>
        <v>892.93672190800044</v>
      </c>
      <c r="S176" s="59">
        <f ca="1">AVERAGE(OFFSET($R$3,0,0,'Données projet'!$E$9+1,1))-AVERAGE(OFFSET($H$3,0,0,'Données projet'!$E$9+1,1))</f>
        <v>439.19854273764042</v>
      </c>
      <c r="T176" s="59">
        <f t="shared" si="142"/>
        <v>278.21741231699929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31.737498506767292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31.737498506767292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245.99999999999994</v>
      </c>
      <c r="AJ176" s="13">
        <f>AI176*VLOOKUP('Données projet'!$B$10,Paramètres!$A$1:$I$89,3,0)*VLOOKUP('Données projet'!$B$10,Paramètres!$A$1:$I$89,5,0)</f>
        <v>234.09359999999998</v>
      </c>
      <c r="AK176" s="13">
        <f t="shared" si="164"/>
        <v>57.166902703920208</v>
      </c>
      <c r="AL176" s="20">
        <f t="shared" si="165"/>
        <v>507.27870887599425</v>
      </c>
      <c r="AM176" s="59">
        <f t="shared" si="113"/>
        <v>800.61204220932757</v>
      </c>
      <c r="AN176" s="59">
        <f ca="1">AVERAGE(OFFSET($AM$3,0,0,'Données projet'!$E$10+1,1))-AVERAGE(OFFSET($H$3,0,0,'Données projet'!$E$10+1,1))</f>
        <v>448.94764480536713</v>
      </c>
      <c r="AO176" s="59">
        <f t="shared" si="144"/>
        <v>469.26760321719695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24.724337863250778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24.724337863250778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403.99999999999994</v>
      </c>
      <c r="BE176" s="13">
        <f>BD176*VLOOKUP('Données projet'!$B$11,Paramètres!$A$1:$I$89,3,0)*VLOOKUP('Données projet'!$B$11,Paramètres!$A$1:$I$89,5,0)</f>
        <v>346.63200000000001</v>
      </c>
      <c r="BF176" s="13">
        <f t="shared" si="167"/>
        <v>80.868615263336864</v>
      </c>
      <c r="BG176" s="20">
        <f t="shared" si="168"/>
        <v>744.56357158364483</v>
      </c>
      <c r="BH176" s="59">
        <f t="shared" si="116"/>
        <v>1037.8969049169782</v>
      </c>
      <c r="BI176" s="59">
        <f ca="1">AVERAGE(OFFSET($BH$3,0,0,'Données projet'!$E$11+1,1))-AVERAGE(OFFSET($H$3,0,0,'Données projet'!$E$11+1,1))</f>
        <v>447.10969593632467</v>
      </c>
      <c r="BJ176" s="59">
        <f t="shared" si="146"/>
        <v>256.77417912163997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34.832081664354774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34.832081664354774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349.00000000000017</v>
      </c>
      <c r="BZ176" s="13">
        <f>BY176*VLOOKUP('Données projet'!$B$12,Paramètres!$A$1:$I$89,3,0)*VLOOKUP('Données projet'!$B$12,Paramètres!$A$1:$I$89,5,0)</f>
        <v>272.22000000000014</v>
      </c>
      <c r="CA176" s="13">
        <f t="shared" si="170"/>
        <v>65.320184547527205</v>
      </c>
      <c r="CB176" s="20">
        <f t="shared" si="171"/>
        <v>587.88248808694345</v>
      </c>
      <c r="CC176" s="59">
        <f t="shared" si="119"/>
        <v>881.21582142027682</v>
      </c>
      <c r="CD176" s="59">
        <f ca="1">AVERAGE(OFFSET($CC$3,0,0,'Données projet'!$E$12+1,1))-AVERAGE(OFFSET($H$3,0,0,'Données projet'!$E$12+1,1))</f>
        <v>357.65167206083379</v>
      </c>
      <c r="CE176" s="59">
        <f t="shared" si="148"/>
        <v>341.23389735986342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11.271614594100058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11.271614594100058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277.77359999999993</v>
      </c>
      <c r="P177" s="13">
        <f t="shared" si="141"/>
        <v>66.496288176842356</v>
      </c>
      <c r="Q177" s="20">
        <f t="shared" si="162"/>
        <v>599.60338857466706</v>
      </c>
      <c r="R177" s="59">
        <f t="shared" si="109"/>
        <v>892.93672190800044</v>
      </c>
      <c r="S177" s="59">
        <f ca="1">AVERAGE(OFFSET($R$3,0,0,'Données projet'!$E$9+1,1))-AVERAGE(OFFSET($H$3,0,0,'Données projet'!$E$9+1,1))</f>
        <v>439.19854273764042</v>
      </c>
      <c r="T177" s="59">
        <f t="shared" si="142"/>
        <v>278.21741231699929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31.115145519012234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31.115145519012234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245.99999999999994</v>
      </c>
      <c r="AJ177" s="13">
        <f>AI177*VLOOKUP('Données projet'!$B$10,Paramètres!$A$1:$I$89,3,0)*VLOOKUP('Données projet'!$B$10,Paramètres!$A$1:$I$89,5,0)</f>
        <v>234.09359999999998</v>
      </c>
      <c r="AK177" s="13">
        <f t="shared" si="164"/>
        <v>57.166902703920208</v>
      </c>
      <c r="AL177" s="20">
        <f t="shared" si="165"/>
        <v>507.27870887599425</v>
      </c>
      <c r="AM177" s="59">
        <f t="shared" si="113"/>
        <v>800.61204220932757</v>
      </c>
      <c r="AN177" s="59">
        <f ca="1">AVERAGE(OFFSET($AM$3,0,0,'Données projet'!$E$10+1,1))-AVERAGE(OFFSET($H$3,0,0,'Données projet'!$E$10+1,1))</f>
        <v>448.94764480536713</v>
      </c>
      <c r="AO177" s="59">
        <f t="shared" si="144"/>
        <v>469.26760321719695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24.239508678109466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24.239508678109466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403.99999999999994</v>
      </c>
      <c r="BE177" s="13">
        <f>BD177*VLOOKUP('Données projet'!$B$11,Paramètres!$A$1:$I$89,3,0)*VLOOKUP('Données projet'!$B$11,Paramètres!$A$1:$I$89,5,0)</f>
        <v>346.63200000000001</v>
      </c>
      <c r="BF177" s="13">
        <f t="shared" si="167"/>
        <v>80.868615263336864</v>
      </c>
      <c r="BG177" s="20">
        <f t="shared" si="168"/>
        <v>744.56357158364483</v>
      </c>
      <c r="BH177" s="59">
        <f t="shared" si="116"/>
        <v>1037.8969049169782</v>
      </c>
      <c r="BI177" s="59">
        <f ca="1">AVERAGE(OFFSET($BH$3,0,0,'Données projet'!$E$11+1,1))-AVERAGE(OFFSET($H$3,0,0,'Données projet'!$E$11+1,1))</f>
        <v>447.10969593632467</v>
      </c>
      <c r="BJ177" s="59">
        <f t="shared" si="146"/>
        <v>256.77417912163997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34.149045788388776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34.149045788388776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349.00000000000017</v>
      </c>
      <c r="BZ177" s="13">
        <f>BY177*VLOOKUP('Données projet'!$B$12,Paramètres!$A$1:$I$89,3,0)*VLOOKUP('Données projet'!$B$12,Paramètres!$A$1:$I$89,5,0)</f>
        <v>272.22000000000014</v>
      </c>
      <c r="CA177" s="13">
        <f t="shared" si="170"/>
        <v>65.320184547527205</v>
      </c>
      <c r="CB177" s="20">
        <f t="shared" si="171"/>
        <v>587.88248808694345</v>
      </c>
      <c r="CC177" s="59">
        <f t="shared" si="119"/>
        <v>881.21582142027682</v>
      </c>
      <c r="CD177" s="59">
        <f ca="1">AVERAGE(OFFSET($CC$3,0,0,'Données projet'!$E$12+1,1))-AVERAGE(OFFSET($H$3,0,0,'Données projet'!$E$12+1,1))</f>
        <v>357.65167206083379</v>
      </c>
      <c r="CE177" s="59">
        <f t="shared" si="148"/>
        <v>341.23389735986342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11.050585106915808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11.050585106915808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277.77359999999993</v>
      </c>
      <c r="P178" s="13">
        <f t="shared" si="141"/>
        <v>66.496288176842356</v>
      </c>
      <c r="Q178" s="20">
        <f t="shared" si="162"/>
        <v>599.60338857466706</v>
      </c>
      <c r="R178" s="59">
        <f t="shared" si="109"/>
        <v>892.93672190800044</v>
      </c>
      <c r="S178" s="59">
        <f ca="1">AVERAGE(OFFSET($R$3,0,0,'Données projet'!$E$9+1,1))-AVERAGE(OFFSET($H$3,0,0,'Données projet'!$E$9+1,1))</f>
        <v>439.19854273764042</v>
      </c>
      <c r="T178" s="59">
        <f t="shared" si="142"/>
        <v>278.21741231699929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30.504996493749214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30.504996493749214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245.99999999999994</v>
      </c>
      <c r="AJ178" s="13">
        <f>AI178*VLOOKUP('Données projet'!$B$10,Paramètres!$A$1:$I$89,3,0)*VLOOKUP('Données projet'!$B$10,Paramètres!$A$1:$I$89,5,0)</f>
        <v>234.09359999999998</v>
      </c>
      <c r="AK178" s="13">
        <f t="shared" si="164"/>
        <v>57.166902703920208</v>
      </c>
      <c r="AL178" s="20">
        <f t="shared" si="165"/>
        <v>507.27870887599425</v>
      </c>
      <c r="AM178" s="59">
        <f t="shared" si="113"/>
        <v>800.61204220932757</v>
      </c>
      <c r="AN178" s="59">
        <f ca="1">AVERAGE(OFFSET($AM$3,0,0,'Données projet'!$E$10+1,1))-AVERAGE(OFFSET($H$3,0,0,'Données projet'!$E$10+1,1))</f>
        <v>448.94764480536713</v>
      </c>
      <c r="AO178" s="59">
        <f t="shared" si="144"/>
        <v>469.26760321719695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23.764186697572171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23.764186697572171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403.99999999999994</v>
      </c>
      <c r="BE178" s="13">
        <f>BD178*VLOOKUP('Données projet'!$B$11,Paramètres!$A$1:$I$89,3,0)*VLOOKUP('Données projet'!$B$11,Paramètres!$A$1:$I$89,5,0)</f>
        <v>346.63200000000001</v>
      </c>
      <c r="BF178" s="13">
        <f t="shared" si="167"/>
        <v>80.868615263336864</v>
      </c>
      <c r="BG178" s="20">
        <f t="shared" si="168"/>
        <v>744.56357158364483</v>
      </c>
      <c r="BH178" s="59">
        <f t="shared" si="116"/>
        <v>1037.8969049169782</v>
      </c>
      <c r="BI178" s="59">
        <f ca="1">AVERAGE(OFFSET($BH$3,0,0,'Données projet'!$E$11+1,1))-AVERAGE(OFFSET($H$3,0,0,'Données projet'!$E$11+1,1))</f>
        <v>447.10969593632467</v>
      </c>
      <c r="BJ178" s="59">
        <f t="shared" si="146"/>
        <v>256.77417912163997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33.479403829339724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33.479403829339724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349.00000000000017</v>
      </c>
      <c r="BZ178" s="13">
        <f>BY178*VLOOKUP('Données projet'!$B$12,Paramètres!$A$1:$I$89,3,0)*VLOOKUP('Données projet'!$B$12,Paramètres!$A$1:$I$89,5,0)</f>
        <v>272.22000000000014</v>
      </c>
      <c r="CA178" s="13">
        <f t="shared" si="170"/>
        <v>65.320184547527205</v>
      </c>
      <c r="CB178" s="20">
        <f t="shared" si="171"/>
        <v>587.88248808694345</v>
      </c>
      <c r="CC178" s="59">
        <f t="shared" si="119"/>
        <v>881.21582142027682</v>
      </c>
      <c r="CD178" s="59">
        <f ca="1">AVERAGE(OFFSET($CC$3,0,0,'Données projet'!$E$12+1,1))-AVERAGE(OFFSET($H$3,0,0,'Données projet'!$E$12+1,1))</f>
        <v>357.65167206083379</v>
      </c>
      <c r="CE178" s="59">
        <f t="shared" si="148"/>
        <v>341.23389735986342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10.833889873160565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10.833889873160565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277.77359999999993</v>
      </c>
      <c r="P179" s="13">
        <f t="shared" si="141"/>
        <v>66.496288176842356</v>
      </c>
      <c r="Q179" s="20">
        <f t="shared" si="162"/>
        <v>599.60338857466706</v>
      </c>
      <c r="R179" s="59">
        <f t="shared" si="109"/>
        <v>892.93672190800044</v>
      </c>
      <c r="S179" s="59">
        <f ca="1">AVERAGE(OFFSET($R$3,0,0,'Données projet'!$E$9+1,1))-AVERAGE(OFFSET($H$3,0,0,'Données projet'!$E$9+1,1))</f>
        <v>439.19854273764042</v>
      </c>
      <c r="T179" s="59">
        <f t="shared" si="142"/>
        <v>278.21741231699929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29.906812118717443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29.906812118717443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245.99999999999994</v>
      </c>
      <c r="AJ179" s="13">
        <f>AI179*VLOOKUP('Données projet'!$B$10,Paramètres!$A$1:$I$89,3,0)*VLOOKUP('Données projet'!$B$10,Paramètres!$A$1:$I$89,5,0)</f>
        <v>234.09359999999998</v>
      </c>
      <c r="AK179" s="13">
        <f t="shared" si="164"/>
        <v>57.166902703920208</v>
      </c>
      <c r="AL179" s="20">
        <f t="shared" si="165"/>
        <v>507.27870887599425</v>
      </c>
      <c r="AM179" s="59">
        <f t="shared" si="113"/>
        <v>800.61204220932757</v>
      </c>
      <c r="AN179" s="59">
        <f ca="1">AVERAGE(OFFSET($AM$3,0,0,'Données projet'!$E$10+1,1))-AVERAGE(OFFSET($H$3,0,0,'Données projet'!$E$10+1,1))</f>
        <v>448.94764480536713</v>
      </c>
      <c r="AO179" s="59">
        <f t="shared" si="144"/>
        <v>469.26760321719695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23.298185491155433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23.298185491155433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403.99999999999994</v>
      </c>
      <c r="BE179" s="13">
        <f>BD179*VLOOKUP('Données projet'!$B$11,Paramètres!$A$1:$I$89,3,0)*VLOOKUP('Données projet'!$B$11,Paramètres!$A$1:$I$89,5,0)</f>
        <v>346.63200000000001</v>
      </c>
      <c r="BF179" s="13">
        <f t="shared" si="167"/>
        <v>80.868615263336864</v>
      </c>
      <c r="BG179" s="20">
        <f t="shared" si="168"/>
        <v>744.56357158364483</v>
      </c>
      <c r="BH179" s="59">
        <f t="shared" si="116"/>
        <v>1037.8969049169782</v>
      </c>
      <c r="BI179" s="59">
        <f ca="1">AVERAGE(OFFSET($BH$3,0,0,'Données projet'!$E$11+1,1))-AVERAGE(OFFSET($H$3,0,0,'Données projet'!$E$11+1,1))</f>
        <v>447.10969593632467</v>
      </c>
      <c r="BJ179" s="59">
        <f t="shared" si="146"/>
        <v>256.77417912163997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32.822893140666359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32.822893140666359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349.00000000000017</v>
      </c>
      <c r="BZ179" s="13">
        <f>BY179*VLOOKUP('Données projet'!$B$12,Paramètres!$A$1:$I$89,3,0)*VLOOKUP('Données projet'!$B$12,Paramètres!$A$1:$I$89,5,0)</f>
        <v>272.22000000000014</v>
      </c>
      <c r="CA179" s="13">
        <f t="shared" si="170"/>
        <v>65.320184547527205</v>
      </c>
      <c r="CB179" s="20">
        <f t="shared" si="171"/>
        <v>587.88248808694345</v>
      </c>
      <c r="CC179" s="59">
        <f t="shared" si="119"/>
        <v>881.21582142027682</v>
      </c>
      <c r="CD179" s="59">
        <f ca="1">AVERAGE(OFFSET($CC$3,0,0,'Données projet'!$E$12+1,1))-AVERAGE(OFFSET($H$3,0,0,'Données projet'!$E$12+1,1))</f>
        <v>357.65167206083379</v>
      </c>
      <c r="CE179" s="59">
        <f t="shared" si="148"/>
        <v>341.23389735986342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10.621443900768222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10.621443900768222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277.77359999999993</v>
      </c>
      <c r="P180" s="13">
        <f t="shared" si="141"/>
        <v>66.496288176842356</v>
      </c>
      <c r="Q180" s="20">
        <f t="shared" si="162"/>
        <v>599.60338857466706</v>
      </c>
      <c r="R180" s="59">
        <f t="shared" si="109"/>
        <v>892.93672190800044</v>
      </c>
      <c r="S180" s="59">
        <f ca="1">AVERAGE(OFFSET($R$3,0,0,'Données projet'!$E$9+1,1))-AVERAGE(OFFSET($H$3,0,0,'Données projet'!$E$9+1,1))</f>
        <v>439.19854273764042</v>
      </c>
      <c r="T180" s="59">
        <f t="shared" si="142"/>
        <v>278.21741231699929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29.320357774423602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29.320357774423602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245.99999999999994</v>
      </c>
      <c r="AJ180" s="13">
        <f>AI180*VLOOKUP('Données projet'!$B$10,Paramètres!$A$1:$I$89,3,0)*VLOOKUP('Données projet'!$B$10,Paramètres!$A$1:$I$89,5,0)</f>
        <v>234.09359999999998</v>
      </c>
      <c r="AK180" s="13">
        <f t="shared" si="164"/>
        <v>57.166902703920208</v>
      </c>
      <c r="AL180" s="20">
        <f t="shared" si="165"/>
        <v>507.27870887599425</v>
      </c>
      <c r="AM180" s="59">
        <f t="shared" si="113"/>
        <v>800.61204220932757</v>
      </c>
      <c r="AN180" s="59">
        <f ca="1">AVERAGE(OFFSET($AM$3,0,0,'Données projet'!$E$10+1,1))-AVERAGE(OFFSET($H$3,0,0,'Données projet'!$E$10+1,1))</f>
        <v>448.94764480536713</v>
      </c>
      <c r="AO180" s="59">
        <f t="shared" si="144"/>
        <v>469.26760321719695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22.841322284163855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22.841322284163855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403.99999999999994</v>
      </c>
      <c r="BE180" s="13">
        <f>BD180*VLOOKUP('Données projet'!$B$11,Paramètres!$A$1:$I$89,3,0)*VLOOKUP('Données projet'!$B$11,Paramètres!$A$1:$I$89,5,0)</f>
        <v>346.63200000000001</v>
      </c>
      <c r="BF180" s="13">
        <f t="shared" si="167"/>
        <v>80.868615263336864</v>
      </c>
      <c r="BG180" s="20">
        <f t="shared" si="168"/>
        <v>744.56357158364483</v>
      </c>
      <c r="BH180" s="59">
        <f t="shared" si="116"/>
        <v>1037.8969049169782</v>
      </c>
      <c r="BI180" s="59">
        <f ca="1">AVERAGE(OFFSET($BH$3,0,0,'Données projet'!$E$11+1,1))-AVERAGE(OFFSET($H$3,0,0,'Données projet'!$E$11+1,1))</f>
        <v>447.10969593632467</v>
      </c>
      <c r="BJ180" s="59">
        <f t="shared" si="146"/>
        <v>256.77417912163997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32.179256226165897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32.179256226165897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349.00000000000017</v>
      </c>
      <c r="BZ180" s="13">
        <f>BY180*VLOOKUP('Données projet'!$B$12,Paramètres!$A$1:$I$89,3,0)*VLOOKUP('Données projet'!$B$12,Paramètres!$A$1:$I$89,5,0)</f>
        <v>272.22000000000014</v>
      </c>
      <c r="CA180" s="13">
        <f t="shared" si="170"/>
        <v>65.320184547527205</v>
      </c>
      <c r="CB180" s="20">
        <f t="shared" si="171"/>
        <v>587.88248808694345</v>
      </c>
      <c r="CC180" s="59">
        <f t="shared" si="119"/>
        <v>881.21582142027682</v>
      </c>
      <c r="CD180" s="59">
        <f ca="1">AVERAGE(OFFSET($CC$3,0,0,'Données projet'!$E$12+1,1))-AVERAGE(OFFSET($H$3,0,0,'Données projet'!$E$12+1,1))</f>
        <v>357.65167206083379</v>
      </c>
      <c r="CE180" s="59">
        <f t="shared" si="148"/>
        <v>341.23389735986342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10.413163864315244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10.413163864315244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277.77359999999993</v>
      </c>
      <c r="P181" s="13">
        <f t="shared" si="141"/>
        <v>66.496288176842356</v>
      </c>
      <c r="Q181" s="20">
        <f t="shared" si="162"/>
        <v>599.60338857466706</v>
      </c>
      <c r="R181" s="59">
        <f t="shared" si="109"/>
        <v>892.93672190800044</v>
      </c>
      <c r="S181" s="59">
        <f ca="1">AVERAGE(OFFSET($R$3,0,0,'Données projet'!$E$9+1,1))-AVERAGE(OFFSET($H$3,0,0,'Données projet'!$E$9+1,1))</f>
        <v>439.19854273764042</v>
      </c>
      <c r="T181" s="59">
        <f t="shared" si="142"/>
        <v>278.21741231699929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28.745403442119535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28.745403442119535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245.99999999999994</v>
      </c>
      <c r="AJ181" s="13">
        <f>AI181*VLOOKUP('Données projet'!$B$10,Paramètres!$A$1:$I$89,3,0)*VLOOKUP('Données projet'!$B$10,Paramètres!$A$1:$I$89,5,0)</f>
        <v>234.09359999999998</v>
      </c>
      <c r="AK181" s="13">
        <f t="shared" si="164"/>
        <v>57.166902703920208</v>
      </c>
      <c r="AL181" s="20">
        <f t="shared" si="165"/>
        <v>507.27870887599425</v>
      </c>
      <c r="AM181" s="59">
        <f t="shared" si="113"/>
        <v>800.61204220932757</v>
      </c>
      <c r="AN181" s="59">
        <f ca="1">AVERAGE(OFFSET($AM$3,0,0,'Données projet'!$E$10+1,1))-AVERAGE(OFFSET($H$3,0,0,'Données projet'!$E$10+1,1))</f>
        <v>448.94764480536713</v>
      </c>
      <c r="AO181" s="59">
        <f t="shared" si="144"/>
        <v>469.26760321719695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22.393417886002339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22.393417886002339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403.99999999999994</v>
      </c>
      <c r="BE181" s="13">
        <f>BD181*VLOOKUP('Données projet'!$B$11,Paramètres!$A$1:$I$89,3,0)*VLOOKUP('Données projet'!$B$11,Paramètres!$A$1:$I$89,5,0)</f>
        <v>346.63200000000001</v>
      </c>
      <c r="BF181" s="13">
        <f t="shared" si="167"/>
        <v>80.868615263336864</v>
      </c>
      <c r="BG181" s="20">
        <f t="shared" si="168"/>
        <v>744.56357158364483</v>
      </c>
      <c r="BH181" s="59">
        <f t="shared" si="116"/>
        <v>1037.8969049169782</v>
      </c>
      <c r="BI181" s="59">
        <f ca="1">AVERAGE(OFFSET($BH$3,0,0,'Données projet'!$E$11+1,1))-AVERAGE(OFFSET($H$3,0,0,'Données projet'!$E$11+1,1))</f>
        <v>447.10969593632467</v>
      </c>
      <c r="BJ181" s="59">
        <f t="shared" si="146"/>
        <v>256.77417912163997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31.548240638979035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31.548240638979035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349.00000000000017</v>
      </c>
      <c r="BZ181" s="13">
        <f>BY181*VLOOKUP('Données projet'!$B$12,Paramètres!$A$1:$I$89,3,0)*VLOOKUP('Données projet'!$B$12,Paramètres!$A$1:$I$89,5,0)</f>
        <v>272.22000000000014</v>
      </c>
      <c r="CA181" s="13">
        <f t="shared" si="170"/>
        <v>65.320184547527205</v>
      </c>
      <c r="CB181" s="20">
        <f t="shared" si="171"/>
        <v>587.88248808694345</v>
      </c>
      <c r="CC181" s="59">
        <f t="shared" si="119"/>
        <v>881.21582142027682</v>
      </c>
      <c r="CD181" s="59">
        <f ca="1">AVERAGE(OFFSET($CC$3,0,0,'Données projet'!$E$12+1,1))-AVERAGE(OFFSET($H$3,0,0,'Données projet'!$E$12+1,1))</f>
        <v>357.65167206083379</v>
      </c>
      <c r="CE181" s="59">
        <f t="shared" si="148"/>
        <v>341.23389735986342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10.208968072338831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10.208968072338831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277.77359999999993</v>
      </c>
      <c r="P182" s="13">
        <f t="shared" si="141"/>
        <v>66.496288176842356</v>
      </c>
      <c r="Q182" s="20">
        <f t="shared" si="162"/>
        <v>599.60338857466706</v>
      </c>
      <c r="R182" s="59">
        <f t="shared" si="109"/>
        <v>892.93672190800044</v>
      </c>
      <c r="S182" s="59">
        <f ca="1">AVERAGE(OFFSET($R$3,0,0,'Données projet'!$E$9+1,1))-AVERAGE(OFFSET($H$3,0,0,'Données projet'!$E$9+1,1))</f>
        <v>439.19854273764042</v>
      </c>
      <c r="T182" s="59">
        <f t="shared" si="142"/>
        <v>278.21741231699929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28.181723613584435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28.181723613584435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245.99999999999994</v>
      </c>
      <c r="AJ182" s="13">
        <f>AI182*VLOOKUP('Données projet'!$B$10,Paramètres!$A$1:$I$89,3,0)*VLOOKUP('Données projet'!$B$10,Paramètres!$A$1:$I$89,5,0)</f>
        <v>234.09359999999998</v>
      </c>
      <c r="AK182" s="13">
        <f t="shared" si="164"/>
        <v>57.166902703920208</v>
      </c>
      <c r="AL182" s="20">
        <f t="shared" si="165"/>
        <v>507.27870887599425</v>
      </c>
      <c r="AM182" s="59">
        <f t="shared" si="113"/>
        <v>800.61204220932757</v>
      </c>
      <c r="AN182" s="59">
        <f ca="1">AVERAGE(OFFSET($AM$3,0,0,'Données projet'!$E$10+1,1))-AVERAGE(OFFSET($H$3,0,0,'Données projet'!$E$10+1,1))</f>
        <v>448.94764480536713</v>
      </c>
      <c r="AO182" s="59">
        <f t="shared" si="144"/>
        <v>469.26760321719695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21.954296619894066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21.954296619894066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403.99999999999994</v>
      </c>
      <c r="BE182" s="13">
        <f>BD182*VLOOKUP('Données projet'!$B$11,Paramètres!$A$1:$I$89,3,0)*VLOOKUP('Données projet'!$B$11,Paramètres!$A$1:$I$89,5,0)</f>
        <v>346.63200000000001</v>
      </c>
      <c r="BF182" s="13">
        <f t="shared" si="167"/>
        <v>80.868615263336864</v>
      </c>
      <c r="BG182" s="20">
        <f t="shared" si="168"/>
        <v>744.56357158364483</v>
      </c>
      <c r="BH182" s="59">
        <f t="shared" si="116"/>
        <v>1037.8969049169782</v>
      </c>
      <c r="BI182" s="59">
        <f ca="1">AVERAGE(OFFSET($BH$3,0,0,'Données projet'!$E$11+1,1))-AVERAGE(OFFSET($H$3,0,0,'Données projet'!$E$11+1,1))</f>
        <v>447.10969593632467</v>
      </c>
      <c r="BJ182" s="59">
        <f t="shared" si="146"/>
        <v>256.77417912163997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30.929598882575405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30.929598882575405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349.00000000000017</v>
      </c>
      <c r="BZ182" s="13">
        <f>BY182*VLOOKUP('Données projet'!$B$12,Paramètres!$A$1:$I$89,3,0)*VLOOKUP('Données projet'!$B$12,Paramètres!$A$1:$I$89,5,0)</f>
        <v>272.22000000000014</v>
      </c>
      <c r="CA182" s="13">
        <f t="shared" si="170"/>
        <v>65.320184547527205</v>
      </c>
      <c r="CB182" s="20">
        <f t="shared" si="171"/>
        <v>587.88248808694345</v>
      </c>
      <c r="CC182" s="59">
        <f t="shared" si="119"/>
        <v>881.21582142027682</v>
      </c>
      <c r="CD182" s="59">
        <f ca="1">AVERAGE(OFFSET($CC$3,0,0,'Données projet'!$E$12+1,1))-AVERAGE(OFFSET($H$3,0,0,'Données projet'!$E$12+1,1))</f>
        <v>357.65167206083379</v>
      </c>
      <c r="CE182" s="59">
        <f t="shared" si="148"/>
        <v>341.23389735986342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10.008776435295939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10.008776435295939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277.77359999999993</v>
      </c>
      <c r="P183" s="13">
        <f t="shared" si="141"/>
        <v>66.496288176842356</v>
      </c>
      <c r="Q183" s="20">
        <f t="shared" si="162"/>
        <v>599.60338857466706</v>
      </c>
      <c r="R183" s="59">
        <f t="shared" si="109"/>
        <v>892.93672190800044</v>
      </c>
      <c r="S183" s="59">
        <f ca="1">AVERAGE(OFFSET($R$3,0,0,'Données projet'!$E$9+1,1))-AVERAGE(OFFSET($H$3,0,0,'Données projet'!$E$9+1,1))</f>
        <v>439.19854273764042</v>
      </c>
      <c r="T183" s="59">
        <f t="shared" si="142"/>
        <v>278.21741231699929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27.62909720267616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27.62909720267616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245.99999999999994</v>
      </c>
      <c r="AJ183" s="13">
        <f>AI183*VLOOKUP('Données projet'!$B$10,Paramètres!$A$1:$I$89,3,0)*VLOOKUP('Données projet'!$B$10,Paramètres!$A$1:$I$89,5,0)</f>
        <v>234.09359999999998</v>
      </c>
      <c r="AK183" s="13">
        <f t="shared" si="164"/>
        <v>57.166902703920208</v>
      </c>
      <c r="AL183" s="20">
        <f t="shared" si="165"/>
        <v>507.27870887599425</v>
      </c>
      <c r="AM183" s="59">
        <f t="shared" si="113"/>
        <v>800.61204220932757</v>
      </c>
      <c r="AN183" s="59">
        <f ca="1">AVERAGE(OFFSET($AM$3,0,0,'Données projet'!$E$10+1,1))-AVERAGE(OFFSET($H$3,0,0,'Données projet'!$E$10+1,1))</f>
        <v>448.94764480536713</v>
      </c>
      <c r="AO183" s="59">
        <f t="shared" si="144"/>
        <v>469.26760321719695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21.523786253976649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21.523786253976649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403.99999999999994</v>
      </c>
      <c r="BE183" s="13">
        <f>BD183*VLOOKUP('Données projet'!$B$11,Paramètres!$A$1:$I$89,3,0)*VLOOKUP('Données projet'!$B$11,Paramètres!$A$1:$I$89,5,0)</f>
        <v>346.63200000000001</v>
      </c>
      <c r="BF183" s="13">
        <f t="shared" si="167"/>
        <v>80.868615263336864</v>
      </c>
      <c r="BG183" s="20">
        <f t="shared" si="168"/>
        <v>744.56357158364483</v>
      </c>
      <c r="BH183" s="59">
        <f t="shared" si="116"/>
        <v>1037.8969049169782</v>
      </c>
      <c r="BI183" s="59">
        <f ca="1">AVERAGE(OFFSET($BH$3,0,0,'Données projet'!$E$11+1,1))-AVERAGE(OFFSET($H$3,0,0,'Données projet'!$E$11+1,1))</f>
        <v>447.10969593632467</v>
      </c>
      <c r="BJ183" s="59">
        <f t="shared" si="146"/>
        <v>256.77417912163997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30.323088313680636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30.323088313680636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349.00000000000017</v>
      </c>
      <c r="BZ183" s="13">
        <f>BY183*VLOOKUP('Données projet'!$B$12,Paramètres!$A$1:$I$89,3,0)*VLOOKUP('Données projet'!$B$12,Paramètres!$A$1:$I$89,5,0)</f>
        <v>272.22000000000014</v>
      </c>
      <c r="CA183" s="13">
        <f t="shared" si="170"/>
        <v>65.320184547527205</v>
      </c>
      <c r="CB183" s="20">
        <f t="shared" si="171"/>
        <v>587.88248808694345</v>
      </c>
      <c r="CC183" s="59">
        <f t="shared" si="119"/>
        <v>881.21582142027682</v>
      </c>
      <c r="CD183" s="59">
        <f ca="1">AVERAGE(OFFSET($CC$3,0,0,'Données projet'!$E$12+1,1))-AVERAGE(OFFSET($H$3,0,0,'Données projet'!$E$12+1,1))</f>
        <v>357.65167206083379</v>
      </c>
      <c r="CE183" s="59">
        <f t="shared" si="148"/>
        <v>341.23389735986342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9.8125104341506173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9.8125104341506173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277.77359999999993</v>
      </c>
      <c r="P184" s="13">
        <f t="shared" si="141"/>
        <v>66.496288176842356</v>
      </c>
      <c r="Q184" s="20">
        <f t="shared" si="162"/>
        <v>599.60338857466706</v>
      </c>
      <c r="R184" s="59">
        <f t="shared" si="109"/>
        <v>892.93672190800044</v>
      </c>
      <c r="S184" s="59">
        <f ca="1">AVERAGE(OFFSET($R$3,0,0,'Données projet'!$E$9+1,1))-AVERAGE(OFFSET($H$3,0,0,'Données projet'!$E$9+1,1))</f>
        <v>439.19854273764042</v>
      </c>
      <c r="T184" s="59">
        <f t="shared" si="142"/>
        <v>278.21741231699929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27.087307458616969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27.087307458616969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245.99999999999994</v>
      </c>
      <c r="AJ184" s="13">
        <f>AI184*VLOOKUP('Données projet'!$B$10,Paramètres!$A$1:$I$89,3,0)*VLOOKUP('Données projet'!$B$10,Paramètres!$A$1:$I$89,5,0)</f>
        <v>234.09359999999998</v>
      </c>
      <c r="AK184" s="13">
        <f t="shared" si="164"/>
        <v>57.166902703920208</v>
      </c>
      <c r="AL184" s="20">
        <f t="shared" si="165"/>
        <v>507.27870887599425</v>
      </c>
      <c r="AM184" s="59">
        <f t="shared" si="113"/>
        <v>800.61204220932757</v>
      </c>
      <c r="AN184" s="59">
        <f ca="1">AVERAGE(OFFSET($AM$3,0,0,'Données projet'!$E$10+1,1))-AVERAGE(OFFSET($H$3,0,0,'Données projet'!$E$10+1,1))</f>
        <v>448.94764480536713</v>
      </c>
      <c r="AO184" s="59">
        <f t="shared" si="144"/>
        <v>469.26760321719695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21.101717933749477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21.101717933749477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403.99999999999994</v>
      </c>
      <c r="BE184" s="13">
        <f>BD184*VLOOKUP('Données projet'!$B$11,Paramètres!$A$1:$I$89,3,0)*VLOOKUP('Données projet'!$B$11,Paramètres!$A$1:$I$89,5,0)</f>
        <v>346.63200000000001</v>
      </c>
      <c r="BF184" s="13">
        <f t="shared" si="167"/>
        <v>80.868615263336864</v>
      </c>
      <c r="BG184" s="20">
        <f t="shared" si="168"/>
        <v>744.56357158364483</v>
      </c>
      <c r="BH184" s="59">
        <f t="shared" si="116"/>
        <v>1037.8969049169782</v>
      </c>
      <c r="BI184" s="59">
        <f ca="1">AVERAGE(OFFSET($BH$3,0,0,'Données projet'!$E$11+1,1))-AVERAGE(OFFSET($H$3,0,0,'Données projet'!$E$11+1,1))</f>
        <v>447.10969593632467</v>
      </c>
      <c r="BJ184" s="59">
        <f t="shared" si="146"/>
        <v>256.77417912163997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29.728471047106975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29.728471047106975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349.00000000000017</v>
      </c>
      <c r="BZ184" s="13">
        <f>BY184*VLOOKUP('Données projet'!$B$12,Paramètres!$A$1:$I$89,3,0)*VLOOKUP('Données projet'!$B$12,Paramètres!$A$1:$I$89,5,0)</f>
        <v>272.22000000000014</v>
      </c>
      <c r="CA184" s="13">
        <f t="shared" si="170"/>
        <v>65.320184547527205</v>
      </c>
      <c r="CB184" s="20">
        <f t="shared" si="171"/>
        <v>587.88248808694345</v>
      </c>
      <c r="CC184" s="59">
        <f t="shared" si="119"/>
        <v>881.21582142027682</v>
      </c>
      <c r="CD184" s="59">
        <f ca="1">AVERAGE(OFFSET($CC$3,0,0,'Données projet'!$E$12+1,1))-AVERAGE(OFFSET($H$3,0,0,'Données projet'!$E$12+1,1))</f>
        <v>357.65167206083379</v>
      </c>
      <c r="CE184" s="59">
        <f t="shared" si="148"/>
        <v>341.23389735986342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9.6200930895773151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9.6200930895773151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277.77359999999993</v>
      </c>
      <c r="P185" s="13">
        <f t="shared" si="141"/>
        <v>66.496288176842356</v>
      </c>
      <c r="Q185" s="20">
        <f t="shared" si="162"/>
        <v>599.60338857466706</v>
      </c>
      <c r="R185" s="59">
        <f t="shared" si="109"/>
        <v>892.93672190800044</v>
      </c>
      <c r="S185" s="59">
        <f ca="1">AVERAGE(OFFSET($R$3,0,0,'Données projet'!$E$9+1,1))-AVERAGE(OFFSET($H$3,0,0,'Données projet'!$E$9+1,1))</f>
        <v>439.19854273764042</v>
      </c>
      <c r="T185" s="59">
        <f t="shared" si="142"/>
        <v>278.21741231699929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26.556141880979666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26.556141880979666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245.99999999999994</v>
      </c>
      <c r="AJ185" s="13">
        <f>AI185*VLOOKUP('Données projet'!$B$10,Paramètres!$A$1:$I$89,3,0)*VLOOKUP('Données projet'!$B$10,Paramètres!$A$1:$I$89,5,0)</f>
        <v>234.09359999999998</v>
      </c>
      <c r="AK185" s="13">
        <f t="shared" si="164"/>
        <v>57.166902703920208</v>
      </c>
      <c r="AL185" s="20">
        <f t="shared" si="165"/>
        <v>507.27870887599425</v>
      </c>
      <c r="AM185" s="59">
        <f t="shared" si="113"/>
        <v>800.61204220932757</v>
      </c>
      <c r="AN185" s="59">
        <f ca="1">AVERAGE(OFFSET($AM$3,0,0,'Données projet'!$E$10+1,1))-AVERAGE(OFFSET($H$3,0,0,'Données projet'!$E$10+1,1))</f>
        <v>448.94764480536713</v>
      </c>
      <c r="AO185" s="59">
        <f t="shared" si="144"/>
        <v>469.26760321719695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20.687926115845706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20.687926115845706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403.99999999999994</v>
      </c>
      <c r="BE185" s="13">
        <f>BD185*VLOOKUP('Données projet'!$B$11,Paramètres!$A$1:$I$89,3,0)*VLOOKUP('Données projet'!$B$11,Paramètres!$A$1:$I$89,5,0)</f>
        <v>346.63200000000001</v>
      </c>
      <c r="BF185" s="13">
        <f t="shared" si="167"/>
        <v>80.868615263336864</v>
      </c>
      <c r="BG185" s="20">
        <f t="shared" si="168"/>
        <v>744.56357158364483</v>
      </c>
      <c r="BH185" s="59">
        <f t="shared" si="116"/>
        <v>1037.8969049169782</v>
      </c>
      <c r="BI185" s="59">
        <f ca="1">AVERAGE(OFFSET($BH$3,0,0,'Données projet'!$E$11+1,1))-AVERAGE(OFFSET($H$3,0,0,'Données projet'!$E$11+1,1))</f>
        <v>447.10969593632467</v>
      </c>
      <c r="BJ185" s="59">
        <f t="shared" si="146"/>
        <v>256.77417912163997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29.145513862450102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29.145513862450102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349.00000000000017</v>
      </c>
      <c r="BZ185" s="13">
        <f>BY185*VLOOKUP('Données projet'!$B$12,Paramètres!$A$1:$I$89,3,0)*VLOOKUP('Données projet'!$B$12,Paramètres!$A$1:$I$89,5,0)</f>
        <v>272.22000000000014</v>
      </c>
      <c r="CA185" s="13">
        <f t="shared" si="170"/>
        <v>65.320184547527205</v>
      </c>
      <c r="CB185" s="20">
        <f t="shared" si="171"/>
        <v>587.88248808694345</v>
      </c>
      <c r="CC185" s="59">
        <f t="shared" si="119"/>
        <v>881.21582142027682</v>
      </c>
      <c r="CD185" s="59">
        <f ca="1">AVERAGE(OFFSET($CC$3,0,0,'Données projet'!$E$12+1,1))-AVERAGE(OFFSET($H$3,0,0,'Données projet'!$E$12+1,1))</f>
        <v>357.65167206083379</v>
      </c>
      <c r="CE185" s="59">
        <f t="shared" si="148"/>
        <v>341.23389735986342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9.4314489317681041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9.4314489317681041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277.77359999999993</v>
      </c>
      <c r="P186" s="13">
        <f t="shared" si="141"/>
        <v>66.496288176842356</v>
      </c>
      <c r="Q186" s="20">
        <f t="shared" si="162"/>
        <v>599.60338857466706</v>
      </c>
      <c r="R186" s="59">
        <f t="shared" si="109"/>
        <v>892.93672190800044</v>
      </c>
      <c r="S186" s="59">
        <f ca="1">AVERAGE(OFFSET($R$3,0,0,'Données projet'!$E$9+1,1))-AVERAGE(OFFSET($H$3,0,0,'Données projet'!$E$9+1,1))</f>
        <v>439.19854273764042</v>
      </c>
      <c r="T186" s="59">
        <f t="shared" si="142"/>
        <v>278.21741231699929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26.035392136340818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26.035392136340818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245.99999999999994</v>
      </c>
      <c r="AJ186" s="13">
        <f>AI186*VLOOKUP('Données projet'!$B$10,Paramètres!$A$1:$I$89,3,0)*VLOOKUP('Données projet'!$B$10,Paramètres!$A$1:$I$89,5,0)</f>
        <v>234.09359999999998</v>
      </c>
      <c r="AK186" s="13">
        <f t="shared" si="164"/>
        <v>57.166902703920208</v>
      </c>
      <c r="AL186" s="20">
        <f t="shared" si="165"/>
        <v>507.27870887599425</v>
      </c>
      <c r="AM186" s="59">
        <f t="shared" si="113"/>
        <v>800.61204220932757</v>
      </c>
      <c r="AN186" s="59">
        <f ca="1">AVERAGE(OFFSET($AM$3,0,0,'Données projet'!$E$10+1,1))-AVERAGE(OFFSET($H$3,0,0,'Données projet'!$E$10+1,1))</f>
        <v>448.94764480536713</v>
      </c>
      <c r="AO186" s="59">
        <f t="shared" si="144"/>
        <v>469.26760321719695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20.282248503102938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20.282248503102938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403.99999999999994</v>
      </c>
      <c r="BE186" s="13">
        <f>BD186*VLOOKUP('Données projet'!$B$11,Paramètres!$A$1:$I$89,3,0)*VLOOKUP('Données projet'!$B$11,Paramètres!$A$1:$I$89,5,0)</f>
        <v>346.63200000000001</v>
      </c>
      <c r="BF186" s="13">
        <f t="shared" si="167"/>
        <v>80.868615263336864</v>
      </c>
      <c r="BG186" s="20">
        <f t="shared" si="168"/>
        <v>744.56357158364483</v>
      </c>
      <c r="BH186" s="59">
        <f t="shared" si="116"/>
        <v>1037.8969049169782</v>
      </c>
      <c r="BI186" s="59">
        <f ca="1">AVERAGE(OFFSET($BH$3,0,0,'Données projet'!$E$11+1,1))-AVERAGE(OFFSET($H$3,0,0,'Données projet'!$E$11+1,1))</f>
        <v>447.10969593632467</v>
      </c>
      <c r="BJ186" s="59">
        <f t="shared" si="146"/>
        <v>256.77417912163997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28.573988112615577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28.573988112615577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349.00000000000017</v>
      </c>
      <c r="BZ186" s="13">
        <f>BY186*VLOOKUP('Données projet'!$B$12,Paramètres!$A$1:$I$89,3,0)*VLOOKUP('Données projet'!$B$12,Paramètres!$A$1:$I$89,5,0)</f>
        <v>272.22000000000014</v>
      </c>
      <c r="CA186" s="13">
        <f t="shared" si="170"/>
        <v>65.320184547527205</v>
      </c>
      <c r="CB186" s="20">
        <f t="shared" si="171"/>
        <v>587.88248808694345</v>
      </c>
      <c r="CC186" s="59">
        <f t="shared" si="119"/>
        <v>881.21582142027682</v>
      </c>
      <c r="CD186" s="59">
        <f ca="1">AVERAGE(OFFSET($CC$3,0,0,'Données projet'!$E$12+1,1))-AVERAGE(OFFSET($H$3,0,0,'Données projet'!$E$12+1,1))</f>
        <v>357.65167206083379</v>
      </c>
      <c r="CE186" s="59">
        <f t="shared" si="148"/>
        <v>341.23389735986342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9.2465039708319559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9.2465039708319559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277.77359999999993</v>
      </c>
      <c r="P187" s="13">
        <f t="shared" si="141"/>
        <v>66.496288176842356</v>
      </c>
      <c r="Q187" s="20">
        <f t="shared" si="162"/>
        <v>599.60338857466706</v>
      </c>
      <c r="R187" s="59">
        <f t="shared" si="109"/>
        <v>892.93672190800044</v>
      </c>
      <c r="S187" s="59">
        <f ca="1">AVERAGE(OFFSET($R$3,0,0,'Données projet'!$E$9+1,1))-AVERAGE(OFFSET($H$3,0,0,'Données projet'!$E$9+1,1))</f>
        <v>439.19854273764042</v>
      </c>
      <c r="T187" s="59">
        <f t="shared" si="142"/>
        <v>278.21741231699929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25.524853976568355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25.524853976568355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245.99999999999994</v>
      </c>
      <c r="AJ187" s="13">
        <f>AI187*VLOOKUP('Données projet'!$B$10,Paramètres!$A$1:$I$89,3,0)*VLOOKUP('Données projet'!$B$10,Paramètres!$A$1:$I$89,5,0)</f>
        <v>234.09359999999998</v>
      </c>
      <c r="AK187" s="13">
        <f t="shared" si="164"/>
        <v>57.166902703920208</v>
      </c>
      <c r="AL187" s="20">
        <f t="shared" si="165"/>
        <v>507.27870887599425</v>
      </c>
      <c r="AM187" s="59">
        <f t="shared" si="113"/>
        <v>800.61204220932757</v>
      </c>
      <c r="AN187" s="59">
        <f ca="1">AVERAGE(OFFSET($AM$3,0,0,'Données projet'!$E$10+1,1))-AVERAGE(OFFSET($H$3,0,0,'Données projet'!$E$10+1,1))</f>
        <v>448.94764480536713</v>
      </c>
      <c r="AO187" s="59">
        <f t="shared" si="144"/>
        <v>469.26760321719695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19.884525980907146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19.884525980907146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403.99999999999994</v>
      </c>
      <c r="BE187" s="13">
        <f>BD187*VLOOKUP('Données projet'!$B$11,Paramètres!$A$1:$I$89,3,0)*VLOOKUP('Données projet'!$B$11,Paramètres!$A$1:$I$89,5,0)</f>
        <v>346.63200000000001</v>
      </c>
      <c r="BF187" s="13">
        <f t="shared" si="167"/>
        <v>80.868615263336864</v>
      </c>
      <c r="BG187" s="20">
        <f t="shared" si="168"/>
        <v>744.56357158364483</v>
      </c>
      <c r="BH187" s="59">
        <f t="shared" si="116"/>
        <v>1037.8969049169782</v>
      </c>
      <c r="BI187" s="59">
        <f ca="1">AVERAGE(OFFSET($BH$3,0,0,'Données projet'!$E$11+1,1))-AVERAGE(OFFSET($H$3,0,0,'Données projet'!$E$11+1,1))</f>
        <v>447.10969593632467</v>
      </c>
      <c r="BJ187" s="59">
        <f t="shared" si="146"/>
        <v>256.77417912163997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28.013669634139021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28.013669634139021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349.00000000000017</v>
      </c>
      <c r="BZ187" s="13">
        <f>BY187*VLOOKUP('Données projet'!$B$12,Paramètres!$A$1:$I$89,3,0)*VLOOKUP('Données projet'!$B$12,Paramètres!$A$1:$I$89,5,0)</f>
        <v>272.22000000000014</v>
      </c>
      <c r="CA187" s="13">
        <f t="shared" si="170"/>
        <v>65.320184547527205</v>
      </c>
      <c r="CB187" s="20">
        <f t="shared" si="171"/>
        <v>587.88248808694345</v>
      </c>
      <c r="CC187" s="59">
        <f t="shared" si="119"/>
        <v>881.21582142027682</v>
      </c>
      <c r="CD187" s="59">
        <f ca="1">AVERAGE(OFFSET($CC$3,0,0,'Données projet'!$E$12+1,1))-AVERAGE(OFFSET($H$3,0,0,'Données projet'!$E$12+1,1))</f>
        <v>357.65167206083379</v>
      </c>
      <c r="CE187" s="59">
        <f t="shared" si="148"/>
        <v>341.23389735986342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9.0651856677744789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9.0651856677744789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277.77359999999993</v>
      </c>
      <c r="P188" s="13">
        <f t="shared" si="141"/>
        <v>66.496288176842356</v>
      </c>
      <c r="Q188" s="20">
        <f t="shared" si="162"/>
        <v>599.60338857466706</v>
      </c>
      <c r="R188" s="59">
        <f t="shared" si="109"/>
        <v>892.93672190800044</v>
      </c>
      <c r="S188" s="59">
        <f ca="1">AVERAGE(OFFSET($R$3,0,0,'Données projet'!$E$9+1,1))-AVERAGE(OFFSET($H$3,0,0,'Données projet'!$E$9+1,1))</f>
        <v>439.19854273764042</v>
      </c>
      <c r="T188" s="59">
        <f t="shared" si="142"/>
        <v>278.21741231699929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25.0243271587115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25.0243271587115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245.99999999999994</v>
      </c>
      <c r="AJ188" s="13">
        <f>AI188*VLOOKUP('Données projet'!$B$10,Paramètres!$A$1:$I$89,3,0)*VLOOKUP('Données projet'!$B$10,Paramètres!$A$1:$I$89,5,0)</f>
        <v>234.09359999999998</v>
      </c>
      <c r="AK188" s="13">
        <f t="shared" si="164"/>
        <v>57.166902703920208</v>
      </c>
      <c r="AL188" s="20">
        <f t="shared" si="165"/>
        <v>507.27870887599425</v>
      </c>
      <c r="AM188" s="59">
        <f t="shared" si="113"/>
        <v>800.61204220932757</v>
      </c>
      <c r="AN188" s="59">
        <f ca="1">AVERAGE(OFFSET($AM$3,0,0,'Données projet'!$E$10+1,1))-AVERAGE(OFFSET($H$3,0,0,'Données projet'!$E$10+1,1))</f>
        <v>448.94764480536713</v>
      </c>
      <c r="AO188" s="59">
        <f t="shared" si="144"/>
        <v>469.26760321719695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19.49460255478483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19.49460255478483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403.99999999999994</v>
      </c>
      <c r="BE188" s="13">
        <f>BD188*VLOOKUP('Données projet'!$B$11,Paramètres!$A$1:$I$89,3,0)*VLOOKUP('Données projet'!$B$11,Paramètres!$A$1:$I$89,5,0)</f>
        <v>346.63200000000001</v>
      </c>
      <c r="BF188" s="13">
        <f t="shared" si="167"/>
        <v>80.868615263336864</v>
      </c>
      <c r="BG188" s="20">
        <f t="shared" si="168"/>
        <v>744.56357158364483</v>
      </c>
      <c r="BH188" s="59">
        <f t="shared" si="116"/>
        <v>1037.8969049169782</v>
      </c>
      <c r="BI188" s="59">
        <f ca="1">AVERAGE(OFFSET($BH$3,0,0,'Données projet'!$E$11+1,1))-AVERAGE(OFFSET($H$3,0,0,'Données projet'!$E$11+1,1))</f>
        <v>447.10969593632467</v>
      </c>
      <c r="BJ188" s="59">
        <f t="shared" si="146"/>
        <v>256.77417912163997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27.464338659264865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27.464338659264865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349.00000000000017</v>
      </c>
      <c r="BZ188" s="13">
        <f>BY188*VLOOKUP('Données projet'!$B$12,Paramètres!$A$1:$I$89,3,0)*VLOOKUP('Données projet'!$B$12,Paramètres!$A$1:$I$89,5,0)</f>
        <v>272.22000000000014</v>
      </c>
      <c r="CA188" s="13">
        <f t="shared" si="170"/>
        <v>65.320184547527205</v>
      </c>
      <c r="CB188" s="20">
        <f t="shared" si="171"/>
        <v>587.88248808694345</v>
      </c>
      <c r="CC188" s="59">
        <f t="shared" si="119"/>
        <v>881.21582142027682</v>
      </c>
      <c r="CD188" s="59">
        <f ca="1">AVERAGE(OFFSET($CC$3,0,0,'Données projet'!$E$12+1,1))-AVERAGE(OFFSET($H$3,0,0,'Données projet'!$E$12+1,1))</f>
        <v>357.65167206083379</v>
      </c>
      <c r="CE188" s="59">
        <f t="shared" si="148"/>
        <v>341.23389735986342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8.887422906046714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8.887422906046714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277.77359999999993</v>
      </c>
      <c r="P189" s="13">
        <f t="shared" si="141"/>
        <v>66.496288176842356</v>
      </c>
      <c r="Q189" s="20">
        <f t="shared" si="162"/>
        <v>599.60338857466706</v>
      </c>
      <c r="R189" s="59">
        <f t="shared" si="109"/>
        <v>892.93672190800044</v>
      </c>
      <c r="S189" s="59">
        <f ca="1">AVERAGE(OFFSET($R$3,0,0,'Données projet'!$E$9+1,1))-AVERAGE(OFFSET($H$3,0,0,'Données projet'!$E$9+1,1))</f>
        <v>439.19854273764042</v>
      </c>
      <c r="T189" s="59">
        <f t="shared" si="142"/>
        <v>278.21741231699929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24.533615366461607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24.533615366461607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245.99999999999994</v>
      </c>
      <c r="AJ189" s="13">
        <f>AI189*VLOOKUP('Données projet'!$B$10,Paramètres!$A$1:$I$89,3,0)*VLOOKUP('Données projet'!$B$10,Paramètres!$A$1:$I$89,5,0)</f>
        <v>234.09359999999998</v>
      </c>
      <c r="AK189" s="13">
        <f t="shared" si="164"/>
        <v>57.166902703920208</v>
      </c>
      <c r="AL189" s="20">
        <f t="shared" si="165"/>
        <v>507.27870887599425</v>
      </c>
      <c r="AM189" s="59">
        <f t="shared" si="113"/>
        <v>800.61204220932757</v>
      </c>
      <c r="AN189" s="59">
        <f ca="1">AVERAGE(OFFSET($AM$3,0,0,'Données projet'!$E$10+1,1))-AVERAGE(OFFSET($H$3,0,0,'Données projet'!$E$10+1,1))</f>
        <v>448.94764480536713</v>
      </c>
      <c r="AO189" s="59">
        <f t="shared" si="144"/>
        <v>469.26760321719695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19.112325289218965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19.112325289218965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403.99999999999994</v>
      </c>
      <c r="BE189" s="13">
        <f>BD189*VLOOKUP('Données projet'!$B$11,Paramètres!$A$1:$I$89,3,0)*VLOOKUP('Données projet'!$B$11,Paramètres!$A$1:$I$89,5,0)</f>
        <v>346.63200000000001</v>
      </c>
      <c r="BF189" s="13">
        <f t="shared" si="167"/>
        <v>80.868615263336864</v>
      </c>
      <c r="BG189" s="20">
        <f t="shared" si="168"/>
        <v>744.56357158364483</v>
      </c>
      <c r="BH189" s="59">
        <f t="shared" si="116"/>
        <v>1037.8969049169782</v>
      </c>
      <c r="BI189" s="59">
        <f ca="1">AVERAGE(OFFSET($BH$3,0,0,'Données projet'!$E$11+1,1))-AVERAGE(OFFSET($H$3,0,0,'Données projet'!$E$11+1,1))</f>
        <v>447.10969593632467</v>
      </c>
      <c r="BJ189" s="59">
        <f t="shared" si="146"/>
        <v>256.77417912163997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26.925779729749181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26.925779729749181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349.00000000000017</v>
      </c>
      <c r="BZ189" s="13">
        <f>BY189*VLOOKUP('Données projet'!$B$12,Paramètres!$A$1:$I$89,3,0)*VLOOKUP('Données projet'!$B$12,Paramètres!$A$1:$I$89,5,0)</f>
        <v>272.22000000000014</v>
      </c>
      <c r="CA189" s="13">
        <f t="shared" si="170"/>
        <v>65.320184547527205</v>
      </c>
      <c r="CB189" s="20">
        <f t="shared" si="171"/>
        <v>587.88248808694345</v>
      </c>
      <c r="CC189" s="59">
        <f t="shared" si="119"/>
        <v>881.21582142027682</v>
      </c>
      <c r="CD189" s="59">
        <f ca="1">AVERAGE(OFFSET($CC$3,0,0,'Données projet'!$E$12+1,1))-AVERAGE(OFFSET($H$3,0,0,'Données projet'!$E$12+1,1))</f>
        <v>357.65167206083379</v>
      </c>
      <c r="CE189" s="59">
        <f t="shared" si="148"/>
        <v>341.23389735986342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8.7131459636518525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8.7131459636518525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277.77359999999993</v>
      </c>
      <c r="P190" s="13">
        <f t="shared" si="141"/>
        <v>66.496288176842356</v>
      </c>
      <c r="Q190" s="20">
        <f t="shared" si="162"/>
        <v>599.60338857466706</v>
      </c>
      <c r="R190" s="59">
        <f t="shared" si="109"/>
        <v>892.93672190800044</v>
      </c>
      <c r="S190" s="59">
        <f ca="1">AVERAGE(OFFSET($R$3,0,0,'Données projet'!$E$9+1,1))-AVERAGE(OFFSET($H$3,0,0,'Données projet'!$E$9+1,1))</f>
        <v>439.19854273764042</v>
      </c>
      <c r="T190" s="59">
        <f t="shared" si="142"/>
        <v>278.21741231699929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24.052526133153094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24.052526133153094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245.99999999999994</v>
      </c>
      <c r="AJ190" s="13">
        <f>AI190*VLOOKUP('Données projet'!$B$10,Paramètres!$A$1:$I$89,3,0)*VLOOKUP('Données projet'!$B$10,Paramètres!$A$1:$I$89,5,0)</f>
        <v>234.09359999999998</v>
      </c>
      <c r="AK190" s="13">
        <f t="shared" si="164"/>
        <v>57.166902703920208</v>
      </c>
      <c r="AL190" s="20">
        <f t="shared" si="165"/>
        <v>507.27870887599425</v>
      </c>
      <c r="AM190" s="59">
        <f t="shared" si="113"/>
        <v>800.61204220932757</v>
      </c>
      <c r="AN190" s="59">
        <f ca="1">AVERAGE(OFFSET($AM$3,0,0,'Données projet'!$E$10+1,1))-AVERAGE(OFFSET($H$3,0,0,'Données projet'!$E$10+1,1))</f>
        <v>448.94764480536713</v>
      </c>
      <c r="AO190" s="59">
        <f t="shared" si="144"/>
        <v>469.26760321719695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18.73754424766474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18.73754424766474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403.99999999999994</v>
      </c>
      <c r="BE190" s="13">
        <f>BD190*VLOOKUP('Données projet'!$B$11,Paramètres!$A$1:$I$89,3,0)*VLOOKUP('Données projet'!$B$11,Paramètres!$A$1:$I$89,5,0)</f>
        <v>346.63200000000001</v>
      </c>
      <c r="BF190" s="13">
        <f t="shared" si="167"/>
        <v>80.868615263336864</v>
      </c>
      <c r="BG190" s="20">
        <f t="shared" si="168"/>
        <v>744.56357158364483</v>
      </c>
      <c r="BH190" s="59">
        <f t="shared" si="116"/>
        <v>1037.8969049169782</v>
      </c>
      <c r="BI190" s="59">
        <f ca="1">AVERAGE(OFFSET($BH$3,0,0,'Données projet'!$E$11+1,1))-AVERAGE(OFFSET($H$3,0,0,'Données projet'!$E$11+1,1))</f>
        <v>447.10969593632467</v>
      </c>
      <c r="BJ190" s="59">
        <f t="shared" si="146"/>
        <v>256.77417912163997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26.397781612352787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26.397781612352787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349.00000000000017</v>
      </c>
      <c r="BZ190" s="13">
        <f>BY190*VLOOKUP('Données projet'!$B$12,Paramètres!$A$1:$I$89,3,0)*VLOOKUP('Données projet'!$B$12,Paramètres!$A$1:$I$89,5,0)</f>
        <v>272.22000000000014</v>
      </c>
      <c r="CA190" s="13">
        <f t="shared" si="170"/>
        <v>65.320184547527205</v>
      </c>
      <c r="CB190" s="20">
        <f t="shared" si="171"/>
        <v>587.88248808694345</v>
      </c>
      <c r="CC190" s="59">
        <f t="shared" si="119"/>
        <v>881.21582142027682</v>
      </c>
      <c r="CD190" s="59">
        <f ca="1">AVERAGE(OFFSET($CC$3,0,0,'Données projet'!$E$12+1,1))-AVERAGE(OFFSET($H$3,0,0,'Données projet'!$E$12+1,1))</f>
        <v>357.65167206083379</v>
      </c>
      <c r="CE190" s="59">
        <f t="shared" si="148"/>
        <v>341.23389735986342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8.5422864857989147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8.5422864857989147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277.77359999999993</v>
      </c>
      <c r="P191" s="13">
        <f t="shared" si="141"/>
        <v>66.496288176842356</v>
      </c>
      <c r="Q191" s="20">
        <f t="shared" si="162"/>
        <v>599.60338857466706</v>
      </c>
      <c r="R191" s="59">
        <f t="shared" si="109"/>
        <v>892.93672190800044</v>
      </c>
      <c r="S191" s="59">
        <f ca="1">AVERAGE(OFFSET($R$3,0,0,'Données projet'!$E$9+1,1))-AVERAGE(OFFSET($H$3,0,0,'Données projet'!$E$9+1,1))</f>
        <v>439.19854273764042</v>
      </c>
      <c r="T191" s="59">
        <f t="shared" si="142"/>
        <v>278.21741231699929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23.580870766274302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23.580870766274302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245.99999999999994</v>
      </c>
      <c r="AJ191" s="13">
        <f>AI191*VLOOKUP('Données projet'!$B$10,Paramètres!$A$1:$I$89,3,0)*VLOOKUP('Données projet'!$B$10,Paramètres!$A$1:$I$89,5,0)</f>
        <v>234.09359999999998</v>
      </c>
      <c r="AK191" s="13">
        <f t="shared" si="164"/>
        <v>57.166902703920208</v>
      </c>
      <c r="AL191" s="20">
        <f t="shared" si="165"/>
        <v>507.27870887599425</v>
      </c>
      <c r="AM191" s="59">
        <f t="shared" si="113"/>
        <v>800.61204220932757</v>
      </c>
      <c r="AN191" s="59">
        <f ca="1">AVERAGE(OFFSET($AM$3,0,0,'Données projet'!$E$10+1,1))-AVERAGE(OFFSET($H$3,0,0,'Données projet'!$E$10+1,1))</f>
        <v>448.94764480536713</v>
      </c>
      <c r="AO191" s="59">
        <f t="shared" si="144"/>
        <v>469.26760321719695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18.370112433741529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18.370112433741529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403.99999999999994</v>
      </c>
      <c r="BE191" s="13">
        <f>BD191*VLOOKUP('Données projet'!$B$11,Paramètres!$A$1:$I$89,3,0)*VLOOKUP('Données projet'!$B$11,Paramètres!$A$1:$I$89,5,0)</f>
        <v>346.63200000000001</v>
      </c>
      <c r="BF191" s="13">
        <f t="shared" si="167"/>
        <v>80.868615263336864</v>
      </c>
      <c r="BG191" s="20">
        <f t="shared" si="168"/>
        <v>744.56357158364483</v>
      </c>
      <c r="BH191" s="59">
        <f t="shared" si="116"/>
        <v>1037.8969049169782</v>
      </c>
      <c r="BI191" s="59">
        <f ca="1">AVERAGE(OFFSET($BH$3,0,0,'Données projet'!$E$11+1,1))-AVERAGE(OFFSET($H$3,0,0,'Données projet'!$E$11+1,1))</f>
        <v>447.10969593632467</v>
      </c>
      <c r="BJ191" s="59">
        <f t="shared" si="146"/>
        <v>256.77417912163997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25.880137215991486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25.880137215991486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349.00000000000017</v>
      </c>
      <c r="BZ191" s="13">
        <f>BY191*VLOOKUP('Données projet'!$B$12,Paramètres!$A$1:$I$89,3,0)*VLOOKUP('Données projet'!$B$12,Paramètres!$A$1:$I$89,5,0)</f>
        <v>272.22000000000014</v>
      </c>
      <c r="CA191" s="13">
        <f t="shared" si="170"/>
        <v>65.320184547527205</v>
      </c>
      <c r="CB191" s="20">
        <f t="shared" si="171"/>
        <v>587.88248808694345</v>
      </c>
      <c r="CC191" s="59">
        <f t="shared" si="119"/>
        <v>881.21582142027682</v>
      </c>
      <c r="CD191" s="59">
        <f ca="1">AVERAGE(OFFSET($CC$3,0,0,'Données projet'!$E$12+1,1))-AVERAGE(OFFSET($H$3,0,0,'Données projet'!$E$12+1,1))</f>
        <v>357.65167206083379</v>
      </c>
      <c r="CE191" s="59">
        <f t="shared" si="148"/>
        <v>341.23389735986342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8.3747774580926819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8.3747774580926819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277.77359999999993</v>
      </c>
      <c r="P192" s="13">
        <f t="shared" si="141"/>
        <v>66.496288176842356</v>
      </c>
      <c r="Q192" s="20">
        <f t="shared" si="162"/>
        <v>599.60338857466706</v>
      </c>
      <c r="R192" s="59">
        <f t="shared" si="109"/>
        <v>892.93672190800044</v>
      </c>
      <c r="S192" s="59">
        <f ca="1">AVERAGE(OFFSET($R$3,0,0,'Données projet'!$E$9+1,1))-AVERAGE(OFFSET($H$3,0,0,'Données projet'!$E$9+1,1))</f>
        <v>439.19854273764042</v>
      </c>
      <c r="T192" s="59">
        <f t="shared" si="142"/>
        <v>278.21741231699929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23.118464273458635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23.118464273458635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245.99999999999994</v>
      </c>
      <c r="AJ192" s="13">
        <f>AI192*VLOOKUP('Données projet'!$B$10,Paramètres!$A$1:$I$89,3,0)*VLOOKUP('Données projet'!$B$10,Paramètres!$A$1:$I$89,5,0)</f>
        <v>234.09359999999998</v>
      </c>
      <c r="AK192" s="13">
        <f t="shared" si="164"/>
        <v>57.166902703920208</v>
      </c>
      <c r="AL192" s="20">
        <f t="shared" si="165"/>
        <v>507.27870887599425</v>
      </c>
      <c r="AM192" s="59">
        <f t="shared" si="113"/>
        <v>800.61204220932757</v>
      </c>
      <c r="AN192" s="59">
        <f ca="1">AVERAGE(OFFSET($AM$3,0,0,'Données projet'!$E$10+1,1))-AVERAGE(OFFSET($H$3,0,0,'Données projet'!$E$10+1,1))</f>
        <v>448.94764480536713</v>
      </c>
      <c r="AO192" s="59">
        <f t="shared" si="144"/>
        <v>469.26760321719695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18.009885733578074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18.009885733578074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403.99999999999994</v>
      </c>
      <c r="BE192" s="13">
        <f>BD192*VLOOKUP('Données projet'!$B$11,Paramètres!$A$1:$I$89,3,0)*VLOOKUP('Données projet'!$B$11,Paramètres!$A$1:$I$89,5,0)</f>
        <v>346.63200000000001</v>
      </c>
      <c r="BF192" s="13">
        <f t="shared" si="167"/>
        <v>80.868615263336864</v>
      </c>
      <c r="BG192" s="20">
        <f t="shared" si="168"/>
        <v>744.56357158364483</v>
      </c>
      <c r="BH192" s="59">
        <f t="shared" si="116"/>
        <v>1037.8969049169782</v>
      </c>
      <c r="BI192" s="59">
        <f ca="1">AVERAGE(OFFSET($BH$3,0,0,'Données projet'!$E$11+1,1))-AVERAGE(OFFSET($H$3,0,0,'Données projet'!$E$11+1,1))</f>
        <v>447.10969593632467</v>
      </c>
      <c r="BJ192" s="59">
        <f t="shared" si="146"/>
        <v>256.77417912163997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25.372643510510922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25.372643510510922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349.00000000000017</v>
      </c>
      <c r="BZ192" s="13">
        <f>BY192*VLOOKUP('Données projet'!$B$12,Paramètres!$A$1:$I$89,3,0)*VLOOKUP('Données projet'!$B$12,Paramètres!$A$1:$I$89,5,0)</f>
        <v>272.22000000000014</v>
      </c>
      <c r="CA192" s="13">
        <f t="shared" si="170"/>
        <v>65.320184547527205</v>
      </c>
      <c r="CB192" s="20">
        <f t="shared" si="171"/>
        <v>587.88248808694345</v>
      </c>
      <c r="CC192" s="59">
        <f t="shared" si="119"/>
        <v>881.21582142027682</v>
      </c>
      <c r="CD192" s="59">
        <f ca="1">AVERAGE(OFFSET($CC$3,0,0,'Données projet'!$E$12+1,1))-AVERAGE(OFFSET($H$3,0,0,'Données projet'!$E$12+1,1))</f>
        <v>357.65167206083379</v>
      </c>
      <c r="CE192" s="59">
        <f t="shared" si="148"/>
        <v>341.23389735986342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8.2105531802493505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8.2105531802493505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277.77359999999993</v>
      </c>
      <c r="P193" s="13">
        <f t="shared" si="141"/>
        <v>66.496288176842356</v>
      </c>
      <c r="Q193" s="20">
        <f t="shared" si="162"/>
        <v>599.60338857466706</v>
      </c>
      <c r="R193" s="59">
        <f t="shared" si="109"/>
        <v>892.93672190800044</v>
      </c>
      <c r="S193" s="59">
        <f ca="1">AVERAGE(OFFSET($R$3,0,0,'Données projet'!$E$9+1,1))-AVERAGE(OFFSET($H$3,0,0,'Données projet'!$E$9+1,1))</f>
        <v>439.19854273764042</v>
      </c>
      <c r="T193" s="59">
        <f t="shared" si="142"/>
        <v>278.21741231699929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22.665125289926973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22.665125289926973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245.99999999999994</v>
      </c>
      <c r="AJ193" s="13">
        <f>AI193*VLOOKUP('Données projet'!$B$10,Paramètres!$A$1:$I$89,3,0)*VLOOKUP('Données projet'!$B$10,Paramètres!$A$1:$I$89,5,0)</f>
        <v>234.09359999999998</v>
      </c>
      <c r="AK193" s="13">
        <f t="shared" si="164"/>
        <v>57.166902703920208</v>
      </c>
      <c r="AL193" s="20">
        <f t="shared" si="165"/>
        <v>507.27870887599425</v>
      </c>
      <c r="AM193" s="59">
        <f t="shared" si="113"/>
        <v>800.61204220932757</v>
      </c>
      <c r="AN193" s="59">
        <f ca="1">AVERAGE(OFFSET($AM$3,0,0,'Données projet'!$E$10+1,1))-AVERAGE(OFFSET($H$3,0,0,'Données projet'!$E$10+1,1))</f>
        <v>448.94764480536713</v>
      </c>
      <c r="AO193" s="59">
        <f t="shared" si="144"/>
        <v>469.26760321719695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17.65672285928823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17.65672285928823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403.99999999999994</v>
      </c>
      <c r="BE193" s="13">
        <f>BD193*VLOOKUP('Données projet'!$B$11,Paramètres!$A$1:$I$89,3,0)*VLOOKUP('Données projet'!$B$11,Paramètres!$A$1:$I$89,5,0)</f>
        <v>346.63200000000001</v>
      </c>
      <c r="BF193" s="13">
        <f t="shared" si="167"/>
        <v>80.868615263336864</v>
      </c>
      <c r="BG193" s="20">
        <f t="shared" si="168"/>
        <v>744.56357158364483</v>
      </c>
      <c r="BH193" s="59">
        <f t="shared" si="116"/>
        <v>1037.8969049169782</v>
      </c>
      <c r="BI193" s="59">
        <f ca="1">AVERAGE(OFFSET($BH$3,0,0,'Données projet'!$E$11+1,1))-AVERAGE(OFFSET($H$3,0,0,'Données projet'!$E$11+1,1))</f>
        <v>447.10969593632467</v>
      </c>
      <c r="BJ193" s="59">
        <f t="shared" si="146"/>
        <v>256.77417912163997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24.875101447054238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24.875101447054238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349.00000000000017</v>
      </c>
      <c r="BZ193" s="13">
        <f>BY193*VLOOKUP('Données projet'!$B$12,Paramètres!$A$1:$I$89,3,0)*VLOOKUP('Données projet'!$B$12,Paramètres!$A$1:$I$89,5,0)</f>
        <v>272.22000000000014</v>
      </c>
      <c r="CA193" s="13">
        <f t="shared" si="170"/>
        <v>65.320184547527205</v>
      </c>
      <c r="CB193" s="20">
        <f t="shared" si="171"/>
        <v>587.88248808694345</v>
      </c>
      <c r="CC193" s="59">
        <f t="shared" si="119"/>
        <v>881.21582142027682</v>
      </c>
      <c r="CD193" s="59">
        <f ca="1">AVERAGE(OFFSET($CC$3,0,0,'Données projet'!$E$12+1,1))-AVERAGE(OFFSET($H$3,0,0,'Données projet'!$E$12+1,1))</f>
        <v>357.65167206083379</v>
      </c>
      <c r="CE193" s="59">
        <f t="shared" si="148"/>
        <v>341.23389735986342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8.0495492403276074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8.0495492403276074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277.77359999999993</v>
      </c>
      <c r="P194" s="13">
        <f t="shared" si="141"/>
        <v>66.496288176842356</v>
      </c>
      <c r="Q194" s="20">
        <f t="shared" si="162"/>
        <v>599.60338857466706</v>
      </c>
      <c r="R194" s="59">
        <f t="shared" si="109"/>
        <v>892.93672190800044</v>
      </c>
      <c r="S194" s="59">
        <f ca="1">AVERAGE(OFFSET($R$3,0,0,'Données projet'!$E$9+1,1))-AVERAGE(OFFSET($H$3,0,0,'Données projet'!$E$9+1,1))</f>
        <v>439.19854273764042</v>
      </c>
      <c r="T194" s="59">
        <f t="shared" si="142"/>
        <v>278.21741231699929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22.220676007352889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22.220676007352889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245.99999999999994</v>
      </c>
      <c r="AJ194" s="13">
        <f>AI194*VLOOKUP('Données projet'!$B$10,Paramètres!$A$1:$I$89,3,0)*VLOOKUP('Données projet'!$B$10,Paramètres!$A$1:$I$89,5,0)</f>
        <v>234.09359999999998</v>
      </c>
      <c r="AK194" s="13">
        <f t="shared" si="164"/>
        <v>57.166902703920208</v>
      </c>
      <c r="AL194" s="20">
        <f t="shared" si="165"/>
        <v>507.27870887599425</v>
      </c>
      <c r="AM194" s="59">
        <f t="shared" si="113"/>
        <v>800.61204220932757</v>
      </c>
      <c r="AN194" s="59">
        <f ca="1">AVERAGE(OFFSET($AM$3,0,0,'Données projet'!$E$10+1,1))-AVERAGE(OFFSET($H$3,0,0,'Données projet'!$E$10+1,1))</f>
        <v>448.94764480536713</v>
      </c>
      <c r="AO194" s="59">
        <f t="shared" si="144"/>
        <v>469.26760321719695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17.310485293555129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17.310485293555129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403.99999999999994</v>
      </c>
      <c r="BE194" s="13">
        <f>BD194*VLOOKUP('Données projet'!$B$11,Paramètres!$A$1:$I$89,3,0)*VLOOKUP('Données projet'!$B$11,Paramètres!$A$1:$I$89,5,0)</f>
        <v>346.63200000000001</v>
      </c>
      <c r="BF194" s="13">
        <f t="shared" si="167"/>
        <v>80.868615263336864</v>
      </c>
      <c r="BG194" s="20">
        <f t="shared" si="168"/>
        <v>744.56357158364483</v>
      </c>
      <c r="BH194" s="59">
        <f t="shared" si="116"/>
        <v>1037.8969049169782</v>
      </c>
      <c r="BI194" s="59">
        <f ca="1">AVERAGE(OFFSET($BH$3,0,0,'Données projet'!$E$11+1,1))-AVERAGE(OFFSET($H$3,0,0,'Données projet'!$E$11+1,1))</f>
        <v>447.10969593632467</v>
      </c>
      <c r="BJ194" s="59">
        <f t="shared" si="146"/>
        <v>256.77417912163997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24.387315879991245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24.387315879991245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349.00000000000017</v>
      </c>
      <c r="BZ194" s="13">
        <f>BY194*VLOOKUP('Données projet'!$B$12,Paramètres!$A$1:$I$89,3,0)*VLOOKUP('Données projet'!$B$12,Paramètres!$A$1:$I$89,5,0)</f>
        <v>272.22000000000014</v>
      </c>
      <c r="CA194" s="13">
        <f t="shared" si="170"/>
        <v>65.320184547527205</v>
      </c>
      <c r="CB194" s="20">
        <f t="shared" si="171"/>
        <v>587.88248808694345</v>
      </c>
      <c r="CC194" s="59">
        <f t="shared" si="119"/>
        <v>881.21582142027682</v>
      </c>
      <c r="CD194" s="59">
        <f ca="1">AVERAGE(OFFSET($CC$3,0,0,'Données projet'!$E$12+1,1))-AVERAGE(OFFSET($H$3,0,0,'Données projet'!$E$12+1,1))</f>
        <v>357.65167206083379</v>
      </c>
      <c r="CE194" s="59">
        <f t="shared" si="148"/>
        <v>341.23389735986342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7.8917024894650227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7.8917024894650227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277.77359999999993</v>
      </c>
      <c r="P195" s="13">
        <f t="shared" si="141"/>
        <v>66.496288176842356</v>
      </c>
      <c r="Q195" s="20">
        <f t="shared" si="162"/>
        <v>599.60338857466706</v>
      </c>
      <c r="R195" s="59">
        <f t="shared" ref="R195:R203" si="191">Q195+(I195+J195)*44/12</f>
        <v>892.93672190800044</v>
      </c>
      <c r="S195" s="59">
        <f ca="1">AVERAGE(OFFSET($R$3,0,0,'Données projet'!$E$9+1,1))-AVERAGE(OFFSET($H$3,0,0,'Données projet'!$E$9+1,1))</f>
        <v>439.19854273764042</v>
      </c>
      <c r="T195" s="59">
        <f t="shared" si="142"/>
        <v>278.21741231699929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21.784942104122788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21.784942104122788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245.99999999999994</v>
      </c>
      <c r="AJ195" s="13">
        <f>AI195*VLOOKUP('Données projet'!$B$10,Paramètres!$A$1:$I$89,3,0)*VLOOKUP('Données projet'!$B$10,Paramètres!$A$1:$I$89,5,0)</f>
        <v>234.09359999999998</v>
      </c>
      <c r="AK195" s="13">
        <f t="shared" si="164"/>
        <v>57.166902703920208</v>
      </c>
      <c r="AL195" s="20">
        <f t="shared" si="165"/>
        <v>507.27870887599425</v>
      </c>
      <c r="AM195" s="59">
        <f t="shared" si="113"/>
        <v>800.61204220932757</v>
      </c>
      <c r="AN195" s="59">
        <f ca="1">AVERAGE(OFFSET($AM$3,0,0,'Données projet'!$E$10+1,1))-AVERAGE(OFFSET($H$3,0,0,'Données projet'!$E$10+1,1))</f>
        <v>448.94764480536713</v>
      </c>
      <c r="AO195" s="59">
        <f t="shared" si="144"/>
        <v>469.26760321719695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16.971037235301992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16.971037235301992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403.99999999999994</v>
      </c>
      <c r="BE195" s="13">
        <f>BD195*VLOOKUP('Données projet'!$B$11,Paramètres!$A$1:$I$89,3,0)*VLOOKUP('Données projet'!$B$11,Paramètres!$A$1:$I$89,5,0)</f>
        <v>346.63200000000001</v>
      </c>
      <c r="BF195" s="13">
        <f t="shared" si="167"/>
        <v>80.868615263336864</v>
      </c>
      <c r="BG195" s="20">
        <f t="shared" si="168"/>
        <v>744.56357158364483</v>
      </c>
      <c r="BH195" s="59">
        <f t="shared" si="116"/>
        <v>1037.8969049169782</v>
      </c>
      <c r="BI195" s="59">
        <f ca="1">AVERAGE(OFFSET($BH$3,0,0,'Données projet'!$E$11+1,1))-AVERAGE(OFFSET($H$3,0,0,'Données projet'!$E$11+1,1))</f>
        <v>447.10969593632467</v>
      </c>
      <c r="BJ195" s="59">
        <f t="shared" si="146"/>
        <v>256.77417912163997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23.90909549037854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23.90909549037854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349.00000000000017</v>
      </c>
      <c r="BZ195" s="13">
        <f>BY195*VLOOKUP('Données projet'!$B$12,Paramètres!$A$1:$I$89,3,0)*VLOOKUP('Données projet'!$B$12,Paramètres!$A$1:$I$89,5,0)</f>
        <v>272.22000000000014</v>
      </c>
      <c r="CA195" s="13">
        <f t="shared" si="170"/>
        <v>65.320184547527205</v>
      </c>
      <c r="CB195" s="20">
        <f t="shared" si="171"/>
        <v>587.88248808694345</v>
      </c>
      <c r="CC195" s="59">
        <f t="shared" si="119"/>
        <v>881.21582142027682</v>
      </c>
      <c r="CD195" s="59">
        <f ca="1">AVERAGE(OFFSET($CC$3,0,0,'Données projet'!$E$12+1,1))-AVERAGE(OFFSET($H$3,0,0,'Données projet'!$E$12+1,1))</f>
        <v>357.65167206083379</v>
      </c>
      <c r="CE195" s="59">
        <f t="shared" si="148"/>
        <v>341.23389735986342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7.7369510171098419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7.7369510171098419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277.77359999999993</v>
      </c>
      <c r="P196" s="13">
        <f t="shared" si="141"/>
        <v>66.496288176842356</v>
      </c>
      <c r="Q196" s="20">
        <f t="shared" si="162"/>
        <v>599.60338857466706</v>
      </c>
      <c r="R196" s="59">
        <f t="shared" si="191"/>
        <v>892.93672190800044</v>
      </c>
      <c r="S196" s="59">
        <f ca="1">AVERAGE(OFFSET($R$3,0,0,'Données projet'!$E$9+1,1))-AVERAGE(OFFSET($H$3,0,0,'Données projet'!$E$9+1,1))</f>
        <v>439.19854273764042</v>
      </c>
      <c r="T196" s="59">
        <f t="shared" si="142"/>
        <v>278.21741231699929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21.357752676963592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21.357752676963592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245.99999999999994</v>
      </c>
      <c r="AJ196" s="13">
        <f>AI196*VLOOKUP('Données projet'!$B$10,Paramètres!$A$1:$I$89,3,0)*VLOOKUP('Données projet'!$B$10,Paramètres!$A$1:$I$89,5,0)</f>
        <v>234.09359999999998</v>
      </c>
      <c r="AK196" s="13">
        <f t="shared" si="164"/>
        <v>57.166902703920208</v>
      </c>
      <c r="AL196" s="20">
        <f t="shared" si="165"/>
        <v>507.27870887599425</v>
      </c>
      <c r="AM196" s="59">
        <f t="shared" ref="AM196:AM203" si="193">AL196+(AD196+AE196)*44/12</f>
        <v>800.61204220932757</v>
      </c>
      <c r="AN196" s="59">
        <f ca="1">AVERAGE(OFFSET($AM$3,0,0,'Données projet'!$E$10+1,1))-AVERAGE(OFFSET($H$3,0,0,'Données projet'!$E$10+1,1))</f>
        <v>448.94764480536713</v>
      </c>
      <c r="AO196" s="59">
        <f t="shared" si="144"/>
        <v>469.26760321719695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16.638245546428326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16.638245546428326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403.99999999999994</v>
      </c>
      <c r="BE196" s="13">
        <f>BD196*VLOOKUP('Données projet'!$B$11,Paramètres!$A$1:$I$89,3,0)*VLOOKUP('Données projet'!$B$11,Paramètres!$A$1:$I$89,5,0)</f>
        <v>346.63200000000001</v>
      </c>
      <c r="BF196" s="13">
        <f t="shared" si="167"/>
        <v>80.868615263336864</v>
      </c>
      <c r="BG196" s="20">
        <f t="shared" si="168"/>
        <v>744.56357158364483</v>
      </c>
      <c r="BH196" s="59">
        <f t="shared" ref="BH196:BH203" si="194">BG196+(AY196+AZ196)*44/12</f>
        <v>1037.8969049169782</v>
      </c>
      <c r="BI196" s="59">
        <f ca="1">AVERAGE(OFFSET($BH$3,0,0,'Données projet'!$E$11+1,1))-AVERAGE(OFFSET($H$3,0,0,'Données projet'!$E$11+1,1))</f>
        <v>447.10969593632467</v>
      </c>
      <c r="BJ196" s="59">
        <f t="shared" si="146"/>
        <v>256.77417912163997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23.440252710920504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23.440252710920504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349.00000000000017</v>
      </c>
      <c r="BZ196" s="13">
        <f>BY196*VLOOKUP('Données projet'!$B$12,Paramètres!$A$1:$I$89,3,0)*VLOOKUP('Données projet'!$B$12,Paramètres!$A$1:$I$89,5,0)</f>
        <v>272.22000000000014</v>
      </c>
      <c r="CA196" s="13">
        <f t="shared" si="170"/>
        <v>65.320184547527205</v>
      </c>
      <c r="CB196" s="20">
        <f t="shared" si="171"/>
        <v>587.88248808694345</v>
      </c>
      <c r="CC196" s="59">
        <f t="shared" ref="CC196:CC203" si="195">CB196+(BT196+BU196)*44/12</f>
        <v>881.21582142027682</v>
      </c>
      <c r="CD196" s="59">
        <f ca="1">AVERAGE(OFFSET($CC$3,0,0,'Données projet'!$E$12+1,1))-AVERAGE(OFFSET($H$3,0,0,'Données projet'!$E$12+1,1))</f>
        <v>357.65167206083379</v>
      </c>
      <c r="CE196" s="59">
        <f t="shared" si="148"/>
        <v>341.23389735986342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7.5852341267384684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7.5852341267384684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277.77359999999993</v>
      </c>
      <c r="P197" s="13">
        <f t="shared" ref="P197:P203" si="203">EXP(-1.0587+0.8836*LN(O197)+0.284)</f>
        <v>66.496288176842356</v>
      </c>
      <c r="Q197" s="20">
        <f t="shared" si="162"/>
        <v>599.60338857466706</v>
      </c>
      <c r="R197" s="59">
        <f t="shared" si="191"/>
        <v>892.93672190800044</v>
      </c>
      <c r="S197" s="59">
        <f ca="1">AVERAGE(OFFSET($R$3,0,0,'Données projet'!$E$9+1,1))-AVERAGE(OFFSET($H$3,0,0,'Données projet'!$E$9+1,1))</f>
        <v>439.19854273764042</v>
      </c>
      <c r="T197" s="59">
        <f t="shared" ref="T197:T203" si="204">$T$3</f>
        <v>278.21741231699929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20.938940173911167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20.938940173911167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245.99999999999994</v>
      </c>
      <c r="AJ197" s="13">
        <f>AI197*VLOOKUP('Données projet'!$B$10,Paramètres!$A$1:$I$89,3,0)*VLOOKUP('Données projet'!$B$10,Paramètres!$A$1:$I$89,5,0)</f>
        <v>234.09359999999998</v>
      </c>
      <c r="AK197" s="13">
        <f t="shared" si="164"/>
        <v>57.166902703920208</v>
      </c>
      <c r="AL197" s="20">
        <f t="shared" si="165"/>
        <v>507.27870887599425</v>
      </c>
      <c r="AM197" s="59">
        <f t="shared" si="193"/>
        <v>800.61204220932757</v>
      </c>
      <c r="AN197" s="59">
        <f ca="1">AVERAGE(OFFSET($AM$3,0,0,'Données projet'!$E$10+1,1))-AVERAGE(OFFSET($H$3,0,0,'Données projet'!$E$10+1,1))</f>
        <v>448.94764480536713</v>
      </c>
      <c r="AO197" s="59">
        <f t="shared" ref="AO197:AO203" si="205">$AO$3</f>
        <v>469.26760321719695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16.311979699590587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16.311979699590587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403.99999999999994</v>
      </c>
      <c r="BE197" s="13">
        <f>BD197*VLOOKUP('Données projet'!$B$11,Paramètres!$A$1:$I$89,3,0)*VLOOKUP('Données projet'!$B$11,Paramètres!$A$1:$I$89,5,0)</f>
        <v>346.63200000000001</v>
      </c>
      <c r="BF197" s="13">
        <f t="shared" si="167"/>
        <v>80.868615263336864</v>
      </c>
      <c r="BG197" s="20">
        <f t="shared" si="168"/>
        <v>744.56357158364483</v>
      </c>
      <c r="BH197" s="59">
        <f t="shared" si="194"/>
        <v>1037.8969049169782</v>
      </c>
      <c r="BI197" s="59">
        <f ca="1">AVERAGE(OFFSET($BH$3,0,0,'Données projet'!$E$11+1,1))-AVERAGE(OFFSET($H$3,0,0,'Données projet'!$E$11+1,1))</f>
        <v>447.10969593632467</v>
      </c>
      <c r="BJ197" s="59">
        <f t="shared" ref="BJ197:BJ203" si="206">$BJ$3</f>
        <v>256.77417912163997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22.980603652401779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22.980603652401779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349.00000000000017</v>
      </c>
      <c r="BZ197" s="13">
        <f>BY197*VLOOKUP('Données projet'!$B$12,Paramètres!$A$1:$I$89,3,0)*VLOOKUP('Données projet'!$B$12,Paramètres!$A$1:$I$89,5,0)</f>
        <v>272.22000000000014</v>
      </c>
      <c r="CA197" s="13">
        <f t="shared" si="170"/>
        <v>65.320184547527205</v>
      </c>
      <c r="CB197" s="20">
        <f t="shared" si="171"/>
        <v>587.88248808694345</v>
      </c>
      <c r="CC197" s="59">
        <f t="shared" si="195"/>
        <v>881.21582142027682</v>
      </c>
      <c r="CD197" s="59">
        <f ca="1">AVERAGE(OFFSET($CC$3,0,0,'Données projet'!$E$12+1,1))-AVERAGE(OFFSET($H$3,0,0,'Données projet'!$E$12+1,1))</f>
        <v>357.65167206083379</v>
      </c>
      <c r="CE197" s="59">
        <f t="shared" ref="CE197:CE203" si="207">$CE$3</f>
        <v>341.23389735986342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7.4364923120491122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7.4364923120491122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277.77359999999993</v>
      </c>
      <c r="P198" s="13">
        <f t="shared" si="203"/>
        <v>66.496288176842356</v>
      </c>
      <c r="Q198" s="20">
        <f t="shared" si="162"/>
        <v>599.60338857466706</v>
      </c>
      <c r="R198" s="59">
        <f t="shared" si="191"/>
        <v>892.93672190800044</v>
      </c>
      <c r="S198" s="59">
        <f ca="1">AVERAGE(OFFSET($R$3,0,0,'Données projet'!$E$9+1,1))-AVERAGE(OFFSET($H$3,0,0,'Données projet'!$E$9+1,1))</f>
        <v>439.19854273764042</v>
      </c>
      <c r="T198" s="59">
        <f t="shared" si="204"/>
        <v>278.21741231699929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20.528340328593195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20.528340328593195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245.99999999999994</v>
      </c>
      <c r="AJ198" s="13">
        <f>AI198*VLOOKUP('Données projet'!$B$10,Paramètres!$A$1:$I$89,3,0)*VLOOKUP('Données projet'!$B$10,Paramètres!$A$1:$I$89,5,0)</f>
        <v>234.09359999999998</v>
      </c>
      <c r="AK198" s="13">
        <f t="shared" si="164"/>
        <v>57.166902703920208</v>
      </c>
      <c r="AL198" s="20">
        <f t="shared" si="165"/>
        <v>507.27870887599425</v>
      </c>
      <c r="AM198" s="59">
        <f t="shared" si="193"/>
        <v>800.61204220932757</v>
      </c>
      <c r="AN198" s="59">
        <f ca="1">AVERAGE(OFFSET($AM$3,0,0,'Données projet'!$E$10+1,1))-AVERAGE(OFFSET($H$3,0,0,'Données projet'!$E$10+1,1))</f>
        <v>448.94764480536713</v>
      </c>
      <c r="AO198" s="59">
        <f t="shared" si="205"/>
        <v>469.26760321719695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15.992111727006819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15.992111727006819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403.99999999999994</v>
      </c>
      <c r="BE198" s="13">
        <f>BD198*VLOOKUP('Données projet'!$B$11,Paramètres!$A$1:$I$89,3,0)*VLOOKUP('Données projet'!$B$11,Paramètres!$A$1:$I$89,5,0)</f>
        <v>346.63200000000001</v>
      </c>
      <c r="BF198" s="13">
        <f t="shared" si="167"/>
        <v>80.868615263336864</v>
      </c>
      <c r="BG198" s="20">
        <f t="shared" si="168"/>
        <v>744.56357158364483</v>
      </c>
      <c r="BH198" s="59">
        <f t="shared" si="194"/>
        <v>1037.8969049169782</v>
      </c>
      <c r="BI198" s="59">
        <f ca="1">AVERAGE(OFFSET($BH$3,0,0,'Données projet'!$E$11+1,1))-AVERAGE(OFFSET($H$3,0,0,'Données projet'!$E$11+1,1))</f>
        <v>447.10969593632467</v>
      </c>
      <c r="BJ198" s="59">
        <f t="shared" si="206"/>
        <v>256.77417912163997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22.529968031562365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22.529968031562365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349.00000000000017</v>
      </c>
      <c r="BZ198" s="13">
        <f>BY198*VLOOKUP('Données projet'!$B$12,Paramètres!$A$1:$I$89,3,0)*VLOOKUP('Données projet'!$B$12,Paramètres!$A$1:$I$89,5,0)</f>
        <v>272.22000000000014</v>
      </c>
      <c r="CA198" s="13">
        <f t="shared" si="170"/>
        <v>65.320184547527205</v>
      </c>
      <c r="CB198" s="20">
        <f t="shared" si="171"/>
        <v>587.88248808694345</v>
      </c>
      <c r="CC198" s="59">
        <f t="shared" si="195"/>
        <v>881.21582142027682</v>
      </c>
      <c r="CD198" s="59">
        <f ca="1">AVERAGE(OFFSET($CC$3,0,0,'Données projet'!$E$12+1,1))-AVERAGE(OFFSET($H$3,0,0,'Données projet'!$E$12+1,1))</f>
        <v>357.65167206083379</v>
      </c>
      <c r="CE198" s="59">
        <f t="shared" si="207"/>
        <v>341.23389735986342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7.2906672336222655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7.2906672336222655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277.77359999999993</v>
      </c>
      <c r="P199" s="13">
        <f t="shared" si="203"/>
        <v>66.496288176842356</v>
      </c>
      <c r="Q199" s="20">
        <f t="shared" si="162"/>
        <v>599.60338857466706</v>
      </c>
      <c r="R199" s="59">
        <f t="shared" si="191"/>
        <v>892.93672190800044</v>
      </c>
      <c r="S199" s="59">
        <f ca="1">AVERAGE(OFFSET($R$3,0,0,'Données projet'!$E$9+1,1))-AVERAGE(OFFSET($H$3,0,0,'Données projet'!$E$9+1,1))</f>
        <v>439.19854273764042</v>
      </c>
      <c r="T199" s="59">
        <f t="shared" si="204"/>
        <v>278.21741231699929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20.125792095800733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20.125792095800733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245.99999999999994</v>
      </c>
      <c r="AJ199" s="13">
        <f>AI199*VLOOKUP('Données projet'!$B$10,Paramètres!$A$1:$I$89,3,0)*VLOOKUP('Données projet'!$B$10,Paramètres!$A$1:$I$89,5,0)</f>
        <v>234.09359999999998</v>
      </c>
      <c r="AK199" s="13">
        <f t="shared" si="164"/>
        <v>57.166902703920208</v>
      </c>
      <c r="AL199" s="20">
        <f t="shared" si="165"/>
        <v>507.27870887599425</v>
      </c>
      <c r="AM199" s="59">
        <f t="shared" si="193"/>
        <v>800.61204220932757</v>
      </c>
      <c r="AN199" s="59">
        <f ca="1">AVERAGE(OFFSET($AM$3,0,0,'Données projet'!$E$10+1,1))-AVERAGE(OFFSET($H$3,0,0,'Données projet'!$E$10+1,1))</f>
        <v>448.94764480536713</v>
      </c>
      <c r="AO199" s="59">
        <f t="shared" si="205"/>
        <v>469.26760321719695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15.678516170265219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15.678516170265219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403.99999999999994</v>
      </c>
      <c r="BE199" s="13">
        <f>BD199*VLOOKUP('Données projet'!$B$11,Paramètres!$A$1:$I$89,3,0)*VLOOKUP('Données projet'!$B$11,Paramètres!$A$1:$I$89,5,0)</f>
        <v>346.63200000000001</v>
      </c>
      <c r="BF199" s="13">
        <f t="shared" si="167"/>
        <v>80.868615263336864</v>
      </c>
      <c r="BG199" s="20">
        <f t="shared" si="168"/>
        <v>744.56357158364483</v>
      </c>
      <c r="BH199" s="59">
        <f t="shared" si="194"/>
        <v>1037.8969049169782</v>
      </c>
      <c r="BI199" s="59">
        <f ca="1">AVERAGE(OFFSET($BH$3,0,0,'Données projet'!$E$11+1,1))-AVERAGE(OFFSET($H$3,0,0,'Données projet'!$E$11+1,1))</f>
        <v>447.10969593632467</v>
      </c>
      <c r="BJ199" s="59">
        <f t="shared" si="206"/>
        <v>256.77417912163997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22.088169100387024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22.088169100387024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349.00000000000017</v>
      </c>
      <c r="BZ199" s="13">
        <f>BY199*VLOOKUP('Données projet'!$B$12,Paramètres!$A$1:$I$89,3,0)*VLOOKUP('Données projet'!$B$12,Paramètres!$A$1:$I$89,5,0)</f>
        <v>272.22000000000014</v>
      </c>
      <c r="CA199" s="13">
        <f t="shared" si="170"/>
        <v>65.320184547527205</v>
      </c>
      <c r="CB199" s="20">
        <f t="shared" si="171"/>
        <v>587.88248808694345</v>
      </c>
      <c r="CC199" s="59">
        <f t="shared" si="195"/>
        <v>881.21582142027682</v>
      </c>
      <c r="CD199" s="59">
        <f ca="1">AVERAGE(OFFSET($CC$3,0,0,'Données projet'!$E$12+1,1))-AVERAGE(OFFSET($H$3,0,0,'Données projet'!$E$12+1,1))</f>
        <v>357.65167206083379</v>
      </c>
      <c r="CE199" s="59">
        <f t="shared" si="207"/>
        <v>341.23389735986342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7.1477016960388537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7.1477016960388537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277.77359999999993</v>
      </c>
      <c r="P200" s="13">
        <f t="shared" si="203"/>
        <v>66.496288176842356</v>
      </c>
      <c r="Q200" s="20">
        <f t="shared" si="162"/>
        <v>599.60338857466706</v>
      </c>
      <c r="R200" s="59">
        <f t="shared" si="191"/>
        <v>892.93672190800044</v>
      </c>
      <c r="S200" s="59">
        <f ca="1">AVERAGE(OFFSET($R$3,0,0,'Données projet'!$E$9+1,1))-AVERAGE(OFFSET($H$3,0,0,'Données projet'!$E$9+1,1))</f>
        <v>439.19854273764042</v>
      </c>
      <c r="T200" s="59">
        <f t="shared" si="204"/>
        <v>278.21741231699929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19.731137588323151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19.731137588323151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245.99999999999994</v>
      </c>
      <c r="AJ200" s="13">
        <f>AI200*VLOOKUP('Données projet'!$B$10,Paramètres!$A$1:$I$89,3,0)*VLOOKUP('Données projet'!$B$10,Paramètres!$A$1:$I$89,5,0)</f>
        <v>234.09359999999998</v>
      </c>
      <c r="AK200" s="13">
        <f t="shared" si="164"/>
        <v>57.166902703920208</v>
      </c>
      <c r="AL200" s="20">
        <f t="shared" si="165"/>
        <v>507.27870887599425</v>
      </c>
      <c r="AM200" s="59">
        <f t="shared" si="193"/>
        <v>800.61204220932757</v>
      </c>
      <c r="AN200" s="59">
        <f ca="1">AVERAGE(OFFSET($AM$3,0,0,'Données projet'!$E$10+1,1))-AVERAGE(OFFSET($H$3,0,0,'Données projet'!$E$10+1,1))</f>
        <v>448.94764480536713</v>
      </c>
      <c r="AO200" s="59">
        <f t="shared" si="205"/>
        <v>469.26760321719695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15.371070031116918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15.371070031116918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403.99999999999994</v>
      </c>
      <c r="BE200" s="13">
        <f>BD200*VLOOKUP('Données projet'!$B$11,Paramètres!$A$1:$I$89,3,0)*VLOOKUP('Données projet'!$B$11,Paramètres!$A$1:$I$89,5,0)</f>
        <v>346.63200000000001</v>
      </c>
      <c r="BF200" s="13">
        <f t="shared" si="167"/>
        <v>80.868615263336864</v>
      </c>
      <c r="BG200" s="20">
        <f t="shared" si="168"/>
        <v>744.56357158364483</v>
      </c>
      <c r="BH200" s="59">
        <f t="shared" si="194"/>
        <v>1037.8969049169782</v>
      </c>
      <c r="BI200" s="59">
        <f ca="1">AVERAGE(OFFSET($BH$3,0,0,'Données projet'!$E$11+1,1))-AVERAGE(OFFSET($H$3,0,0,'Données projet'!$E$11+1,1))</f>
        <v>447.10969593632467</v>
      </c>
      <c r="BJ200" s="59">
        <f t="shared" si="206"/>
        <v>256.77417912163997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21.655033576781292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21.655033576781292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349.00000000000017</v>
      </c>
      <c r="BZ200" s="13">
        <f>BY200*VLOOKUP('Données projet'!$B$12,Paramètres!$A$1:$I$89,3,0)*VLOOKUP('Données projet'!$B$12,Paramètres!$A$1:$I$89,5,0)</f>
        <v>272.22000000000014</v>
      </c>
      <c r="CA200" s="13">
        <f t="shared" si="170"/>
        <v>65.320184547527205</v>
      </c>
      <c r="CB200" s="20">
        <f t="shared" si="171"/>
        <v>587.88248808694345</v>
      </c>
      <c r="CC200" s="59">
        <f t="shared" si="195"/>
        <v>881.21582142027682</v>
      </c>
      <c r="CD200" s="59">
        <f ca="1">AVERAGE(OFFSET($CC$3,0,0,'Données projet'!$E$12+1,1))-AVERAGE(OFFSET($H$3,0,0,'Données projet'!$E$12+1,1))</f>
        <v>357.65167206083379</v>
      </c>
      <c r="CE200" s="59">
        <f t="shared" si="207"/>
        <v>341.23389735986342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7.0075396254470848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7.0075396254470848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277.77359999999993</v>
      </c>
      <c r="P201" s="13">
        <f t="shared" si="203"/>
        <v>66.496288176842356</v>
      </c>
      <c r="Q201" s="20">
        <f t="shared" si="162"/>
        <v>599.60338857466706</v>
      </c>
      <c r="R201" s="59">
        <f t="shared" si="191"/>
        <v>892.93672190800044</v>
      </c>
      <c r="S201" s="59">
        <f ca="1">AVERAGE(OFFSET($R$3,0,0,'Données projet'!$E$9+1,1))-AVERAGE(OFFSET($H$3,0,0,'Données projet'!$E$9+1,1))</f>
        <v>439.19854273764042</v>
      </c>
      <c r="T201" s="59">
        <f t="shared" si="204"/>
        <v>278.21741231699929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19.344222015021725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19.344222015021725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245.99999999999994</v>
      </c>
      <c r="AJ201" s="13">
        <f>AI201*VLOOKUP('Données projet'!$B$10,Paramètres!$A$1:$I$89,3,0)*VLOOKUP('Données projet'!$B$10,Paramètres!$A$1:$I$89,5,0)</f>
        <v>234.09359999999998</v>
      </c>
      <c r="AK201" s="13">
        <f t="shared" si="164"/>
        <v>57.166902703920208</v>
      </c>
      <c r="AL201" s="20">
        <f t="shared" si="165"/>
        <v>507.27870887599425</v>
      </c>
      <c r="AM201" s="59">
        <f t="shared" si="193"/>
        <v>800.61204220932757</v>
      </c>
      <c r="AN201" s="59">
        <f ca="1">AVERAGE(OFFSET($AM$3,0,0,'Données projet'!$E$10+1,1))-AVERAGE(OFFSET($H$3,0,0,'Données projet'!$E$10+1,1))</f>
        <v>448.94764480536713</v>
      </c>
      <c r="AO201" s="59">
        <f t="shared" si="205"/>
        <v>469.26760321719695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15.069652723233688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15.069652723233688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403.99999999999994</v>
      </c>
      <c r="BE201" s="13">
        <f>BD201*VLOOKUP('Données projet'!$B$11,Paramètres!$A$1:$I$89,3,0)*VLOOKUP('Données projet'!$B$11,Paramètres!$A$1:$I$89,5,0)</f>
        <v>346.63200000000001</v>
      </c>
      <c r="BF201" s="13">
        <f t="shared" si="167"/>
        <v>80.868615263336864</v>
      </c>
      <c r="BG201" s="20">
        <f t="shared" si="168"/>
        <v>744.56357158364483</v>
      </c>
      <c r="BH201" s="59">
        <f t="shared" si="194"/>
        <v>1037.8969049169782</v>
      </c>
      <c r="BI201" s="59">
        <f ca="1">AVERAGE(OFFSET($BH$3,0,0,'Données projet'!$E$11+1,1))-AVERAGE(OFFSET($H$3,0,0,'Données projet'!$E$11+1,1))</f>
        <v>447.10969593632467</v>
      </c>
      <c r="BJ201" s="59">
        <f t="shared" si="206"/>
        <v>256.77417912163997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21.230391576606884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21.230391576606884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349.00000000000017</v>
      </c>
      <c r="BZ201" s="13">
        <f>BY201*VLOOKUP('Données projet'!$B$12,Paramètres!$A$1:$I$89,3,0)*VLOOKUP('Données projet'!$B$12,Paramètres!$A$1:$I$89,5,0)</f>
        <v>272.22000000000014</v>
      </c>
      <c r="CA201" s="13">
        <f t="shared" si="170"/>
        <v>65.320184547527205</v>
      </c>
      <c r="CB201" s="20">
        <f t="shared" si="171"/>
        <v>587.88248808694345</v>
      </c>
      <c r="CC201" s="59">
        <f t="shared" si="195"/>
        <v>881.21582142027682</v>
      </c>
      <c r="CD201" s="59">
        <f ca="1">AVERAGE(OFFSET($CC$3,0,0,'Données projet'!$E$12+1,1))-AVERAGE(OFFSET($H$3,0,0,'Données projet'!$E$12+1,1))</f>
        <v>357.65167206083379</v>
      </c>
      <c r="CE201" s="59">
        <f t="shared" si="207"/>
        <v>341.23389735986342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6.8701260475691992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6.8701260475691992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277.77359999999993</v>
      </c>
      <c r="P202" s="13">
        <f t="shared" si="203"/>
        <v>66.496288176842356</v>
      </c>
      <c r="Q202" s="20">
        <f t="shared" si="162"/>
        <v>599.60338857466706</v>
      </c>
      <c r="R202" s="59">
        <f t="shared" si="191"/>
        <v>892.93672190800044</v>
      </c>
      <c r="S202" s="59">
        <f ca="1">AVERAGE(OFFSET($R$3,0,0,'Données projet'!$E$9+1,1))-AVERAGE(OFFSET($H$3,0,0,'Données projet'!$E$9+1,1))</f>
        <v>439.19854273764042</v>
      </c>
      <c r="T202" s="59">
        <f t="shared" si="204"/>
        <v>278.21741231699929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18.964893620117543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18.964893620117543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245.99999999999994</v>
      </c>
      <c r="AJ202" s="13">
        <f>AI202*VLOOKUP('Données projet'!$B$10,Paramètres!$A$1:$I$89,3,0)*VLOOKUP('Données projet'!$B$10,Paramètres!$A$1:$I$89,5,0)</f>
        <v>234.09359999999998</v>
      </c>
      <c r="AK202" s="13">
        <f t="shared" si="164"/>
        <v>57.166902703920208</v>
      </c>
      <c r="AL202" s="20">
        <f t="shared" si="165"/>
        <v>507.27870887599425</v>
      </c>
      <c r="AM202" s="59">
        <f t="shared" si="193"/>
        <v>800.61204220932757</v>
      </c>
      <c r="AN202" s="59">
        <f ca="1">AVERAGE(OFFSET($AM$3,0,0,'Données projet'!$E$10+1,1))-AVERAGE(OFFSET($H$3,0,0,'Données projet'!$E$10+1,1))</f>
        <v>448.94764480536713</v>
      </c>
      <c r="AO202" s="59">
        <f t="shared" si="205"/>
        <v>469.26760321719695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14.774146024911643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14.774146024911643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403.99999999999994</v>
      </c>
      <c r="BE202" s="13">
        <f>BD202*VLOOKUP('Données projet'!$B$11,Paramètres!$A$1:$I$89,3,0)*VLOOKUP('Données projet'!$B$11,Paramètres!$A$1:$I$89,5,0)</f>
        <v>346.63200000000001</v>
      </c>
      <c r="BF202" s="13">
        <f t="shared" si="167"/>
        <v>80.868615263336864</v>
      </c>
      <c r="BG202" s="20">
        <f t="shared" si="168"/>
        <v>744.56357158364483</v>
      </c>
      <c r="BH202" s="59">
        <f t="shared" si="194"/>
        <v>1037.8969049169782</v>
      </c>
      <c r="BI202" s="59">
        <f ca="1">AVERAGE(OFFSET($BH$3,0,0,'Données projet'!$E$11+1,1))-AVERAGE(OFFSET($H$3,0,0,'Données projet'!$E$11+1,1))</f>
        <v>447.10969593632467</v>
      </c>
      <c r="BJ202" s="59">
        <f t="shared" si="206"/>
        <v>256.77417912163997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20.814076547049851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20.814076547049851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349.00000000000017</v>
      </c>
      <c r="BZ202" s="13">
        <f>BY202*VLOOKUP('Données projet'!$B$12,Paramètres!$A$1:$I$89,3,0)*VLOOKUP('Données projet'!$B$12,Paramètres!$A$1:$I$89,5,0)</f>
        <v>272.22000000000014</v>
      </c>
      <c r="CA202" s="13">
        <f t="shared" si="170"/>
        <v>65.320184547527205</v>
      </c>
      <c r="CB202" s="20">
        <f t="shared" si="171"/>
        <v>587.88248808694345</v>
      </c>
      <c r="CC202" s="59">
        <f t="shared" si="195"/>
        <v>881.21582142027682</v>
      </c>
      <c r="CD202" s="59">
        <f ca="1">AVERAGE(OFFSET($CC$3,0,0,'Données projet'!$E$12+1,1))-AVERAGE(OFFSET($H$3,0,0,'Données projet'!$E$12+1,1))</f>
        <v>357.65167206083379</v>
      </c>
      <c r="CE202" s="59">
        <f t="shared" si="207"/>
        <v>341.23389735986342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6.7354070661394925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6.7354070661394925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277.77359999999993</v>
      </c>
      <c r="P203" s="13">
        <f t="shared" si="203"/>
        <v>66.496288176842356</v>
      </c>
      <c r="Q203" s="20">
        <f t="shared" si="162"/>
        <v>599.60338857466706</v>
      </c>
      <c r="R203" s="59">
        <f t="shared" si="191"/>
        <v>892.93672190800044</v>
      </c>
      <c r="S203" s="59">
        <f ca="1">AVERAGE(OFFSET($R$3,0,0,'Données projet'!$E$9+1,1))-AVERAGE(OFFSET($H$3,0,0,'Données projet'!$E$9+1,1))</f>
        <v>439.19854273764042</v>
      </c>
      <c r="T203" s="59">
        <f t="shared" si="204"/>
        <v>278.21741231699929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18.593003623669958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18.593003623669958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245.99999999999994</v>
      </c>
      <c r="AJ203" s="13">
        <f>AI203*VLOOKUP('Données projet'!$B$10,Paramètres!$A$1:$I$89,3,0)*VLOOKUP('Données projet'!$B$10,Paramètres!$A$1:$I$89,5,0)</f>
        <v>234.09359999999998</v>
      </c>
      <c r="AK203" s="13">
        <f t="shared" si="164"/>
        <v>57.166902703920208</v>
      </c>
      <c r="AL203" s="20">
        <f t="shared" si="165"/>
        <v>507.27870887599425</v>
      </c>
      <c r="AM203" s="59">
        <f t="shared" si="193"/>
        <v>800.61204220932757</v>
      </c>
      <c r="AN203" s="59">
        <f ca="1">AVERAGE(OFFSET($AM$3,0,0,'Données projet'!$E$10+1,1))-AVERAGE(OFFSET($H$3,0,0,'Données projet'!$E$10+1,1))</f>
        <v>448.94764480536713</v>
      </c>
      <c r="AO203" s="59">
        <f t="shared" si="205"/>
        <v>469.26760321719695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14.484434032702405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14.484434032702405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403.99999999999994</v>
      </c>
      <c r="BE203" s="13">
        <f>BD203*VLOOKUP('Données projet'!$B$11,Paramètres!$A$1:$I$89,3,0)*VLOOKUP('Données projet'!$B$11,Paramètres!$A$1:$I$89,5,0)</f>
        <v>346.63200000000001</v>
      </c>
      <c r="BF203" s="13">
        <f t="shared" si="167"/>
        <v>80.868615263336864</v>
      </c>
      <c r="BG203" s="20">
        <f t="shared" si="168"/>
        <v>744.56357158364483</v>
      </c>
      <c r="BH203" s="59">
        <f t="shared" si="194"/>
        <v>1037.8969049169782</v>
      </c>
      <c r="BI203" s="59">
        <f ca="1">AVERAGE(OFFSET($BH$3,0,0,'Données projet'!$E$11+1,1))-AVERAGE(OFFSET($H$3,0,0,'Données projet'!$E$11+1,1))</f>
        <v>447.10969593632467</v>
      </c>
      <c r="BJ203" s="59">
        <f t="shared" si="206"/>
        <v>256.77417912163997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20.405925201295336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20.405925201295336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349.00000000000017</v>
      </c>
      <c r="BZ203" s="13">
        <f>BY203*VLOOKUP('Données projet'!$B$12,Paramètres!$A$1:$I$89,3,0)*VLOOKUP('Données projet'!$B$12,Paramètres!$A$1:$I$89,5,0)</f>
        <v>272.22000000000014</v>
      </c>
      <c r="CA203" s="13">
        <f t="shared" si="170"/>
        <v>65.320184547527205</v>
      </c>
      <c r="CB203" s="20">
        <f t="shared" si="171"/>
        <v>587.88248808694345</v>
      </c>
      <c r="CC203" s="59">
        <f t="shared" si="195"/>
        <v>881.21582142027682</v>
      </c>
      <c r="CD203" s="59">
        <f ca="1">AVERAGE(OFFSET($CC$3,0,0,'Données projet'!$E$12+1,1))-AVERAGE(OFFSET($H$3,0,0,'Données projet'!$E$12+1,1))</f>
        <v>357.65167206083379</v>
      </c>
      <c r="CE203" s="59">
        <f t="shared" si="207"/>
        <v>341.23389735986342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6.6033298417651567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6.6033298417651567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1.2392705892426346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1.522675921848786</v>
      </c>
      <c r="BA205" s="81">
        <f>EXP(LN('Données projet'!B88)/'Données projet'!A88)</f>
        <v>1.189207115002721</v>
      </c>
      <c r="BV205" s="81">
        <f>EXP(LN('Données projet'!B114)/'Données projet'!A114)</f>
        <v>1.2688471048731957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4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5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4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6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6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5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4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5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5" t="s">
        <v>271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1.285142</v>
      </c>
      <c r="C6" s="145">
        <f ca="1">IF(OR('Données projet'!B9="",'Données projet'!C9="",'Données projet'!C9=0%),0,Calculateur!S3)</f>
        <v>439.19854273764042</v>
      </c>
      <c r="D6" s="145">
        <f>IF(OR('Données projet'!B9="",'Données projet'!C9="",'Données projet'!C9=0%),0,Calculateur!T3)</f>
        <v>278.21741231699929</v>
      </c>
      <c r="E6" s="145">
        <f ca="1">MIN(C6,D6)</f>
        <v>278.21741231699929</v>
      </c>
      <c r="F6" s="145">
        <f ca="1">E6*B6</f>
        <v>357.54888169989312</v>
      </c>
      <c r="G6" s="145">
        <f ca="1">F6*(100%-'Données projet'!$C$24)*(100%-'Données projet'!$C$25)*(100%-'Données projet'!$C$26)*(100%-'Données projet'!$C$27)</f>
        <v>321.79399352990379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19.919701</v>
      </c>
      <c r="K6" s="149">
        <f>J6*(100%-'Données projet'!$C$24)*(100%-'Données projet'!$C$25)*(100%-'Données projet'!$C$26)*(100%-'Données projet'!$C$27)</f>
        <v>17.9277309</v>
      </c>
      <c r="L6" s="150">
        <f ca="1">G6+I6+K6</f>
        <v>339.72172442990382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Charme</v>
      </c>
      <c r="B7" s="152">
        <f>'Données projet'!D10</f>
        <v>0.24875</v>
      </c>
      <c r="C7" s="145">
        <f ca="1">IF(OR('Données projet'!B10="",'Données projet'!C10="",'Données projet'!C10=0%),0,Calculateur!AN3)</f>
        <v>448.94764480536713</v>
      </c>
      <c r="D7" s="145">
        <f>IF(OR('Données projet'!B10="",'Données projet'!C10="",'Données projet'!C10=0%),0,Calculateur!AO3)</f>
        <v>469.26760321719695</v>
      </c>
      <c r="E7" s="145">
        <f t="shared" ref="E7:E15" ca="1" si="0">MIN(C7,D7)</f>
        <v>448.94764480536713</v>
      </c>
      <c r="F7" s="145">
        <f t="shared" ref="F7:F15" ca="1" si="1">E7*B7</f>
        <v>111.67572664533508</v>
      </c>
      <c r="G7" s="145">
        <f ca="1">F7*(100%-'Données projet'!$C$24)*(100%-'Données projet'!$C$25)*(100%-'Données projet'!$C$26)*(100%-'Données projet'!$C$27)</f>
        <v>100.50815398080157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6.4053125</v>
      </c>
      <c r="K7" s="149">
        <f>J7*(100%-'Données projet'!$C$24)*(100%-'Données projet'!$C$25)*(100%-'Données projet'!$C$26)*(100%-'Données projet'!$C$27)</f>
        <v>5.7647812500000004</v>
      </c>
      <c r="L7" s="150">
        <f t="shared" ref="L7:L15" ca="1" si="2">G7+I7+K7</f>
        <v>106.27293523080156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Hêtre</v>
      </c>
      <c r="B8" s="152">
        <f>'Données projet'!D11</f>
        <v>0.24875</v>
      </c>
      <c r="C8" s="145">
        <f ca="1">IF(OR('Données projet'!B11="",'Données projet'!C11="",'Données projet'!C11=0%),0,Calculateur!BI3)</f>
        <v>447.10969593632467</v>
      </c>
      <c r="D8" s="145">
        <f>IF(OR('Données projet'!B11="",'Données projet'!C11="",'Données projet'!C11=0%),0,Calculateur!BJ3)</f>
        <v>256.77417912163997</v>
      </c>
      <c r="E8" s="145">
        <f t="shared" ca="1" si="0"/>
        <v>256.77417912163997</v>
      </c>
      <c r="F8" s="145">
        <f t="shared" ca="1" si="1"/>
        <v>63.872577056507943</v>
      </c>
      <c r="G8" s="145">
        <f ca="1">F8*(100%-'Données projet'!$C$24)*(100%-'Données projet'!$C$25)*(100%-'Données projet'!$C$26)*(100%-'Données projet'!$C$27)</f>
        <v>57.485319350857147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2.1765625000000002</v>
      </c>
      <c r="K8" s="149">
        <f>J8*(100%-'Données projet'!$C$24)*(100%-'Données projet'!$C$25)*(100%-'Données projet'!$C$26)*(100%-'Données projet'!$C$27)</f>
        <v>1.9589062500000003</v>
      </c>
      <c r="L8" s="150">
        <f t="shared" ca="1" si="2"/>
        <v>59.444225600857145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Merisier</v>
      </c>
      <c r="B9" s="152">
        <f>'Données projet'!D12</f>
        <v>0.20735800000000001</v>
      </c>
      <c r="C9" s="145">
        <f ca="1">IF(OR('Données projet'!B12="",'Données projet'!C12="",'Données projet'!C12=0%),0,Calculateur!CD3)</f>
        <v>357.65167206083379</v>
      </c>
      <c r="D9" s="145">
        <f>IF(OR('Données projet'!B12="",'Données projet'!C12="",'Données projet'!C12=0%),0,Calculateur!CE3)</f>
        <v>341.23389735986342</v>
      </c>
      <c r="E9" s="145">
        <f t="shared" ca="1" si="0"/>
        <v>341.23389735986342</v>
      </c>
      <c r="F9" s="145">
        <f t="shared" ca="1" si="1"/>
        <v>70.75757848874656</v>
      </c>
      <c r="G9" s="145">
        <f ca="1">F9*(100%-'Données projet'!$C$24)*(100%-'Données projet'!$C$25)*(100%-'Données projet'!$C$26)*(100%-'Données projet'!$C$27)</f>
        <v>63.681820639871908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3.4214070000000003</v>
      </c>
      <c r="K9" s="149">
        <f>J9*(100%-'Données projet'!$C$24)*(100%-'Données projet'!$C$25)*(100%-'Données projet'!$C$26)*(100%-'Données projet'!$C$27)</f>
        <v>3.0792663000000005</v>
      </c>
      <c r="L9" s="150">
        <f t="shared" ca="1" si="2"/>
        <v>66.761086939871916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603.85476389048267</v>
      </c>
      <c r="G16" s="164">
        <f t="shared" ca="1" si="3"/>
        <v>543.46928750143445</v>
      </c>
      <c r="H16" s="165">
        <f t="shared" si="3"/>
        <v>0</v>
      </c>
      <c r="I16" s="165">
        <f t="shared" si="3"/>
        <v>0</v>
      </c>
      <c r="J16" s="166">
        <f t="shared" si="3"/>
        <v>31.922983000000002</v>
      </c>
      <c r="K16" s="166">
        <f t="shared" si="3"/>
        <v>28.730684700000001</v>
      </c>
      <c r="L16" s="167">
        <f t="shared" ca="1" si="3"/>
        <v>572.19997220143443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87" t="s">
        <v>246</v>
      </c>
      <c r="G17" s="288"/>
      <c r="H17" s="288"/>
      <c r="I17" s="288"/>
      <c r="J17" s="288"/>
      <c r="K17" s="288"/>
      <c r="L17" s="28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4"/>
      <c r="G18" s="274"/>
      <c r="H18" s="274"/>
      <c r="I18" s="274"/>
      <c r="J18" s="274"/>
      <c r="K18" s="274"/>
      <c r="L18" s="27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5" t="s">
        <v>272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1" t="s">
        <v>315</v>
      </c>
      <c r="I4" s="261"/>
      <c r="K4" s="303" t="s">
        <v>253</v>
      </c>
      <c r="L4" s="304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-2622.3152855107146</v>
      </c>
      <c r="U10" s="176">
        <f>'Données projet'!D9</f>
        <v>1.285142</v>
      </c>
      <c r="V10" s="175">
        <f>U10*T10</f>
        <v>-3370.0475106518106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Charme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-2134.6408476954934</v>
      </c>
      <c r="U11" s="176">
        <f>'Données projet'!D10</f>
        <v>0.24875</v>
      </c>
      <c r="V11" s="175">
        <f t="shared" ref="V11" si="0">U11*T11</f>
        <v>-530.99191086425401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Hêtre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-2013.6632808358756</v>
      </c>
      <c r="U12" s="176">
        <f>'Données projet'!D11</f>
        <v>0.24875</v>
      </c>
      <c r="V12" s="175">
        <f t="shared" ref="V12:V19" si="1">U12*T12</f>
        <v>-500.89874110792408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Merisier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-2699.9692932751241</v>
      </c>
      <c r="U13" s="176">
        <f>'Données projet'!D12</f>
        <v>0.20735800000000001</v>
      </c>
      <c r="V13" s="175">
        <f t="shared" si="1"/>
        <v>-559.86023271494321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6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6"/>
      <c r="H16" s="188"/>
      <c r="I16" s="189"/>
      <c r="J16" s="200"/>
      <c r="K16" s="206"/>
      <c r="L16" s="303" t="s">
        <v>254</v>
      </c>
      <c r="M16" s="304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2911.52</v>
      </c>
      <c r="F17" s="228"/>
      <c r="G17" s="306"/>
      <c r="J17" s="200"/>
      <c r="K17" s="206"/>
      <c r="L17" s="263" t="s">
        <v>289</v>
      </c>
      <c r="M17" s="265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6"/>
      <c r="J18" s="200"/>
      <c r="K18" s="206"/>
      <c r="L18" s="263" t="s">
        <v>255</v>
      </c>
      <c r="M18" s="265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6"/>
      <c r="H19" s="210" t="s">
        <v>178</v>
      </c>
      <c r="I19" s="210" t="s">
        <v>287</v>
      </c>
      <c r="J19" s="91"/>
      <c r="K19" s="171"/>
      <c r="L19" s="303" t="s">
        <v>288</v>
      </c>
      <c r="M19" s="304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6"/>
      <c r="H20" s="188">
        <v>0</v>
      </c>
      <c r="I20" s="189">
        <v>4804.6499999999996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6</v>
      </c>
      <c r="C23" s="191">
        <v>15</v>
      </c>
      <c r="D23" s="180">
        <f>B23*C23</f>
        <v>90</v>
      </c>
      <c r="E23" s="191"/>
      <c r="F23" s="228"/>
      <c r="H23" s="188">
        <v>3</v>
      </c>
      <c r="I23" s="189"/>
      <c r="K23" s="206"/>
      <c r="L23" s="305" t="s">
        <v>260</v>
      </c>
      <c r="M23" s="305"/>
      <c r="N23" s="305"/>
      <c r="O23" s="23"/>
      <c r="P23" s="23"/>
      <c r="Q23" s="232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-14523.051895338929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28</v>
      </c>
      <c r="C24" s="191">
        <v>15</v>
      </c>
      <c r="D24" s="180">
        <f t="shared" ref="D24:D42" si="2">B24*C24</f>
        <v>420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28</v>
      </c>
      <c r="C25" s="191">
        <v>15</v>
      </c>
      <c r="D25" s="180">
        <f t="shared" si="2"/>
        <v>420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2">
        <f ca="1">T23-T24</f>
        <v>-14523.051895338929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28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89" t="s">
        <v>258</v>
      </c>
      <c r="M26" s="290"/>
      <c r="N26" s="290"/>
      <c r="O26" s="290"/>
      <c r="P26" s="291"/>
      <c r="Q26" s="232"/>
      <c r="R26" s="23"/>
      <c r="S26" s="184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28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2"/>
      <c r="M27" s="293"/>
      <c r="N27" s="293"/>
      <c r="O27" s="293"/>
      <c r="P27" s="294"/>
      <c r="Q27" s="232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28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28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28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28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65</v>
      </c>
      <c r="B32" s="179">
        <f>'Données projet'!D45</f>
        <v>28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70</v>
      </c>
      <c r="B33" s="179">
        <f>'Données projet'!D46</f>
        <v>28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75</v>
      </c>
      <c r="B34" s="179">
        <f>'Données projet'!D47</f>
        <v>28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80</v>
      </c>
      <c r="B35" s="179">
        <f>'Données projet'!D48</f>
        <v>28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85</v>
      </c>
      <c r="B36" s="179">
        <f>'Données projet'!D49</f>
        <v>28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90</v>
      </c>
      <c r="B37" s="179">
        <f>'Données projet'!D50</f>
        <v>28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95</v>
      </c>
      <c r="B38" s="179">
        <f>'Données projet'!D51</f>
        <v>28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100</v>
      </c>
      <c r="B39" s="179">
        <f>'Données projet'!D52</f>
        <v>27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105</v>
      </c>
      <c r="B40" s="179">
        <f>'Données projet'!D53</f>
        <v>26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110</v>
      </c>
      <c r="B41" s="179">
        <f>'Données projet'!D54</f>
        <v>25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115</v>
      </c>
      <c r="B42" s="179">
        <f>'Données projet'!D55</f>
        <v>24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Charme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2231.23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10</v>
      </c>
      <c r="C54" s="189">
        <v>15</v>
      </c>
      <c r="D54" s="177">
        <f>B54*C54</f>
        <v>150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17</v>
      </c>
      <c r="C55" s="189">
        <v>15</v>
      </c>
      <c r="D55" s="177">
        <f t="shared" ref="D55:D73" si="4">B55*C55</f>
        <v>255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22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26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28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29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30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30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30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30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29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29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28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27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26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85</v>
      </c>
      <c r="B69" s="179">
        <f>'Données projet'!D77</f>
        <v>25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90</v>
      </c>
      <c r="B70" s="179">
        <f>'Données projet'!D78</f>
        <v>24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95</v>
      </c>
      <c r="B71" s="179">
        <f>'Données projet'!D79</f>
        <v>23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100</v>
      </c>
      <c r="B72" s="179">
        <f>'Données projet'!D80</f>
        <v>22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105</v>
      </c>
      <c r="B73" s="179">
        <f>'Données projet'!D81</f>
        <v>21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Hêtre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2160.7399999999998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7</v>
      </c>
      <c r="C86" s="189">
        <v>15</v>
      </c>
      <c r="D86" s="177">
        <f t="shared" ref="D86:D104" si="6">B86*C86</f>
        <v>105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28</v>
      </c>
      <c r="C87" s="189">
        <v>15</v>
      </c>
      <c r="D87" s="177">
        <f t="shared" si="6"/>
        <v>420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28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28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28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28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28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28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28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27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26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95</v>
      </c>
      <c r="B100" s="179">
        <f>'Données projet'!D103</f>
        <v>25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100</v>
      </c>
      <c r="B101" s="179">
        <f>'Données projet'!D104</f>
        <v>24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105</v>
      </c>
      <c r="B102" s="179">
        <f>'Données projet'!D105</f>
        <v>23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110</v>
      </c>
      <c r="B103" s="179">
        <f>'Données projet'!D106</f>
        <v>22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115</v>
      </c>
      <c r="B104" s="179">
        <f>'Données projet'!D107</f>
        <v>21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Merisier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3039.87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20</v>
      </c>
      <c r="B116" s="179">
        <f>'Données projet'!D114</f>
        <v>27</v>
      </c>
      <c r="C116" s="189">
        <v>15</v>
      </c>
      <c r="D116" s="177">
        <f>B116*C116</f>
        <v>405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25</v>
      </c>
      <c r="B117" s="179">
        <f>'Données projet'!D115</f>
        <v>16</v>
      </c>
      <c r="C117" s="189">
        <v>15</v>
      </c>
      <c r="D117" s="177">
        <f t="shared" ref="D117:D135" si="8">B117*C117</f>
        <v>240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30</v>
      </c>
      <c r="B118" s="179">
        <f>'Données projet'!D116</f>
        <v>23</v>
      </c>
      <c r="C118" s="189">
        <v>15</v>
      </c>
      <c r="D118" s="177">
        <f t="shared" si="8"/>
        <v>345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35</v>
      </c>
      <c r="B119" s="179">
        <f>'Données projet'!D117</f>
        <v>29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40</v>
      </c>
      <c r="B120" s="179">
        <f>'Données projet'!D118</f>
        <v>32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45</v>
      </c>
      <c r="B121" s="179">
        <f>'Données projet'!D119</f>
        <v>36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50</v>
      </c>
      <c r="B122" s="179">
        <f>'Données projet'!D120</f>
        <v>35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55</v>
      </c>
      <c r="B123" s="179">
        <f>'Données projet'!D121</f>
        <v>35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60</v>
      </c>
      <c r="B124" s="179">
        <f>'Données projet'!D122</f>
        <v>37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65</v>
      </c>
      <c r="B125" s="179">
        <f>'Données projet'!D123</f>
        <v>37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70</v>
      </c>
      <c r="B126" s="179">
        <f>'Données projet'!D124</f>
        <v>32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75</v>
      </c>
      <c r="B127" s="179">
        <f>'Données projet'!D125</f>
        <v>31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80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2023-12-04T13:45:47Z</dcterms:modified>
</cp:coreProperties>
</file>