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Artigat (09) - IND Puntus-SWC_ELECTRABEL5\Dossier déposé le 15 12 2023\"/>
    </mc:Choice>
  </mc:AlternateContent>
  <xr:revisionPtr revIDLastSave="0" documentId="13_ncr:1_{30E3CCDF-E64F-427C-95B5-54790E007106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6" l="1"/>
  <c r="I23" i="6"/>
  <c r="I22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<sst xmlns="http://schemas.openxmlformats.org/spreadsheetml/2006/main" count="1170" uniqueCount="324">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</sst>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90" zoomScaleNormal="90" workbookViewId="0">
      <selection activeCell="F48" sqref="F4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3.7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3.7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>
        <v>0.2</v>
      </c>
      <c r="F36" s="54"/>
      <c r="G36" s="54">
        <v>0.8</v>
      </c>
      <c r="H36" s="93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>
        <v>0.2</v>
      </c>
      <c r="F37" s="54"/>
      <c r="G37" s="54">
        <v>0.8</v>
      </c>
      <c r="H37" s="93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93">
        <v>0.2</v>
      </c>
      <c r="F38" s="93">
        <v>0.1</v>
      </c>
      <c r="G38" s="93">
        <v>0.7</v>
      </c>
      <c r="H38" s="93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93"/>
      <c r="F39" s="93"/>
      <c r="G39" s="93"/>
      <c r="H39" s="93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93"/>
      <c r="F40" s="93"/>
      <c r="G40" s="93"/>
      <c r="H40" s="93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93"/>
      <c r="F41" s="93"/>
      <c r="G41" s="93"/>
      <c r="H41" s="93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93"/>
      <c r="F42" s="93"/>
      <c r="G42" s="93"/>
      <c r="H42" s="93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3">
        <v>55</v>
      </c>
      <c r="B43" s="63">
        <v>254</v>
      </c>
      <c r="C43" s="63">
        <v>8</v>
      </c>
      <c r="D43" s="63">
        <v>28</v>
      </c>
      <c r="E43" s="93"/>
      <c r="F43" s="93"/>
      <c r="G43" s="93"/>
      <c r="H43" s="93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63">
        <v>60</v>
      </c>
      <c r="B44" s="63">
        <v>273</v>
      </c>
      <c r="C44" s="63">
        <v>9</v>
      </c>
      <c r="D44" s="63">
        <v>28</v>
      </c>
      <c r="E44" s="93"/>
      <c r="F44" s="93"/>
      <c r="G44" s="93"/>
      <c r="H44" s="93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63">
        <v>65</v>
      </c>
      <c r="B45" s="63">
        <v>289</v>
      </c>
      <c r="C45" s="63">
        <v>10</v>
      </c>
      <c r="D45" s="63">
        <v>28</v>
      </c>
      <c r="E45" s="93"/>
      <c r="F45" s="93"/>
      <c r="G45" s="93"/>
      <c r="H45" s="93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63">
        <v>70</v>
      </c>
      <c r="B46" s="63">
        <v>302</v>
      </c>
      <c r="C46" s="63">
        <v>11</v>
      </c>
      <c r="D46" s="63">
        <v>28</v>
      </c>
      <c r="E46" s="93"/>
      <c r="F46" s="93"/>
      <c r="G46" s="93"/>
      <c r="H46" s="93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63">
        <v>75</v>
      </c>
      <c r="B47" s="63">
        <v>312</v>
      </c>
      <c r="C47" s="63">
        <v>12</v>
      </c>
      <c r="D47" s="63">
        <v>28</v>
      </c>
      <c r="E47" s="93"/>
      <c r="F47" s="93"/>
      <c r="G47" s="93"/>
      <c r="H47" s="93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63">
        <v>80</v>
      </c>
      <c r="B48" s="63">
        <v>320</v>
      </c>
      <c r="C48" s="63">
        <v>13</v>
      </c>
      <c r="D48" s="63">
        <v>28</v>
      </c>
      <c r="E48" s="68"/>
      <c r="F48" s="68"/>
      <c r="G48" s="68"/>
      <c r="H48" s="68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63">
        <v>85</v>
      </c>
      <c r="B49" s="63">
        <v>326</v>
      </c>
      <c r="C49" s="63">
        <v>14</v>
      </c>
      <c r="D49" s="63">
        <v>28</v>
      </c>
      <c r="E49" s="68"/>
      <c r="F49" s="68"/>
      <c r="G49" s="68"/>
      <c r="H49" s="68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63">
        <v>90</v>
      </c>
      <c r="B50" s="53">
        <v>330</v>
      </c>
      <c r="C50" s="63">
        <v>15</v>
      </c>
      <c r="D50" s="53">
        <v>28</v>
      </c>
      <c r="E50" s="57"/>
      <c r="F50" s="57"/>
      <c r="G50" s="57"/>
      <c r="H50" s="57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63">
        <v>95</v>
      </c>
      <c r="B51" s="53">
        <v>332</v>
      </c>
      <c r="C51" s="63">
        <v>16</v>
      </c>
      <c r="D51" s="53">
        <v>28</v>
      </c>
      <c r="E51" s="57"/>
      <c r="F51" s="57"/>
      <c r="G51" s="57"/>
      <c r="H51" s="57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63">
        <v>100</v>
      </c>
      <c r="B52" s="53">
        <v>333</v>
      </c>
      <c r="C52" s="63">
        <v>17</v>
      </c>
      <c r="D52" s="53">
        <v>27</v>
      </c>
      <c r="E52" s="57"/>
      <c r="F52" s="57"/>
      <c r="G52" s="57"/>
      <c r="H52" s="57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105</v>
      </c>
      <c r="B53" s="53">
        <v>333</v>
      </c>
      <c r="C53" s="53">
        <v>18</v>
      </c>
      <c r="D53" s="53">
        <v>26</v>
      </c>
      <c r="E53" s="57"/>
      <c r="F53" s="57"/>
      <c r="G53" s="57"/>
      <c r="H53" s="57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110</v>
      </c>
      <c r="B54" s="53">
        <v>332</v>
      </c>
      <c r="C54" s="53">
        <v>19</v>
      </c>
      <c r="D54" s="53">
        <v>25</v>
      </c>
      <c r="E54" s="57"/>
      <c r="F54" s="57"/>
      <c r="G54" s="57"/>
      <c r="H54" s="57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115</v>
      </c>
      <c r="B55" s="53">
        <v>330</v>
      </c>
      <c r="C55" s="53">
        <v>20</v>
      </c>
      <c r="D55" s="53">
        <v>330</v>
      </c>
      <c r="E55" s="57"/>
      <c r="F55" s="57"/>
      <c r="G55" s="57"/>
      <c r="H55" s="57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26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326.56000526571711</v>
      </c>
      <c r="T3" s="62">
        <f>IF('Données projet'!E9&gt;30,$R$33-$H$33,LOOKUP('Données projet'!$E$9,$A$3:$A$203,R3:R203)-LOOKUP('Données projet'!$E$9,$A$3:$A$203,$H$3:$H$203))</f>
        <v>218.1889513818316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2">
        <f>IFERROR(EXP(-1.0587+0.8836*LN(C4)+0.284),0)</f>
        <v>0.40897418972440713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70">
        <f t="shared" ref="H4:H67" si="1">(B4+E4+F4)*44/12+(C4+D4)*0.475*44/12</f>
        <v>258.9004833804367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326.56000526571711</v>
      </c>
      <c r="T4" s="62">
        <f>$T$3</f>
        <v>218.1889513818316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2">
        <f t="shared" ref="D5:D68" si="32">IFERROR(EXP(-1.0587+0.8836*LN(C5)+0.284),0)</f>
        <v>0.75454649280048791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70">
        <f t="shared" si="1"/>
        <v>261.02387514162751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326.56000526571711</v>
      </c>
      <c r="T5" s="62">
        <f t="shared" ref="T5:T68" si="34">$T$3</f>
        <v>218.1889513818316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2">
        <f t="shared" si="32"/>
        <v>1.0796431690647796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70">
        <f t="shared" si="1"/>
        <v>263.11160518612115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326.56000526571711</v>
      </c>
      <c r="T6" s="62">
        <f t="shared" si="34"/>
        <v>218.1889513818316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2">
        <f t="shared" si="32"/>
        <v>1.392118192547003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70">
        <f t="shared" si="1"/>
        <v>265.17735251868606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326.56000526571711</v>
      </c>
      <c r="T7" s="62">
        <f t="shared" si="34"/>
        <v>218.1889513818316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2">
        <f t="shared" si="32"/>
        <v>1.6955312417477204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70">
        <f t="shared" si="1"/>
        <v>267.22731691271065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326.56000526571711</v>
      </c>
      <c r="T8" s="62">
        <f t="shared" si="34"/>
        <v>218.1889513818316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2">
        <f t="shared" si="32"/>
        <v>1.9919129059043814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70">
        <f t="shared" si="1"/>
        <v>269.2650349777835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326.56000526571711</v>
      </c>
      <c r="T9" s="62">
        <f t="shared" si="34"/>
        <v>218.1889513818316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2">
        <f t="shared" si="32"/>
        <v>2.2825722273844922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70">
        <f t="shared" si="1"/>
        <v>271.29278662936133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326.56000526571711</v>
      </c>
      <c r="T10" s="62">
        <f t="shared" si="34"/>
        <v>218.1889513818316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2">
        <f t="shared" si="32"/>
        <v>2.5684210058779833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70">
        <f t="shared" si="1"/>
        <v>273.31215991857084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326.56000526571711</v>
      </c>
      <c r="T11" s="62">
        <f t="shared" si="34"/>
        <v>218.1889513818316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2">
        <f t="shared" si="32"/>
        <v>2.8501294257559762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70">
        <f t="shared" si="1"/>
        <v>275.32432208319165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326.56000526571711</v>
      </c>
      <c r="T12" s="62">
        <f t="shared" si="34"/>
        <v>218.1889513818316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2">
        <f t="shared" si="32"/>
        <v>3.1282100045396772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70">
        <f t="shared" si="1"/>
        <v>277.33016575790663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326.56000526571711</v>
      </c>
      <c r="T13" s="62">
        <f t="shared" si="34"/>
        <v>218.1889513818316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2">
        <f t="shared" si="32"/>
        <v>3.4030668246422189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70">
        <f t="shared" si="1"/>
        <v>279.33039471958523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326.56000526571711</v>
      </c>
      <c r="T14" s="62">
        <f t="shared" si="34"/>
        <v>218.1889513818316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2">
        <f t="shared" si="32"/>
        <v>3.6750262849765409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70">
        <f t="shared" si="1"/>
        <v>281.32557744633414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326.56000526571711</v>
      </c>
      <c r="T15" s="62">
        <f t="shared" si="34"/>
        <v>218.1889513818316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2">
        <f t="shared" si="32"/>
        <v>3.9443572825295607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70">
        <f t="shared" si="1"/>
        <v>283.31618226707235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326.56000526571711</v>
      </c>
      <c r="T16" s="62">
        <f t="shared" si="34"/>
        <v>218.1889513818316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2">
        <f t="shared" si="32"/>
        <v>4.2112849955088034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70">
        <f t="shared" si="1"/>
        <v>285.30260136717783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326.56000526571711</v>
      </c>
      <c r="T17" s="62">
        <f t="shared" si="34"/>
        <v>218.1889513818316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2">
        <f t="shared" si="32"/>
        <v>4.4760006109979766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70">
        <f t="shared" si="1"/>
        <v>287.28516773082151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326.56000526571711</v>
      </c>
      <c r="T18" s="62">
        <f t="shared" si="34"/>
        <v>218.1889513818316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2">
        <f t="shared" si="32"/>
        <v>4.7386683822915021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70">
        <f t="shared" si="1"/>
        <v>289.26416743249104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326.56000526571711</v>
      </c>
      <c r="T19" s="62">
        <f t="shared" si="34"/>
        <v>218.1889513818316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2">
        <f t="shared" si="32"/>
        <v>4.9994308705687178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70">
        <f t="shared" si="1"/>
        <v>291.23984876624053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326.56000526571711</v>
      </c>
      <c r="T20" s="62">
        <f t="shared" si="34"/>
        <v>218.1889513818316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2">
        <f t="shared" si="32"/>
        <v>5.2584129176484726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70">
        <f t="shared" si="1"/>
        <v>293.21242916490445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326.56000526571711</v>
      </c>
      <c r="T21" s="62">
        <f t="shared" si="34"/>
        <v>218.1889513818316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2">
        <f t="shared" si="32"/>
        <v>5.5157247105992537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70">
        <f t="shared" si="1"/>
        <v>295.18210053762704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326.56000526571711</v>
      </c>
      <c r="T22" s="62">
        <f t="shared" si="34"/>
        <v>218.1889513818316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2">
        <f t="shared" si="32"/>
        <v>5.7714641827626956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70">
        <f t="shared" si="1"/>
        <v>297.14903345164504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326.56000526571711</v>
      </c>
      <c r="T23" s="62">
        <f t="shared" si="34"/>
        <v>218.1889513818316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8.6000000000000007E-2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0.8</v>
      </c>
      <c r="Z23" s="23">
        <f>EXP(-LN(2)/35)*Z22+(1-EXP(-LN(2)/35))/(LN(2)/35)*V23*W23*VLOOKUP('Données projet'!$B$9,Paramètres!$A$1:$I$89,3,0)*0.475*44/12</f>
        <v>0.51611847329112925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4.0977751312077855</v>
      </c>
      <c r="AC23" s="24">
        <f t="shared" si="3"/>
        <v>4.6138936044989149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2">
        <f t="shared" si="32"/>
        <v>6.0257189209257707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70">
        <f t="shared" si="1"/>
        <v>299.11338045394575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326.56000526571711</v>
      </c>
      <c r="T24" s="62">
        <f t="shared" si="34"/>
        <v>218.1889513818316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0.50599770483107487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2.8975645830546197</v>
      </c>
      <c r="AC24" s="24">
        <f t="shared" si="3"/>
        <v>3.4035622878856948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2">
        <f t="shared" si="32"/>
        <v>6.2785676989293835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70">
        <f t="shared" si="1"/>
        <v>301.07527874230203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326.56000526571711</v>
      </c>
      <c r="T25" s="62">
        <f t="shared" si="34"/>
        <v>218.1889513818316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0.49607539846746296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2.0488875656038927</v>
      </c>
      <c r="AC25" s="24">
        <f t="shared" si="3"/>
        <v>2.5449629640713556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2">
        <f t="shared" si="32"/>
        <v>6.5300817245569407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70">
        <f t="shared" si="1"/>
        <v>303.03485233693669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326.56000526571711</v>
      </c>
      <c r="T26" s="62">
        <f t="shared" si="34"/>
        <v>218.1889513818316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0.48634766247963218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1.4487822915273099</v>
      </c>
      <c r="AC26" s="24">
        <f t="shared" si="3"/>
        <v>1.935129954006942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2">
        <f t="shared" si="32"/>
        <v>6.7803256634538833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70">
        <f t="shared" si="1"/>
        <v>304.99221386384886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326.56000526571711</v>
      </c>
      <c r="T27" s="62">
        <f t="shared" si="34"/>
        <v>218.1889513818316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0.47681068146118966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1.0244437828019464</v>
      </c>
      <c r="AC27" s="24">
        <f t="shared" si="3"/>
        <v>1.501254464263136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2">
        <f t="shared" si="32"/>
        <v>7.0293584875852613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70">
        <f t="shared" si="1"/>
        <v>306.94746603254436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326.56000526571711</v>
      </c>
      <c r="T28" s="62">
        <f t="shared" si="34"/>
        <v>218.1889513818316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8.6000000000000007E-2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2.8760135901821378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19.847341758066651</v>
      </c>
      <c r="AC28" s="24">
        <f t="shared" si="3"/>
        <v>22.723355348248788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2">
        <f t="shared" si="32"/>
        <v>7.2772341841187966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70">
        <f t="shared" si="1"/>
        <v>308.90070287067357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326.56000526571711</v>
      </c>
      <c r="T29" s="62">
        <f t="shared" si="34"/>
        <v>218.1889513818316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2.8196167178737435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14.034189945655864</v>
      </c>
      <c r="AC29" s="24">
        <f t="shared" si="3"/>
        <v>16.853806663529607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2">
        <f t="shared" si="32"/>
        <v>7.5240023521814967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70">
        <f t="shared" si="1"/>
        <v>310.85201076338279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326.56000526571711</v>
      </c>
      <c r="T30" s="62">
        <f t="shared" si="34"/>
        <v>218.1889513818316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2.7643257538326216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9.9236708790333275</v>
      </c>
      <c r="AC30" s="24">
        <f t="shared" si="3"/>
        <v>12.68799663286595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2">
        <f t="shared" si="32"/>
        <v>7.7697087087225771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70">
        <f t="shared" si="1"/>
        <v>312.8014693343585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326.56000526571711</v>
      </c>
      <c r="T31" s="62">
        <f t="shared" si="34"/>
        <v>218.1889513818316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2.7101190118721878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7.017094972827933</v>
      </c>
      <c r="AC31" s="24">
        <f t="shared" si="3"/>
        <v>9.7272139847001213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2">
        <f t="shared" si="32"/>
        <v>8.0143955200794537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70">
        <f t="shared" si="1"/>
        <v>314.74915219747174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326.56000526571711</v>
      </c>
      <c r="T32" s="62">
        <f t="shared" si="34"/>
        <v>218.1889513818316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2.6569752310587504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4.9618354395166646</v>
      </c>
      <c r="AC32" s="24">
        <f t="shared" si="3"/>
        <v>7.6188106705754155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2">
        <f t="shared" si="32"/>
        <v>8.258101972345095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70">
        <f t="shared" si="1"/>
        <v>316.69512760183437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326.56000526571711</v>
      </c>
      <c r="T33" s="62">
        <f t="shared" si="34"/>
        <v>218.1889513818316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8.6000000000000007E-2</v>
      </c>
      <c r="X33" s="17">
        <f>IF(ISNA(VLOOKUP(A33,'Données projet'!$A$35:$I$55,6,0)),0%,VLOOKUP(A33,'Données projet'!$A$35:$I$55,6,0)*VLOOKUP('Données projet'!$B$9,Paramètres!$A$1:$I$89,7,0))</f>
        <v>4.3000000000000003E-2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5.0134264427311619</v>
      </c>
      <c r="AA33" s="23">
        <f>EXP(-LN(2)/25)*AA32+(1-EXP(-LN(2)/25))/(LN(2)/25)*Calculateur!V33*Calculateur!X33*VLOOKUP('Données projet'!$B$9,Paramètres!$A$1:$I$89,3,0)*0.475*44/12</f>
        <v>1.1995347424788612</v>
      </c>
      <c r="AB33" s="23">
        <f>EXP(-LN(2)/2)*AB32+(1-EXP(-LN(2)/2))/(LN(2)/2)*V33*Y33*VLOOKUP('Données projet'!$B$9,Paramètres!$A$1:$I$89,3,0)*0.475*44/12</f>
        <v>20.241129272179087</v>
      </c>
      <c r="AC33" s="24">
        <f t="shared" si="3"/>
        <v>26.45409045738911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2">
        <f t="shared" si="32"/>
        <v>8.5008644909657693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70">
        <f t="shared" si="1"/>
        <v>318.63945898843207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326.56000526571711</v>
      </c>
      <c r="T34" s="62">
        <f t="shared" si="34"/>
        <v>218.1889513818316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4.9151162080773929</v>
      </c>
      <c r="AA34" s="23">
        <f>EXP(-LN(2)/25)*AA33+(1-EXP(-LN(2)/25))/(LN(2)/25)*Calculateur!V34*Calculateur!X34*VLOOKUP('Données projet'!$B$9,Paramètres!$A$1:$I$89,3,0)*0.475*44/12</f>
        <v>1.1667334018649862</v>
      </c>
      <c r="AB34" s="23">
        <f>EXP(-LN(2)/2)*AB33+(1-EXP(-LN(2)/2))/(LN(2)/2)*V34*Y34*VLOOKUP('Données projet'!$B$9,Paramètres!$A$1:$I$89,3,0)*0.475*44/12</f>
        <v>14.31263976723136</v>
      </c>
      <c r="AC34" s="24">
        <f t="shared" si="3"/>
        <v>20.394489377173741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2">
        <f t="shared" si="32"/>
        <v>8.7427170179419935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70">
        <f t="shared" si="1"/>
        <v>320.58220547291563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326.56000526571711</v>
      </c>
      <c r="T35" s="62">
        <f t="shared" si="34"/>
        <v>218.1889513818316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4.8187337771618619</v>
      </c>
      <c r="AA35" s="23">
        <f>EXP(-LN(2)/25)*AA34+(1-EXP(-LN(2)/25))/(LN(2)/25)*Calculateur!V35*Calculateur!X35*VLOOKUP('Données projet'!$B$9,Paramètres!$A$1:$I$89,3,0)*0.475*44/12</f>
        <v>1.134829015635145</v>
      </c>
      <c r="AB35" s="23">
        <f>EXP(-LN(2)/2)*AB34+(1-EXP(-LN(2)/2))/(LN(2)/2)*V35*Y35*VLOOKUP('Données projet'!$B$9,Paramètres!$A$1:$I$89,3,0)*0.475*44/12</f>
        <v>10.120564636089545</v>
      </c>
      <c r="AC35" s="24">
        <f t="shared" si="3"/>
        <v>16.074127428886552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2">
        <f t="shared" si="32"/>
        <v>8.9836912534059454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70">
        <f t="shared" si="1"/>
        <v>322.52342226634869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326.56000526571711</v>
      </c>
      <c r="T36" s="62">
        <f t="shared" si="34"/>
        <v>218.1889513818316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4.724241346929106</v>
      </c>
      <c r="AA36" s="23">
        <f>EXP(-LN(2)/25)*AA35+(1-EXP(-LN(2)/25))/(LN(2)/25)*Calculateur!V36*Calculateur!X36*VLOOKUP('Données projet'!$B$9,Paramètres!$A$1:$I$89,3,0)*0.475*44/12</f>
        <v>1.1037970565245379</v>
      </c>
      <c r="AB36" s="23">
        <f>EXP(-LN(2)/2)*AB35+(1-EXP(-LN(2)/2))/(LN(2)/2)*V36*Y36*VLOOKUP('Données projet'!$B$9,Paramètres!$A$1:$I$89,3,0)*0.475*44/12</f>
        <v>7.1563198836156818</v>
      </c>
      <c r="AC36" s="24">
        <f t="shared" si="3"/>
        <v>12.984358287069327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2">
        <f t="shared" si="32"/>
        <v>9.223816867094067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70">
        <f t="shared" si="1"/>
        <v>324.46316104352218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326.56000526571711</v>
      </c>
      <c r="T37" s="62">
        <f t="shared" si="34"/>
        <v>218.1889513818316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4.6316018556185234</v>
      </c>
      <c r="AA37" s="23">
        <f>EXP(-LN(2)/25)*AA36+(1-EXP(-LN(2)/25))/(LN(2)/25)*Calculateur!V37*Calculateur!X37*VLOOKUP('Données projet'!$B$9,Paramètres!$A$1:$I$89,3,0)*0.475*44/12</f>
        <v>1.07361366796771</v>
      </c>
      <c r="AB37" s="23">
        <f>EXP(-LN(2)/2)*AB36+(1-EXP(-LN(2)/2))/(LN(2)/2)*V37*Y37*VLOOKUP('Données projet'!$B$9,Paramètres!$A$1:$I$89,3,0)*0.475*44/12</f>
        <v>5.0602823180447736</v>
      </c>
      <c r="AC37" s="24">
        <f t="shared" si="3"/>
        <v>10.765497841631007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2">
        <f t="shared" si="32"/>
        <v>9.4631216842413828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70">
        <f t="shared" si="1"/>
        <v>326.40147026672042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326.56000526571711</v>
      </c>
      <c r="T38" s="62">
        <f t="shared" si="34"/>
        <v>218.1889513818316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4.5407789682280306</v>
      </c>
      <c r="AA38" s="23">
        <f>EXP(-LN(2)/25)*AA37+(1-EXP(-LN(2)/25))/(LN(2)/25)*Calculateur!V38*Calculateur!X38*VLOOKUP('Données projet'!$B$9,Paramètres!$A$1:$I$89,3,0)*0.475*44/12</f>
        <v>1.0442556457582439</v>
      </c>
      <c r="AB38" s="23">
        <f>EXP(-LN(2)/2)*AB37+(1-EXP(-LN(2)/2))/(LN(2)/2)*V38*Y38*VLOOKUP('Données projet'!$B$9,Paramètres!$A$1:$I$89,3,0)*0.475*44/12</f>
        <v>3.5781599418078414</v>
      </c>
      <c r="AC38" s="24">
        <f t="shared" si="3"/>
        <v>9.1631945557941155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2">
        <f t="shared" si="32"/>
        <v>9.7016318496336797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70">
        <f t="shared" si="1"/>
        <v>328.33839547144532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326.56000526571711</v>
      </c>
      <c r="T39" s="62">
        <f t="shared" si="34"/>
        <v>218.1889513818316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4.4517370622627741</v>
      </c>
      <c r="AA39" s="23">
        <f>EXP(-LN(2)/25)*AA38+(1-EXP(-LN(2)/25))/(LN(2)/25)*Calculateur!V39*Calculateur!X39*VLOOKUP('Données projet'!$B$9,Paramètres!$A$1:$I$89,3,0)*0.475*44/12</f>
        <v>1.0157004202099671</v>
      </c>
      <c r="AB39" s="23">
        <f>EXP(-LN(2)/2)*AB38+(1-EXP(-LN(2)/2))/(LN(2)/2)*V39*Y39*VLOOKUP('Données projet'!$B$9,Paramètres!$A$1:$I$89,3,0)*0.475*44/12</f>
        <v>2.5301411590223872</v>
      </c>
      <c r="AC39" s="24">
        <f t="shared" si="3"/>
        <v>7.997578641495128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2">
        <f t="shared" si="32"/>
        <v>9.9393719729191492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70">
        <f t="shared" si="1"/>
        <v>330.27397951950087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326.56000526571711</v>
      </c>
      <c r="T40" s="62">
        <f t="shared" si="34"/>
        <v>218.1889513818316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4.3644412137632962</v>
      </c>
      <c r="AA40" s="23">
        <f>EXP(-LN(2)/25)*AA39+(1-EXP(-LN(2)/25))/(LN(2)/25)*Calculateur!V40*Calculateur!X40*VLOOKUP('Données projet'!$B$9,Paramètres!$A$1:$I$89,3,0)*0.475*44/12</f>
        <v>0.98792603880596186</v>
      </c>
      <c r="AB40" s="23">
        <f>EXP(-LN(2)/2)*AB39+(1-EXP(-LN(2)/2))/(LN(2)/2)*V40*Y40*VLOOKUP('Données projet'!$B$9,Paramètres!$A$1:$I$89,3,0)*0.475*44/12</f>
        <v>1.7890799709039211</v>
      </c>
      <c r="AC40" s="24">
        <f t="shared" si="3"/>
        <v>7.141447223473179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2">
        <f t="shared" si="32"/>
        <v>10.176365257768927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70">
        <f t="shared" si="1"/>
        <v>332.20826282394756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326.56000526571711</v>
      </c>
      <c r="T41" s="62">
        <f t="shared" si="34"/>
        <v>218.1889513818316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4.2788571836076832</v>
      </c>
      <c r="AA41" s="23">
        <f>EXP(-LN(2)/25)*AA40+(1-EXP(-LN(2)/25))/(LN(2)/25)*Calculateur!V41*Calculateur!X41*VLOOKUP('Données projet'!$B$9,Paramètres!$A$1:$I$89,3,0)*0.475*44/12</f>
        <v>0.96091114932204036</v>
      </c>
      <c r="AB41" s="23">
        <f>EXP(-LN(2)/2)*AB40+(1-EXP(-LN(2)/2))/(LN(2)/2)*V41*Y41*VLOOKUP('Données projet'!$B$9,Paramètres!$A$1:$I$89,3,0)*0.475*44/12</f>
        <v>1.2650705795111938</v>
      </c>
      <c r="AC41" s="24">
        <f t="shared" si="3"/>
        <v>6.5048389124409169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2">
        <f t="shared" si="32"/>
        <v>10.412633617059315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70">
        <f t="shared" si="1"/>
        <v>334.14128354971166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326.56000526571711</v>
      </c>
      <c r="T42" s="62">
        <f t="shared" si="34"/>
        <v>218.1889513818316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4.1949514040823175</v>
      </c>
      <c r="AA42" s="23">
        <f>EXP(-LN(2)/25)*AA41+(1-EXP(-LN(2)/25))/(LN(2)/25)*Calculateur!V42*Calculateur!X42*VLOOKUP('Données projet'!$B$9,Paramètres!$A$1:$I$89,3,0)*0.475*44/12</f>
        <v>0.93463498341170803</v>
      </c>
      <c r="AB42" s="23">
        <f>EXP(-LN(2)/2)*AB41+(1-EXP(-LN(2)/2))/(LN(2)/2)*V42*Y42*VLOOKUP('Données projet'!$B$9,Paramètres!$A$1:$I$89,3,0)*0.475*44/12</f>
        <v>0.89453998545196067</v>
      </c>
      <c r="AC42" s="24">
        <f t="shared" si="3"/>
        <v>6.0241263729459869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2">
        <f t="shared" si="32"/>
        <v>10.648197775908045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70">
        <f t="shared" si="1"/>
        <v>336.07307779303989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326.56000526571711</v>
      </c>
      <c r="T43" s="62">
        <f t="shared" si="34"/>
        <v>218.1889513818316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4.1126909657159727</v>
      </c>
      <c r="AA43" s="23">
        <f>EXP(-LN(2)/25)*AA42+(1-EXP(-LN(2)/25))/(LN(2)/25)*Calculateur!V43*Calculateur!X43*VLOOKUP('Données projet'!$B$9,Paramètres!$A$1:$I$89,3,0)*0.475*44/12</f>
        <v>0.90907734063999723</v>
      </c>
      <c r="AB43" s="23">
        <f>EXP(-LN(2)/2)*AB42+(1-EXP(-LN(2)/2))/(LN(2)/2)*V43*Y43*VLOOKUP('Données projet'!$B$9,Paramètres!$A$1:$I$89,3,0)*0.475*44/12</f>
        <v>0.63253528975559703</v>
      </c>
      <c r="AC43" s="24">
        <f t="shared" si="3"/>
        <v>5.6543035961115669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2">
        <f t="shared" si="32"/>
        <v>10.883077364116859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70">
        <f t="shared" si="1"/>
        <v>338.00367974250355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326.56000526571711</v>
      </c>
      <c r="T44" s="62">
        <f t="shared" si="34"/>
        <v>218.1889513818316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4.0320436043720784</v>
      </c>
      <c r="AA44" s="23">
        <f>EXP(-LN(2)/25)*AA43+(1-EXP(-LN(2)/25))/(LN(2)/25)*Calculateur!V44*Calculateur!X44*VLOOKUP('Données projet'!$B$9,Paramètres!$A$1:$I$89,3,0)*0.475*44/12</f>
        <v>0.88421857295389694</v>
      </c>
      <c r="AB44" s="23">
        <f>EXP(-LN(2)/2)*AB43+(1-EXP(-LN(2)/2))/(LN(2)/2)*V44*Y44*VLOOKUP('Données projet'!$B$9,Paramètres!$A$1:$I$89,3,0)*0.475*44/12</f>
        <v>0.44726999272598039</v>
      </c>
      <c r="AC44" s="24">
        <f t="shared" si="3"/>
        <v>5.3635321700519558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2">
        <f t="shared" si="32"/>
        <v>11.117290999341371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70">
        <f t="shared" si="1"/>
        <v>339.9331218238529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326.56000526571711</v>
      </c>
      <c r="T45" s="62">
        <f t="shared" si="34"/>
        <v>218.1889513818316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3.9529776885941046</v>
      </c>
      <c r="AA45" s="23">
        <f>EXP(-LN(2)/25)*AA44+(1-EXP(-LN(2)/25))/(LN(2)/25)*Calculateur!V45*Calculateur!X45*VLOOKUP('Données projet'!$B$9,Paramètres!$A$1:$I$89,3,0)*0.475*44/12</f>
        <v>0.86003956957743877</v>
      </c>
      <c r="AB45" s="23">
        <f>EXP(-LN(2)/2)*AB44+(1-EXP(-LN(2)/2))/(LN(2)/2)*V45*Y45*VLOOKUP('Données projet'!$B$9,Paramètres!$A$1:$I$89,3,0)*0.475*44/12</f>
        <v>0.31626764487779851</v>
      </c>
      <c r="AC45" s="24">
        <f t="shared" si="3"/>
        <v>5.1292849030493413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2">
        <f t="shared" si="32"/>
        <v>11.350856362116874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70">
        <f t="shared" si="1"/>
        <v>341.8614348306869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326.56000526571711</v>
      </c>
      <c r="T46" s="62">
        <f t="shared" si="34"/>
        <v>218.1889513818316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3.8754622071990901</v>
      </c>
      <c r="AA46" s="23">
        <f>EXP(-LN(2)/25)*AA45+(1-EXP(-LN(2)/25))/(LN(2)/25)*Calculateur!V46*Calculateur!X46*VLOOKUP('Données projet'!$B$9,Paramètres!$A$1:$I$89,3,0)*0.475*44/12</f>
        <v>0.83652174231982834</v>
      </c>
      <c r="AB46" s="23">
        <f>EXP(-LN(2)/2)*AB45+(1-EXP(-LN(2)/2))/(LN(2)/2)*V46*Y46*VLOOKUP('Données projet'!$B$9,Paramètres!$A$1:$I$89,3,0)*0.475*44/12</f>
        <v>0.2236349963629902</v>
      </c>
      <c r="AC46" s="24">
        <f t="shared" si="3"/>
        <v>4.9356189458819086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2">
        <f t="shared" si="32"/>
        <v>11.583790263708345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70">
        <f t="shared" si="1"/>
        <v>343.78864804262543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326.56000526571711</v>
      </c>
      <c r="T47" s="62">
        <f t="shared" si="34"/>
        <v>218.1889513818316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3.7994667571144567</v>
      </c>
      <c r="AA47" s="23">
        <f>EXP(-LN(2)/25)*AA46+(1-EXP(-LN(2)/25))/(LN(2)/25)*Calculateur!V47*Calculateur!X47*VLOOKUP('Données projet'!$B$9,Paramètres!$A$1:$I$89,3,0)*0.475*44/12</f>
        <v>0.81364701128532613</v>
      </c>
      <c r="AB47" s="23">
        <f>EXP(-LN(2)/2)*AB46+(1-EXP(-LN(2)/2))/(LN(2)/2)*V47*Y47*VLOOKUP('Données projet'!$B$9,Paramètres!$A$1:$I$89,3,0)*0.475*44/12</f>
        <v>0.15813382243889926</v>
      </c>
      <c r="AC47" s="24">
        <f t="shared" si="3"/>
        <v>4.7712475908386827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2">
        <f t="shared" si="32"/>
        <v>11.816108707618405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70">
        <f t="shared" si="1"/>
        <v>345.71478933243543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326.56000526571711</v>
      </c>
      <c r="T48" s="62">
        <f t="shared" si="34"/>
        <v>218.1889513818316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3.7249615314533351</v>
      </c>
      <c r="AA48" s="23">
        <f>EXP(-LN(2)/25)*AA47+(1-EXP(-LN(2)/25))/(LN(2)/25)*Calculateur!V48*Calculateur!X48*VLOOKUP('Données projet'!$B$9,Paramètres!$A$1:$I$89,3,0)*0.475*44/12</f>
        <v>0.79139779097389218</v>
      </c>
      <c r="AB48" s="23">
        <f>EXP(-LN(2)/2)*AB47+(1-EXP(-LN(2)/2))/(LN(2)/2)*V48*Y48*VLOOKUP('Données projet'!$B$9,Paramètres!$A$1:$I$89,3,0)*0.475*44/12</f>
        <v>0.1118174981814951</v>
      </c>
      <c r="AC48" s="24">
        <f t="shared" si="3"/>
        <v>4.628176820608723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2">
        <f t="shared" si="32"/>
        <v>12.047826945473741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70">
        <f t="shared" si="1"/>
        <v>347.63988526336681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326.56000526571711</v>
      </c>
      <c r="T49" s="62">
        <f t="shared" si="34"/>
        <v>218.1889513818316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3.6519173078237279</v>
      </c>
      <c r="AA49" s="23">
        <f>EXP(-LN(2)/25)*AA48+(1-EXP(-LN(2)/25))/(LN(2)/25)*Calculateur!V49*Calculateur!X49*VLOOKUP('Données projet'!$B$9,Paramètres!$A$1:$I$89,3,0)*0.475*44/12</f>
        <v>0.76975697676191002</v>
      </c>
      <c r="AB49" s="23">
        <f>EXP(-LN(2)/2)*AB48+(1-EXP(-LN(2)/2))/(LN(2)/2)*V49*Y49*VLOOKUP('Données projet'!$B$9,Paramètres!$A$1:$I$89,3,0)*0.475*44/12</f>
        <v>7.9066911219449629E-2</v>
      </c>
      <c r="AC49" s="24">
        <f t="shared" si="3"/>
        <v>4.5007411958050874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2">
        <f t="shared" si="32"/>
        <v>12.278959527914754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70">
        <f t="shared" si="1"/>
        <v>349.5639611777849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326.56000526571711</v>
      </c>
      <c r="T50" s="62">
        <f t="shared" si="34"/>
        <v>218.1889513818316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3.58030543686692</v>
      </c>
      <c r="AA50" s="23">
        <f>EXP(-LN(2)/25)*AA49+(1-EXP(-LN(2)/25))/(LN(2)/25)*Calculateur!V50*Calculateur!X50*VLOOKUP('Données projet'!$B$9,Paramètres!$A$1:$I$89,3,0)*0.475*44/12</f>
        <v>0.74870793175259553</v>
      </c>
      <c r="AB50" s="23">
        <f>EXP(-LN(2)/2)*AB49+(1-EXP(-LN(2)/2))/(LN(2)/2)*V50*Y50*VLOOKUP('Données projet'!$B$9,Paramètres!$A$1:$I$89,3,0)*0.475*44/12</f>
        <v>5.5908749090747549E-2</v>
      </c>
      <c r="AC50" s="24">
        <f t="shared" si="3"/>
        <v>4.3849221177102624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2">
        <f t="shared" si="32"/>
        <v>12.50952035103195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70">
        <f t="shared" si="1"/>
        <v>351.4870412780474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326.56000526571711</v>
      </c>
      <c r="T51" s="62">
        <f t="shared" si="34"/>
        <v>218.1889513818316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3.510097831020647</v>
      </c>
      <c r="AA51" s="23">
        <f>EXP(-LN(2)/25)*AA50+(1-EXP(-LN(2)/25))/(LN(2)/25)*Calculateur!V51*Calculateur!X51*VLOOKUP('Données projet'!$B$9,Paramètres!$A$1:$I$89,3,0)*0.475*44/12</f>
        <v>0.72823447398598184</v>
      </c>
      <c r="AB51" s="23">
        <f>EXP(-LN(2)/2)*AB50+(1-EXP(-LN(2)/2))/(LN(2)/2)*V51*Y51*VLOOKUP('Données projet'!$B$9,Paramètres!$A$1:$I$89,3,0)*0.475*44/12</f>
        <v>3.9533455609724814E-2</v>
      </c>
      <c r="AC51" s="24">
        <f t="shared" si="3"/>
        <v>4.2778657606163533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2">
        <f t="shared" si="32"/>
        <v>12.739522698823436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70">
        <f t="shared" si="1"/>
        <v>353.40914870045088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326.56000526571711</v>
      </c>
      <c r="T52" s="62">
        <f t="shared" si="34"/>
        <v>218.1889513818316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3.4412669535026081</v>
      </c>
      <c r="AA52" s="23">
        <f>EXP(-LN(2)/25)*AA51+(1-EXP(-LN(2)/25))/(LN(2)/25)*Calculateur!V52*Calculateur!X52*VLOOKUP('Données projet'!$B$9,Paramètres!$A$1:$I$89,3,0)*0.475*44/12</f>
        <v>0.70832086399864858</v>
      </c>
      <c r="AB52" s="23">
        <f>EXP(-LN(2)/2)*AB51+(1-EXP(-LN(2)/2))/(LN(2)/2)*V52*Y52*VLOOKUP('Données projet'!$B$9,Paramètres!$A$1:$I$89,3,0)*0.475*44/12</f>
        <v>2.7954374545373775E-2</v>
      </c>
      <c r="AC52" s="24">
        <f t="shared" si="3"/>
        <v>4.17754219204663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2">
        <f t="shared" si="32"/>
        <v>12.96897928208859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70">
        <f t="shared" si="1"/>
        <v>355.33030558297105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326.56000526571711</v>
      </c>
      <c r="T53" s="62">
        <f t="shared" si="34"/>
        <v>218.1889513818316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3.373785807510008</v>
      </c>
      <c r="AA53" s="23">
        <f>EXP(-LN(2)/25)*AA52+(1-EXP(-LN(2)/25))/(LN(2)/25)*Calculateur!V53*Calculateur!X53*VLOOKUP('Données projet'!$B$9,Paramètres!$A$1:$I$89,3,0)*0.475*44/12</f>
        <v>0.68895179272363016</v>
      </c>
      <c r="AB53" s="23">
        <f>EXP(-LN(2)/2)*AB52+(1-EXP(-LN(2)/2))/(LN(2)/2)*V53*Y53*VLOOKUP('Données projet'!$B$9,Paramètres!$A$1:$I$89,3,0)*0.475*44/12</f>
        <v>1.9766727804862407E-2</v>
      </c>
      <c r="AC53" s="24">
        <f t="shared" si="3"/>
        <v>4.0825043280385005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2">
        <f t="shared" si="32"/>
        <v>13.19790227412237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70">
        <f t="shared" si="1"/>
        <v>357.25053312742989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326.56000526571711</v>
      </c>
      <c r="T54" s="62">
        <f t="shared" si="34"/>
        <v>218.1889513818316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3.307627925630888</v>
      </c>
      <c r="AA54" s="23">
        <f>EXP(-LN(2)/25)*AA53+(1-EXP(-LN(2)/25))/(LN(2)/25)*Calculateur!V54*Calculateur!X54*VLOOKUP('Données projet'!$B$9,Paramètres!$A$1:$I$89,3,0)*0.475*44/12</f>
        <v>0.67011236972120236</v>
      </c>
      <c r="AB54" s="23">
        <f>EXP(-LN(2)/2)*AB53+(1-EXP(-LN(2)/2))/(LN(2)/2)*V54*Y54*VLOOKUP('Données projet'!$B$9,Paramètres!$A$1:$I$89,3,0)*0.475*44/12</f>
        <v>1.3977187272686887E-2</v>
      </c>
      <c r="AC54" s="24">
        <f t="shared" si="3"/>
        <v>3.991717482624777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2">
        <f t="shared" si="32"/>
        <v>13.42630334353094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70">
        <f t="shared" si="1"/>
        <v>359.16985165664983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326.56000526571711</v>
      </c>
      <c r="T55" s="62">
        <f t="shared" si="34"/>
        <v>218.1889513818316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3.2427673594630941</v>
      </c>
      <c r="AA55" s="23">
        <f>EXP(-LN(2)/25)*AA54+(1-EXP(-LN(2)/25))/(LN(2)/25)*Calculateur!V55*Calculateur!X55*VLOOKUP('Données projet'!$B$9,Paramètres!$A$1:$I$89,3,0)*0.475*44/12</f>
        <v>0.65178811173149809</v>
      </c>
      <c r="AB55" s="23">
        <f>EXP(-LN(2)/2)*AB54+(1-EXP(-LN(2)/2))/(LN(2)/2)*V55*Y55*VLOOKUP('Données projet'!$B$9,Paramètres!$A$1:$I$89,3,0)*0.475*44/12</f>
        <v>9.8833639024312036E-3</v>
      </c>
      <c r="AC55" s="24">
        <f t="shared" si="3"/>
        <v>3.9044388350970234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2">
        <f t="shared" si="32"/>
        <v>13.654193684451673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70">
        <f t="shared" si="1"/>
        <v>361.08828066708674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326.56000526571711</v>
      </c>
      <c r="T56" s="62">
        <f t="shared" si="34"/>
        <v>218.1889513818316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3.1791786694368116</v>
      </c>
      <c r="AA56" s="23">
        <f>EXP(-LN(2)/25)*AA55+(1-EXP(-LN(2)/25))/(LN(2)/25)*Calculateur!V56*Calculateur!X56*VLOOKUP('Données projet'!$B$9,Paramètres!$A$1:$I$89,3,0)*0.475*44/12</f>
        <v>0.63396493154015321</v>
      </c>
      <c r="AB56" s="23">
        <f>EXP(-LN(2)/2)*AB55+(1-EXP(-LN(2)/2))/(LN(2)/2)*V56*Y56*VLOOKUP('Données projet'!$B$9,Paramètres!$A$1:$I$89,3,0)*0.475*44/12</f>
        <v>6.9885936363434436E-3</v>
      </c>
      <c r="AC56" s="24">
        <f t="shared" si="3"/>
        <v>3.8201321946133082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2">
        <f t="shared" si="32"/>
        <v>13.881584044427944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70">
        <f t="shared" si="1"/>
        <v>363.00583887737878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326.56000526571711</v>
      </c>
      <c r="T57" s="62">
        <f t="shared" si="34"/>
        <v>218.1889513818316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3.1168369148366732</v>
      </c>
      <c r="AA57" s="23">
        <f>EXP(-LN(2)/25)*AA56+(1-EXP(-LN(2)/25))/(LN(2)/25)*Calculateur!V57*Calculateur!X57*VLOOKUP('Données projet'!$B$9,Paramètres!$A$1:$I$89,3,0)*0.475*44/12</f>
        <v>0.61662912714842089</v>
      </c>
      <c r="AB57" s="23">
        <f>EXP(-LN(2)/2)*AB56+(1-EXP(-LN(2)/2))/(LN(2)/2)*V57*Y57*VLOOKUP('Données projet'!$B$9,Paramètres!$A$1:$I$89,3,0)*0.475*44/12</f>
        <v>4.9416819512156018E-3</v>
      </c>
      <c r="AC57" s="24">
        <f t="shared" si="3"/>
        <v>3.7384077239363096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2">
        <f t="shared" si="32"/>
        <v>14.108484750160635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70">
        <f t="shared" si="1"/>
        <v>364.92254427319654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326.56000526571711</v>
      </c>
      <c r="T58" s="62">
        <f t="shared" si="34"/>
        <v>218.1889513818316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3.0557176440195279</v>
      </c>
      <c r="AA58" s="23">
        <f>EXP(-LN(2)/25)*AA57+(1-EXP(-LN(2)/25))/(LN(2)/25)*Calculateur!V58*Calculateur!X58*VLOOKUP('Données projet'!$B$9,Paramètres!$A$1:$I$89,3,0)*0.475*44/12</f>
        <v>0.5997673712394308</v>
      </c>
      <c r="AB58" s="23">
        <f>EXP(-LN(2)/2)*AB57+(1-EXP(-LN(2)/2))/(LN(2)/2)*V58*Y58*VLOOKUP('Données projet'!$B$9,Paramètres!$A$1:$I$89,3,0)*0.475*44/12</f>
        <v>3.4942968181717218E-3</v>
      </c>
      <c r="AC58" s="24">
        <f t="shared" si="3"/>
        <v>3.6589793120771303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2">
        <f t="shared" si="32"/>
        <v>14.334905731333885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70">
        <f t="shared" si="1"/>
        <v>366.83841414873996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326.56000526571711</v>
      </c>
      <c r="T59" s="62">
        <f t="shared" si="34"/>
        <v>218.1889513818316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2.9957968848240326</v>
      </c>
      <c r="AA59" s="23">
        <f>EXP(-LN(2)/25)*AA58+(1-EXP(-LN(2)/25))/(LN(2)/25)*Calculateur!V59*Calculateur!X59*VLOOKUP('Données projet'!$B$9,Paramètres!$A$1:$I$89,3,0)*0.475*44/12</f>
        <v>0.58336670093249332</v>
      </c>
      <c r="AB59" s="23">
        <f>EXP(-LN(2)/2)*AB58+(1-EXP(-LN(2)/2))/(LN(2)/2)*V59*Y59*VLOOKUP('Données projet'!$B$9,Paramètres!$A$1:$I$89,3,0)*0.475*44/12</f>
        <v>2.4708409756078009E-3</v>
      </c>
      <c r="AC59" s="24">
        <f t="shared" si="3"/>
        <v>3.5816344267321338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2">
        <f t="shared" si="32"/>
        <v>14.560856542690793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70">
        <f t="shared" si="1"/>
        <v>368.75346514518657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326.56000526571711</v>
      </c>
      <c r="T60" s="62">
        <f t="shared" si="34"/>
        <v>218.1889513818316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2.9370511351683066</v>
      </c>
      <c r="AA60" s="23">
        <f>EXP(-LN(2)/25)*AA59+(1-EXP(-LN(2)/25))/(LN(2)/25)*Calculateur!V60*Calculateur!X60*VLOOKUP('Données projet'!$B$9,Paramètres!$A$1:$I$89,3,0)*0.475*44/12</f>
        <v>0.56741450781757274</v>
      </c>
      <c r="AB60" s="23">
        <f>EXP(-LN(2)/2)*AB59+(1-EXP(-LN(2)/2))/(LN(2)/2)*V60*Y60*VLOOKUP('Données projet'!$B$9,Paramètres!$A$1:$I$89,3,0)*0.475*44/12</f>
        <v>1.7471484090858609E-3</v>
      </c>
      <c r="AC60" s="24">
        <f t="shared" si="3"/>
        <v>3.5062127913949652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2">
        <f t="shared" si="32"/>
        <v>14.786346384516133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70">
        <f t="shared" si="1"/>
        <v>370.66771328636571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326.56000526571711</v>
      </c>
      <c r="T61" s="62">
        <f t="shared" si="34"/>
        <v>218.1889513818316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2.8794573538319601</v>
      </c>
      <c r="AA61" s="23">
        <f>EXP(-LN(2)/25)*AA60+(1-EXP(-LN(2)/25))/(LN(2)/25)*Calculateur!V61*Calculateur!X61*VLOOKUP('Données projet'!$B$9,Paramètres!$A$1:$I$89,3,0)*0.475*44/12</f>
        <v>0.55189852826226915</v>
      </c>
      <c r="AB61" s="23">
        <f>EXP(-LN(2)/2)*AB60+(1-EXP(-LN(2)/2))/(LN(2)/2)*V61*Y61*VLOOKUP('Données projet'!$B$9,Paramètres!$A$1:$I$89,3,0)*0.475*44/12</f>
        <v>1.2354204878039004E-3</v>
      </c>
      <c r="AC61" s="24">
        <f t="shared" si="3"/>
        <v>3.4325913025820332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2">
        <f t="shared" si="32"/>
        <v>15.011384121666367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70">
        <f t="shared" si="1"/>
        <v>372.58117401190236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326.56000526571711</v>
      </c>
      <c r="T62" s="62">
        <f t="shared" si="34"/>
        <v>218.1889513818316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2.8229929514188816</v>
      </c>
      <c r="AA62" s="23">
        <f>EXP(-LN(2)/25)*AA61+(1-EXP(-LN(2)/25))/(LN(2)/25)*Calculateur!V62*Calculateur!X62*VLOOKUP('Données projet'!$B$9,Paramètres!$A$1:$I$89,3,0)*0.475*44/12</f>
        <v>0.5368068339838552</v>
      </c>
      <c r="AB62" s="23">
        <f>EXP(-LN(2)/2)*AB61+(1-EXP(-LN(2)/2))/(LN(2)/2)*V62*Y62*VLOOKUP('Données projet'!$B$9,Paramètres!$A$1:$I$89,3,0)*0.475*44/12</f>
        <v>8.7357420454293045E-4</v>
      </c>
      <c r="AC62" s="24">
        <f t="shared" si="3"/>
        <v>3.3606733596072798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2">
        <f t="shared" si="32"/>
        <v>15.235978301273043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70">
        <f t="shared" si="1"/>
        <v>374.4938622080507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326.56000526571711</v>
      </c>
      <c r="T63" s="62">
        <f t="shared" si="34"/>
        <v>218.1889513818316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2.7676357814972388</v>
      </c>
      <c r="AA63" s="23">
        <f>EXP(-LN(2)/25)*AA62+(1-EXP(-LN(2)/25))/(LN(2)/25)*Calculateur!V63*Calculateur!X63*VLOOKUP('Données projet'!$B$9,Paramètres!$A$1:$I$89,3,0)*0.475*44/12</f>
        <v>0.52212782287912218</v>
      </c>
      <c r="AB63" s="23">
        <f>EXP(-LN(2)/2)*AB62+(1-EXP(-LN(2)/2))/(LN(2)/2)*V63*Y63*VLOOKUP('Données projet'!$B$9,Paramètres!$A$1:$I$89,3,0)*0.475*44/12</f>
        <v>6.1771024390195022E-4</v>
      </c>
      <c r="AC63" s="24">
        <f t="shared" si="3"/>
        <v>3.2903813146202632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2">
        <f t="shared" si="32"/>
        <v>15.460137169232445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70">
        <f t="shared" si="1"/>
        <v>376.40579223641333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326.56000526571711</v>
      </c>
      <c r="T64" s="62">
        <f t="shared" si="34"/>
        <v>218.1889513818316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2.7133641319132193</v>
      </c>
      <c r="AA64" s="23">
        <f>EXP(-LN(2)/25)*AA63+(1-EXP(-LN(2)/25))/(LN(2)/25)*Calculateur!V64*Calculateur!X64*VLOOKUP('Données projet'!$B$9,Paramètres!$A$1:$I$89,3,0)*0.475*44/12</f>
        <v>0.50785021010498377</v>
      </c>
      <c r="AB64" s="23">
        <f>EXP(-LN(2)/2)*AB63+(1-EXP(-LN(2)/2))/(LN(2)/2)*V64*Y64*VLOOKUP('Données projet'!$B$9,Paramètres!$A$1:$I$89,3,0)*0.475*44/12</f>
        <v>4.3678710227146523E-4</v>
      </c>
      <c r="AC64" s="24">
        <f t="shared" si="3"/>
        <v>3.2216511291204744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2">
        <f t="shared" si="32"/>
        <v>15.683868685583311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70">
        <f t="shared" si="1"/>
        <v>378.31697796072439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326.56000526571711</v>
      </c>
      <c r="T65" s="62">
        <f t="shared" si="34"/>
        <v>218.1889513818316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2.6601567162751052</v>
      </c>
      <c r="AA65" s="23">
        <f>EXP(-LN(2)/25)*AA64+(1-EXP(-LN(2)/25))/(LN(2)/25)*Calculateur!V65*Calculateur!X65*VLOOKUP('Données projet'!$B$9,Paramètres!$A$1:$I$89,3,0)*0.475*44/12</f>
        <v>0.49396301940298115</v>
      </c>
      <c r="AB65" s="23">
        <f>EXP(-LN(2)/2)*AB64+(1-EXP(-LN(2)/2))/(LN(2)/2)*V65*Y65*VLOOKUP('Données projet'!$B$9,Paramètres!$A$1:$I$89,3,0)*0.475*44/12</f>
        <v>3.0885512195097511E-4</v>
      </c>
      <c r="AC65" s="24">
        <f t="shared" si="3"/>
        <v>3.1544285908000371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2">
        <f t="shared" si="32"/>
        <v>15.90718053886436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70">
        <f t="shared" si="1"/>
        <v>380.2274327718556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326.56000526571711</v>
      </c>
      <c r="T66" s="62">
        <f t="shared" si="34"/>
        <v>218.1889513818316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2.6079926656043351</v>
      </c>
      <c r="AA66" s="23">
        <f>EXP(-LN(2)/25)*AA65+(1-EXP(-LN(2)/25))/(LN(2)/25)*Calculateur!V66*Calculateur!X66*VLOOKUP('Données projet'!$B$9,Paramètres!$A$1:$I$89,3,0)*0.475*44/12</f>
        <v>0.4804555746610204</v>
      </c>
      <c r="AB66" s="23">
        <f>EXP(-LN(2)/2)*AB65+(1-EXP(-LN(2)/2))/(LN(2)/2)*V66*Y66*VLOOKUP('Données projet'!$B$9,Paramètres!$A$1:$I$89,3,0)*0.475*44/12</f>
        <v>2.1839355113573261E-4</v>
      </c>
      <c r="AC66" s="24">
        <f t="shared" si="3"/>
        <v>3.0886666338164916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2">
        <f t="shared" si="32"/>
        <v>16.130080159534312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70">
        <f t="shared" si="1"/>
        <v>382.13716961118911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326.56000526571711</v>
      </c>
      <c r="T67" s="62">
        <f t="shared" si="34"/>
        <v>218.1889513818316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2.5568515201502895</v>
      </c>
      <c r="AA67" s="23">
        <f>EXP(-LN(2)/25)*AA66+(1-EXP(-LN(2)/25))/(LN(2)/25)*Calculateur!V67*Calculateur!X67*VLOOKUP('Données projet'!$B$9,Paramètres!$A$1:$I$89,3,0)*0.475*44/12</f>
        <v>0.46731749170585424</v>
      </c>
      <c r="AB67" s="23">
        <f>EXP(-LN(2)/2)*AB66+(1-EXP(-LN(2)/2))/(LN(2)/2)*V67*Y67*VLOOKUP('Données projet'!$B$9,Paramètres!$A$1:$I$89,3,0)*0.475*44/12</f>
        <v>1.5442756097548756E-4</v>
      </c>
      <c r="AC67" s="24">
        <f t="shared" si="3"/>
        <v>3.024323439417119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2">
        <f t="shared" si="32"/>
        <v>16.352574732529369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70">
        <f t="shared" ref="H68:H131" si="56">(B68+E68+F68)*44/12+(C68+D68)*0.475*44/12</f>
        <v>384.04620099248882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326.56000526571711</v>
      </c>
      <c r="T68" s="62">
        <f t="shared" si="34"/>
        <v>218.1889513818316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2.5067132213655792</v>
      </c>
      <c r="AA68" s="23">
        <f>EXP(-LN(2)/25)*AA67+(1-EXP(-LN(2)/25))/(LN(2)/25)*Calculateur!V68*Calculateur!X68*VLOOKUP('Données projet'!$B$9,Paramètres!$A$1:$I$89,3,0)*0.475*44/12</f>
        <v>0.45453867031999884</v>
      </c>
      <c r="AB68" s="23">
        <f>EXP(-LN(2)/2)*AB67+(1-EXP(-LN(2)/2))/(LN(2)/2)*V68*Y68*VLOOKUP('Données projet'!$B$9,Paramètres!$A$1:$I$89,3,0)*0.475*44/12</f>
        <v>1.0919677556786631E-4</v>
      </c>
      <c r="AC68" s="24">
        <f t="shared" ref="AC68:AC131" si="57">SUM(Z68:AB68)</f>
        <v>2.9613610884611461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2">
        <f t="shared" ref="D69:D132" si="86">IFERROR(EXP(-1.0587+0.8836*LN(C69)+0.284),0)</f>
        <v>16.574671209026054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70">
        <f t="shared" si="56"/>
        <v>385.95453902238717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326.56000526571711</v>
      </c>
      <c r="T69" s="62">
        <f t="shared" ref="T69:T132" si="88">$T$3</f>
        <v>218.1889513818316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2.4575581040386947</v>
      </c>
      <c r="AA69" s="23">
        <f>EXP(-LN(2)/25)*AA68+(1-EXP(-LN(2)/25))/(LN(2)/25)*Calculateur!V69*Calculateur!X69*VLOOKUP('Données projet'!$B$9,Paramètres!$A$1:$I$89,3,0)*0.475*44/12</f>
        <v>0.44210928647694864</v>
      </c>
      <c r="AB69" s="23">
        <f>EXP(-LN(2)/2)*AB68+(1-EXP(-LN(2)/2))/(LN(2)/2)*V69*Y69*VLOOKUP('Données projet'!$B$9,Paramètres!$A$1:$I$89,3,0)*0.475*44/12</f>
        <v>7.7213780487743778E-5</v>
      </c>
      <c r="AC69" s="24">
        <f t="shared" si="57"/>
        <v>2.899744604296131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2">
        <f t="shared" si="86"/>
        <v>16.796376317470774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70">
        <f t="shared" si="56"/>
        <v>387.86219541959508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326.56000526571711</v>
      </c>
      <c r="T70" s="62">
        <f t="shared" si="88"/>
        <v>218.1889513818316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2.4093668885809292</v>
      </c>
      <c r="AA70" s="23">
        <f>EXP(-LN(2)/25)*AA69+(1-EXP(-LN(2)/25))/(LN(2)/25)*Calculateur!V70*Calculateur!X70*VLOOKUP('Données projet'!$B$9,Paramètres!$A$1:$I$89,3,0)*0.475*44/12</f>
        <v>0.43001978478871955</v>
      </c>
      <c r="AB70" s="23">
        <f>EXP(-LN(2)/2)*AB69+(1-EXP(-LN(2)/2))/(LN(2)/2)*V70*Y70*VLOOKUP('Données projet'!$B$9,Paramètres!$A$1:$I$89,3,0)*0.475*44/12</f>
        <v>5.4598387783933153E-5</v>
      </c>
      <c r="AC70" s="24">
        <f t="shared" si="57"/>
        <v>2.8394412717574324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2">
        <f t="shared" si="86"/>
        <v>17.017696573932405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70">
        <f t="shared" si="56"/>
        <v>389.76918153293246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326.56000526571711</v>
      </c>
      <c r="T71" s="62">
        <f t="shared" si="88"/>
        <v>218.1889513818316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2.3621206734645512</v>
      </c>
      <c r="AA71" s="23">
        <f>EXP(-LN(2)/25)*AA70+(1-EXP(-LN(2)/25))/(LN(2)/25)*Calculateur!V71*Calculateur!X71*VLOOKUP('Données projet'!$B$9,Paramètres!$A$1:$I$89,3,0)*0.475*44/12</f>
        <v>0.41826087115991434</v>
      </c>
      <c r="AB71" s="23">
        <f>EXP(-LN(2)/2)*AB70+(1-EXP(-LN(2)/2))/(LN(2)/2)*V71*Y71*VLOOKUP('Données projet'!$B$9,Paramètres!$A$1:$I$89,3,0)*0.475*44/12</f>
        <v>3.8606890243871889E-5</v>
      </c>
      <c r="AC71" s="24">
        <f t="shared" si="57"/>
        <v>2.7804201515147096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2">
        <f t="shared" si="86"/>
        <v>17.238638291828423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70">
        <f t="shared" si="56"/>
        <v>391.67550835826802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326.56000526571711</v>
      </c>
      <c r="T72" s="62">
        <f t="shared" si="88"/>
        <v>218.1889513818316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2.3158009278092599</v>
      </c>
      <c r="AA72" s="23">
        <f>EXP(-LN(2)/25)*AA71+(1-EXP(-LN(2)/25))/(LN(2)/25)*Calculateur!V72*Calculateur!X72*VLOOKUP('Données projet'!$B$9,Paramètres!$A$1:$I$89,3,0)*0.475*44/12</f>
        <v>0.40682350564266323</v>
      </c>
      <c r="AB72" s="23">
        <f>EXP(-LN(2)/2)*AB71+(1-EXP(-LN(2)/2))/(LN(2)/2)*V72*Y72*VLOOKUP('Données projet'!$B$9,Paramètres!$A$1:$I$89,3,0)*0.475*44/12</f>
        <v>2.7299193891966577E-5</v>
      </c>
      <c r="AC72" s="24">
        <f t="shared" si="57"/>
        <v>2.7226517326458151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2">
        <f t="shared" si="86"/>
        <v>17.45920759107128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70">
        <f t="shared" si="56"/>
        <v>393.58118655444935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326.56000526571711</v>
      </c>
      <c r="T73" s="62">
        <f t="shared" si="88"/>
        <v>218.1889513818316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2.2703894841140135</v>
      </c>
      <c r="AA73" s="23">
        <f>EXP(-LN(2)/25)*AA72+(1-EXP(-LN(2)/25))/(LN(2)/25)*Calculateur!V73*Calculateur!X73*VLOOKUP('Données projet'!$B$9,Paramètres!$A$1:$I$89,3,0)*0.475*44/12</f>
        <v>0.39569889548694626</v>
      </c>
      <c r="AB73" s="23">
        <f>EXP(-LN(2)/2)*AB72+(1-EXP(-LN(2)/2))/(LN(2)/2)*V73*Y73*VLOOKUP('Données projet'!$B$9,Paramètres!$A$1:$I$89,3,0)*0.475*44/12</f>
        <v>1.9303445121935945E-5</v>
      </c>
      <c r="AC73" s="24">
        <f t="shared" si="57"/>
        <v>2.6661076830460817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2">
        <f t="shared" si="86"/>
        <v>17.679410406677235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70">
        <f t="shared" si="56"/>
        <v>395.48622645829641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326.56000526571711</v>
      </c>
      <c r="T74" s="62">
        <f t="shared" si="88"/>
        <v>218.1889513818316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2.2258685311313853</v>
      </c>
      <c r="AA74" s="23">
        <f>EXP(-LN(2)/25)*AA73+(1-EXP(-LN(2)/25))/(LN(2)/25)*Calculateur!V74*Calculateur!X74*VLOOKUP('Données projet'!$B$9,Paramètres!$A$1:$I$89,3,0)*0.475*44/12</f>
        <v>0.38487848838095517</v>
      </c>
      <c r="AB74" s="23">
        <f>EXP(-LN(2)/2)*AB73+(1-EXP(-LN(2)/2))/(LN(2)/2)*V74*Y74*VLOOKUP('Données projet'!$B$9,Paramètres!$A$1:$I$89,3,0)*0.475*44/12</f>
        <v>1.3649596945983288E-5</v>
      </c>
      <c r="AC74" s="24">
        <f t="shared" si="57"/>
        <v>2.6107606691092866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2">
        <f t="shared" si="86"/>
        <v>17.899252496876439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70">
        <f t="shared" si="56"/>
        <v>397.39063809872664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326.56000526571711</v>
      </c>
      <c r="T75" s="62">
        <f t="shared" si="88"/>
        <v>218.1889513818316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2.1822206068816463</v>
      </c>
      <c r="AA75" s="23">
        <f>EXP(-LN(2)/25)*AA74+(1-EXP(-LN(2)/25))/(LN(2)/25)*Calculateur!V75*Calculateur!X75*VLOOKUP('Données projet'!$B$9,Paramètres!$A$1:$I$89,3,0)*0.475*44/12</f>
        <v>0.37435396587629788</v>
      </c>
      <c r="AB75" s="23">
        <f>EXP(-LN(2)/2)*AB74+(1-EXP(-LN(2)/2))/(LN(2)/2)*V75*Y75*VLOOKUP('Données projet'!$B$9,Paramètres!$A$1:$I$89,3,0)*0.475*44/12</f>
        <v>9.6517225609679723E-6</v>
      </c>
      <c r="AC75" s="24">
        <f t="shared" si="57"/>
        <v>2.5565842244805053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2">
        <f t="shared" si="86"/>
        <v>18.118739450759591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70">
        <f t="shared" si="56"/>
        <v>399.29443121007313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326.56000526571711</v>
      </c>
      <c r="T76" s="62">
        <f t="shared" si="88"/>
        <v>218.1889513818316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2.1394285918038398</v>
      </c>
      <c r="AA76" s="23">
        <f>EXP(-LN(2)/25)*AA75+(1-EXP(-LN(2)/25))/(LN(2)/25)*Calculateur!V76*Calculateur!X76*VLOOKUP('Données projet'!$B$9,Paramètres!$A$1:$I$89,3,0)*0.475*44/12</f>
        <v>0.36411723699299103</v>
      </c>
      <c r="AB76" s="23">
        <f>EXP(-LN(2)/2)*AB75+(1-EXP(-LN(2)/2))/(LN(2)/2)*V76*Y76*VLOOKUP('Données projet'!$B$9,Paramètres!$A$1:$I$89,3,0)*0.475*44/12</f>
        <v>6.8247984729916442E-6</v>
      </c>
      <c r="AC76" s="24">
        <f t="shared" si="57"/>
        <v>2.5035526535953041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2">
        <f t="shared" si="86"/>
        <v>18.337876695493698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70">
        <f t="shared" si="56"/>
        <v>401.19761524465173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326.56000526571711</v>
      </c>
      <c r="T77" s="62">
        <f t="shared" si="88"/>
        <v>218.1889513818316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2.097475702041157</v>
      </c>
      <c r="AA77" s="23">
        <f>EXP(-LN(2)/25)*AA76+(1-EXP(-LN(2)/25))/(LN(2)/25)*Calculateur!V77*Calculateur!X77*VLOOKUP('Données projet'!$B$9,Paramètres!$A$1:$I$89,3,0)*0.475*44/12</f>
        <v>0.3541604319993244</v>
      </c>
      <c r="AB77" s="23">
        <f>EXP(-LN(2)/2)*AB76+(1-EXP(-LN(2)/2))/(LN(2)/2)*V77*Y77*VLOOKUP('Données projet'!$B$9,Paramètres!$A$1:$I$89,3,0)*0.475*44/12</f>
        <v>4.8258612804839861E-6</v>
      </c>
      <c r="AC77" s="24">
        <f t="shared" si="57"/>
        <v>2.4516409599017619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2">
        <f t="shared" si="86"/>
        <v>18.556669503136749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70">
        <f t="shared" si="56"/>
        <v>403.10019938463006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326.56000526571711</v>
      </c>
      <c r="T78" s="62">
        <f t="shared" si="88"/>
        <v>218.1889513818316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2.0563454828579846</v>
      </c>
      <c r="AA78" s="23">
        <f>EXP(-LN(2)/25)*AA77+(1-EXP(-LN(2)/25))/(LN(2)/25)*Calculateur!V78*Calculateur!X78*VLOOKUP('Données projet'!$B$9,Paramètres!$A$1:$I$89,3,0)*0.475*44/12</f>
        <v>0.34447589636181519</v>
      </c>
      <c r="AB78" s="23">
        <f>EXP(-LN(2)/2)*AB77+(1-EXP(-LN(2)/2))/(LN(2)/2)*V78*Y78*VLOOKUP('Données projet'!$B$9,Paramètres!$A$1:$I$89,3,0)*0.475*44/12</f>
        <v>3.4123992364958221E-6</v>
      </c>
      <c r="AC78" s="24">
        <f t="shared" si="57"/>
        <v>2.4008247916190362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2">
        <f t="shared" si="86"/>
        <v>18.775122997078551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70">
        <f t="shared" si="56"/>
        <v>405.00219255324532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326.56000526571711</v>
      </c>
      <c r="T79" s="62">
        <f t="shared" si="88"/>
        <v>218.1889513818316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2.0160218021860374</v>
      </c>
      <c r="AA79" s="23">
        <f>EXP(-LN(2)/25)*AA78+(1-EXP(-LN(2)/25))/(LN(2)/25)*Calculateur!V79*Calculateur!X79*VLOOKUP('Données projet'!$B$9,Paramètres!$A$1:$I$89,3,0)*0.475*44/12</f>
        <v>0.33505618486060129</v>
      </c>
      <c r="AB79" s="23">
        <f>EXP(-LN(2)/2)*AB78+(1-EXP(-LN(2)/2))/(LN(2)/2)*V79*Y79*VLOOKUP('Données projet'!$B$9,Paramètres!$A$1:$I$89,3,0)*0.475*44/12</f>
        <v>2.4129306402419931E-6</v>
      </c>
      <c r="AC79" s="24">
        <f t="shared" si="57"/>
        <v>2.3510803999772789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2">
        <f t="shared" si="86"/>
        <v>18.993242158132951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70">
        <f t="shared" si="56"/>
        <v>406.9036034254151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326.56000526571711</v>
      </c>
      <c r="T80" s="62">
        <f t="shared" si="88"/>
        <v>218.1889513818316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1.9764888442970505</v>
      </c>
      <c r="AA80" s="23">
        <f>EXP(-LN(2)/25)*AA79+(1-EXP(-LN(2)/25))/(LN(2)/25)*Calculateur!V80*Calculateur!X80*VLOOKUP('Données projet'!$B$9,Paramètres!$A$1:$I$89,3,0)*0.475*44/12</f>
        <v>0.32589405586574915</v>
      </c>
      <c r="AB80" s="23">
        <f>EXP(-LN(2)/2)*AB79+(1-EXP(-LN(2)/2))/(LN(2)/2)*V80*Y80*VLOOKUP('Données projet'!$B$9,Paramètres!$A$1:$I$89,3,0)*0.475*44/12</f>
        <v>1.706199618247911E-6</v>
      </c>
      <c r="AC80" s="24">
        <f t="shared" si="57"/>
        <v>2.3023846063624176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2">
        <f t="shared" si="86"/>
        <v>19.211031830304485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70">
        <f t="shared" si="56"/>
        <v>408.8044404377805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326.56000526571711</v>
      </c>
      <c r="T81" s="62">
        <f t="shared" si="88"/>
        <v>218.1889513818316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1.9377311035995433</v>
      </c>
      <c r="AA81" s="23">
        <f>EXP(-LN(2)/25)*AA80+(1-EXP(-LN(2)/25))/(LN(2)/25)*Calculateur!V81*Calculateur!X81*VLOOKUP('Données projet'!$B$9,Paramètres!$A$1:$I$89,3,0)*0.475*44/12</f>
        <v>0.31698246577007666</v>
      </c>
      <c r="AB81" s="23">
        <f>EXP(-LN(2)/2)*AB80+(1-EXP(-LN(2)/2))/(LN(2)/2)*V81*Y81*VLOOKUP('Données projet'!$B$9,Paramètres!$A$1:$I$89,3,0)*0.475*44/12</f>
        <v>1.2064653201209965E-6</v>
      </c>
      <c r="AC81" s="24">
        <f t="shared" si="57"/>
        <v>2.2547147758349402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2">
        <f t="shared" si="86"/>
        <v>19.428496726251062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70">
        <f t="shared" si="56"/>
        <v>410.70471179822079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326.56000526571711</v>
      </c>
      <c r="T82" s="62">
        <f t="shared" si="88"/>
        <v>218.1889513818316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1.8997333785572266</v>
      </c>
      <c r="AA82" s="23">
        <f>EXP(-LN(2)/25)*AA81+(1-EXP(-LN(2)/25))/(LN(2)/25)*Calculateur!V82*Calculateur!X82*VLOOKUP('Données projet'!$B$9,Paramètres!$A$1:$I$89,3,0)*0.475*44/12</f>
        <v>0.3083145635742105</v>
      </c>
      <c r="AB82" s="23">
        <f>EXP(-LN(2)/2)*AB81+(1-EXP(-LN(2)/2))/(LN(2)/2)*V82*Y82*VLOOKUP('Données projet'!$B$9,Paramètres!$A$1:$I$89,3,0)*0.475*44/12</f>
        <v>8.5309980912395552E-7</v>
      </c>
      <c r="AC82" s="24">
        <f t="shared" si="57"/>
        <v>2.208048795231246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2">
        <f t="shared" si="86"/>
        <v>19.645641432461971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70">
        <f t="shared" si="56"/>
        <v>412.60442549487141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326.56000526571711</v>
      </c>
      <c r="T83" s="62">
        <f t="shared" si="88"/>
        <v>218.1889513818316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1.862480765726666</v>
      </c>
      <c r="AA83" s="23">
        <f>EXP(-LN(2)/25)*AA82+(1-EXP(-LN(2)/25))/(LN(2)/25)*Calculateur!V83*Calculateur!X83*VLOOKUP('Données projet'!$B$9,Paramètres!$A$1:$I$89,3,0)*0.475*44/12</f>
        <v>0.29988368561971546</v>
      </c>
      <c r="AB83" s="23">
        <f>EXP(-LN(2)/2)*AB82+(1-EXP(-LN(2)/2))/(LN(2)/2)*V83*Y83*VLOOKUP('Données projet'!$B$9,Paramètres!$A$1:$I$89,3,0)*0.475*44/12</f>
        <v>6.0323266006049827E-7</v>
      </c>
      <c r="AC83" s="24">
        <f t="shared" si="57"/>
        <v>2.1623650545790416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2">
        <f t="shared" si="86"/>
        <v>19.862470414169785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70">
        <f t="shared" si="56"/>
        <v>414.50358930467917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326.56000526571711</v>
      </c>
      <c r="T84" s="62">
        <f t="shared" si="88"/>
        <v>218.1889513818316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1.8259586539118624</v>
      </c>
      <c r="AA84" s="23">
        <f>EXP(-LN(2)/25)*AA83+(1-EXP(-LN(2)/25))/(LN(2)/25)*Calculateur!V84*Calculateur!X84*VLOOKUP('Données projet'!$B$9,Paramètres!$A$1:$I$89,3,0)*0.475*44/12</f>
        <v>0.29168335046624672</v>
      </c>
      <c r="AB84" s="23">
        <f>EXP(-LN(2)/2)*AB83+(1-EXP(-LN(2)/2))/(LN(2)/2)*V84*Y84*VLOOKUP('Données projet'!$B$9,Paramètres!$A$1:$I$89,3,0)*0.475*44/12</f>
        <v>4.2654990456197776E-7</v>
      </c>
      <c r="AC84" s="24">
        <f t="shared" si="57"/>
        <v>2.1176424309280137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2">
        <f t="shared" si="86"/>
        <v>20.078988020012666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70">
        <f t="shared" si="56"/>
        <v>416.40221080152219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326.56000526571711</v>
      </c>
      <c r="T85" s="62">
        <f t="shared" si="88"/>
        <v>218.1889513818316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1.7901527184334585</v>
      </c>
      <c r="AA85" s="23">
        <f>EXP(-LN(2)/25)*AA84+(1-EXP(-LN(2)/25))/(LN(2)/25)*Calculateur!V85*Calculateur!X85*VLOOKUP('Données projet'!$B$9,Paramètres!$A$1:$I$89,3,0)*0.475*44/12</f>
        <v>0.28370725390878643</v>
      </c>
      <c r="AB85" s="23">
        <f>EXP(-LN(2)/2)*AB84+(1-EXP(-LN(2)/2))/(LN(2)/2)*V85*Y85*VLOOKUP('Données projet'!$B$9,Paramètres!$A$1:$I$89,3,0)*0.475*44/12</f>
        <v>3.0161633003024913E-7</v>
      </c>
      <c r="AC85" s="24">
        <f t="shared" si="57"/>
        <v>2.0738602739585752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2">
        <f t="shared" si="86"/>
        <v>20.295198486462844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70">
        <f t="shared" si="56"/>
        <v>418.30029736392294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326.56000526571711</v>
      </c>
      <c r="T86" s="62">
        <f t="shared" si="88"/>
        <v>218.1889513818316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1.7550489155103219</v>
      </c>
      <c r="AA86" s="23">
        <f>EXP(-LN(2)/25)*AA85+(1-EXP(-LN(2)/25))/(LN(2)/25)*Calculateur!V86*Calculateur!X86*VLOOKUP('Données projet'!$B$9,Paramètres!$A$1:$I$89,3,0)*0.475*44/12</f>
        <v>0.27594926413113458</v>
      </c>
      <c r="AB86" s="23">
        <f>EXP(-LN(2)/2)*AB85+(1-EXP(-LN(2)/2))/(LN(2)/2)*V86*Y86*VLOOKUP('Données projet'!$B$9,Paramètres!$A$1:$I$89,3,0)*0.475*44/12</f>
        <v>2.1327495228098888E-7</v>
      </c>
      <c r="AC86" s="24">
        <f t="shared" si="57"/>
        <v>2.030998392916409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2">
        <f t="shared" si="86"/>
        <v>20.511105942035563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70">
        <f t="shared" si="56"/>
        <v>420.1978561823787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326.56000526571711</v>
      </c>
      <c r="T87" s="62">
        <f t="shared" si="88"/>
        <v>218.1889513818316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1.7206334767513025</v>
      </c>
      <c r="AA87" s="23">
        <f>EXP(-LN(2)/25)*AA86+(1-EXP(-LN(2)/25))/(LN(2)/25)*Calculateur!V87*Calculateur!X87*VLOOKUP('Données projet'!$B$9,Paramètres!$A$1:$I$89,3,0)*0.475*44/12</f>
        <v>0.2684034169919276</v>
      </c>
      <c r="AB87" s="23">
        <f>EXP(-LN(2)/2)*AB86+(1-EXP(-LN(2)/2))/(LN(2)/2)*V87*Y87*VLOOKUP('Données projet'!$B$9,Paramètres!$A$1:$I$89,3,0)*0.475*44/12</f>
        <v>1.5080816501512457E-7</v>
      </c>
      <c r="AC87" s="24">
        <f t="shared" si="57"/>
        <v>1.9890370445513952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2">
        <f t="shared" si="86"/>
        <v>20.726714411291841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70">
        <f t="shared" si="56"/>
        <v>422.09489426633343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326.56000526571711</v>
      </c>
      <c r="T88" s="62">
        <f t="shared" si="88"/>
        <v>218.1889513818316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1.6868929037550024</v>
      </c>
      <c r="AA88" s="23">
        <f>EXP(-LN(2)/25)*AA87+(1-EXP(-LN(2)/25))/(LN(2)/25)*Calculateur!V88*Calculateur!X88*VLOOKUP('Données projet'!$B$9,Paramètres!$A$1:$I$89,3,0)*0.475*44/12</f>
        <v>0.26106391143956109</v>
      </c>
      <c r="AB88" s="23">
        <f>EXP(-LN(2)/2)*AB87+(1-EXP(-LN(2)/2))/(LN(2)/2)*V88*Y88*VLOOKUP('Données projet'!$B$9,Paramètres!$A$1:$I$89,3,0)*0.475*44/12</f>
        <v>1.0663747614049444E-7</v>
      </c>
      <c r="AC88" s="24">
        <f t="shared" si="57"/>
        <v>1.9479569218320396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2">
        <f t="shared" si="86"/>
        <v>20.942027818647599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70">
        <f t="shared" si="56"/>
        <v>423.99141845081135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326.56000526571711</v>
      </c>
      <c r="T89" s="62">
        <f t="shared" si="88"/>
        <v>218.1889513818316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1.6538139628154425</v>
      </c>
      <c r="AA89" s="23">
        <f>EXP(-LN(2)/25)*AA88+(1-EXP(-LN(2)/25))/(LN(2)/25)*Calculateur!V89*Calculateur!X89*VLOOKUP('Données projet'!$B$9,Paramètres!$A$1:$I$89,3,0)*0.475*44/12</f>
        <v>0.25392510505249188</v>
      </c>
      <c r="AB89" s="23">
        <f>EXP(-LN(2)/2)*AB88+(1-EXP(-LN(2)/2))/(LN(2)/2)*V89*Y89*VLOOKUP('Données projet'!$B$9,Paramètres!$A$1:$I$89,3,0)*0.475*44/12</f>
        <v>7.5404082507562283E-8</v>
      </c>
      <c r="AC89" s="24">
        <f t="shared" si="57"/>
        <v>1.9077391432720168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2">
        <f t="shared" si="86"/>
        <v>21.157049992000456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70">
        <f t="shared" si="56"/>
        <v>425.88743540273424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326.56000526571711</v>
      </c>
      <c r="T90" s="62">
        <f t="shared" si="88"/>
        <v>218.1889513818316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1.6213836797315455</v>
      </c>
      <c r="AA90" s="23">
        <f>EXP(-LN(2)/25)*AA89+(1-EXP(-LN(2)/25))/(LN(2)/25)*Calculateur!V90*Calculateur!X90*VLOOKUP('Données projet'!$B$9,Paramètres!$A$1:$I$89,3,0)*0.475*44/12</f>
        <v>0.24698150970149058</v>
      </c>
      <c r="AB90" s="23">
        <f>EXP(-LN(2)/2)*AB89+(1-EXP(-LN(2)/2))/(LN(2)/2)*V90*Y90*VLOOKUP('Données projet'!$B$9,Paramètres!$A$1:$I$89,3,0)*0.475*44/12</f>
        <v>5.331873807024722E-8</v>
      </c>
      <c r="AC90" s="24">
        <f t="shared" si="57"/>
        <v>1.8683652427517743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2">
        <f t="shared" si="86"/>
        <v>21.371784666185135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70">
        <f t="shared" si="56"/>
        <v>427.78295162693922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326.56000526571711</v>
      </c>
      <c r="T91" s="62">
        <f t="shared" si="88"/>
        <v>218.1889513818316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1.5895893347184042</v>
      </c>
      <c r="AA91" s="23">
        <f>EXP(-LN(2)/25)*AA90+(1-EXP(-LN(2)/25))/(LN(2)/25)*Calculateur!V91*Calculateur!X91*VLOOKUP('Données projet'!$B$9,Paramètres!$A$1:$I$89,3,0)*0.475*44/12</f>
        <v>0.2402277873305102</v>
      </c>
      <c r="AB91" s="23">
        <f>EXP(-LN(2)/2)*AB90+(1-EXP(-LN(2)/2))/(LN(2)/2)*V91*Y91*VLOOKUP('Données projet'!$B$9,Paramètres!$A$1:$I$89,3,0)*0.475*44/12</f>
        <v>3.7702041253781142E-8</v>
      </c>
      <c r="AC91" s="24">
        <f t="shared" si="57"/>
        <v>1.8298171597509556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2">
        <f t="shared" si="86"/>
        <v>21.586235486267142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70">
        <f t="shared" si="56"/>
        <v>429.67797347191538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326.56000526571711</v>
      </c>
      <c r="T92" s="62">
        <f t="shared" si="88"/>
        <v>218.1889513818316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1.5584184574183351</v>
      </c>
      <c r="AA92" s="23">
        <f>EXP(-LN(2)/25)*AA91+(1-EXP(-LN(2)/25))/(LN(2)/25)*Calculateur!V92*Calculateur!X92*VLOOKUP('Données projet'!$B$9,Paramètres!$A$1:$I$89,3,0)*0.475*44/12</f>
        <v>0.23365874585292712</v>
      </c>
      <c r="AB92" s="23">
        <f>EXP(-LN(2)/2)*AB91+(1-EXP(-LN(2)/2))/(LN(2)/2)*V92*Y92*VLOOKUP('Données projet'!$B$9,Paramètres!$A$1:$I$89,3,0)*0.475*44/12</f>
        <v>2.665936903512361E-8</v>
      </c>
      <c r="AC92" s="24">
        <f t="shared" si="57"/>
        <v>1.7920772299306311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2">
        <f t="shared" si="86"/>
        <v>21.800406010684462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70">
        <f t="shared" si="56"/>
        <v>431.57250713527554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326.56000526571711</v>
      </c>
      <c r="T93" s="62">
        <f t="shared" si="88"/>
        <v>218.1889513818316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1.5278588220097624</v>
      </c>
      <c r="AA93" s="23">
        <f>EXP(-LN(2)/25)*AA92+(1-EXP(-LN(2)/25))/(LN(2)/25)*Calculateur!V93*Calculateur!X93*VLOOKUP('Données projet'!$B$9,Paramètres!$A$1:$I$89,3,0)*0.475*44/12</f>
        <v>0.22726933515999942</v>
      </c>
      <c r="AB93" s="23">
        <f>EXP(-LN(2)/2)*AB92+(1-EXP(-LN(2)/2))/(LN(2)/2)*V93*Y93*VLOOKUP('Données projet'!$B$9,Paramètres!$A$1:$I$89,3,0)*0.475*44/12</f>
        <v>1.8851020626890571E-8</v>
      </c>
      <c r="AC93" s="24">
        <f t="shared" si="57"/>
        <v>1.7551281760207824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2">
        <f t="shared" si="86"/>
        <v>22.014299714245357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70">
        <f t="shared" si="56"/>
        <v>433.46655866897743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326.56000526571711</v>
      </c>
      <c r="T94" s="62">
        <f t="shared" si="88"/>
        <v>218.1889513818316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1.4978984424120148</v>
      </c>
      <c r="AA94" s="23">
        <f>EXP(-LN(2)/25)*AA93+(1-EXP(-LN(2)/25))/(LN(2)/25)*Calculateur!V94*Calculateur!X94*VLOOKUP('Données projet'!$B$9,Paramètres!$A$1:$I$89,3,0)*0.475*44/12</f>
        <v>0.22105464323847432</v>
      </c>
      <c r="AB94" s="23">
        <f>EXP(-LN(2)/2)*AB93+(1-EXP(-LN(2)/2))/(LN(2)/2)*V94*Y94*VLOOKUP('Données projet'!$B$9,Paramètres!$A$1:$I$89,3,0)*0.475*44/12</f>
        <v>1.3329684517561805E-8</v>
      </c>
      <c r="AC94" s="24">
        <f t="shared" si="57"/>
        <v>1.7189530989801736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2">
        <f t="shared" si="86"/>
        <v>22.227919990990831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70">
        <f t="shared" si="56"/>
        <v>435.36013398430907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326.56000526571711</v>
      </c>
      <c r="T95" s="62">
        <f t="shared" si="88"/>
        <v>218.1889513818316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1.4685255675841518</v>
      </c>
      <c r="AA95" s="23">
        <f>EXP(-LN(2)/25)*AA94+(1-EXP(-LN(2)/25))/(LN(2)/25)*Calculateur!V95*Calculateur!X95*VLOOKUP('Données projet'!$B$9,Paramètres!$A$1:$I$89,3,0)*0.475*44/12</f>
        <v>0.21500989239435978</v>
      </c>
      <c r="AB95" s="23">
        <f>EXP(-LN(2)/2)*AB94+(1-EXP(-LN(2)/2))/(LN(2)/2)*V95*Y95*VLOOKUP('Données projet'!$B$9,Paramètres!$A$1:$I$89,3,0)*0.475*44/12</f>
        <v>9.4255103134452854E-9</v>
      </c>
      <c r="AC95" s="24">
        <f t="shared" si="57"/>
        <v>1.6835354694040219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2">
        <f t="shared" si="86"/>
        <v>22.441270156928979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70">
        <f t="shared" si="56"/>
        <v>437.25323885665136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326.56000526571711</v>
      </c>
      <c r="T96" s="62">
        <f t="shared" si="88"/>
        <v>218.1889513818316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1.4397286769159785</v>
      </c>
      <c r="AA96" s="23">
        <f>EXP(-LN(2)/25)*AA95+(1-EXP(-LN(2)/25))/(LN(2)/25)*Calculateur!V96*Calculateur!X96*VLOOKUP('Données projet'!$B$9,Paramètres!$A$1:$I$89,3,0)*0.475*44/12</f>
        <v>0.20913043557995717</v>
      </c>
      <c r="AB96" s="23">
        <f>EXP(-LN(2)/2)*AB95+(1-EXP(-LN(2)/2))/(LN(2)/2)*V96*Y96*VLOOKUP('Données projet'!$B$9,Paramètres!$A$1:$I$89,3,0)*0.475*44/12</f>
        <v>6.6648422587809025E-9</v>
      </c>
      <c r="AC96" s="24">
        <f t="shared" si="57"/>
        <v>1.648859119160778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2">
        <f t="shared" si="86"/>
        <v>22.654353452648408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70">
        <f t="shared" si="56"/>
        <v>439.14587893002943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326.56000526571711</v>
      </c>
      <c r="T97" s="62">
        <f t="shared" si="88"/>
        <v>218.1889513818316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1.4114964757094393</v>
      </c>
      <c r="AA97" s="23">
        <f>EXP(-LN(2)/25)*AA96+(1-EXP(-LN(2)/25))/(LN(2)/25)*Calculateur!V97*Calculateur!X97*VLOOKUP('Données projet'!$B$9,Paramètres!$A$1:$I$89,3,0)*0.475*44/12</f>
        <v>0.20341175282133162</v>
      </c>
      <c r="AB97" s="23">
        <f>EXP(-LN(2)/2)*AB96+(1-EXP(-LN(2)/2))/(LN(2)/2)*V97*Y97*VLOOKUP('Données projet'!$B$9,Paramètres!$A$1:$I$89,3,0)*0.475*44/12</f>
        <v>4.7127551567226427E-9</v>
      </c>
      <c r="AC97" s="24">
        <f t="shared" si="57"/>
        <v>1.6149082332435261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2">
        <f t="shared" si="86"/>
        <v>22.867173045817324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70">
        <f t="shared" si="56"/>
        <v>441.03805972146523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326.56000526571711</v>
      </c>
      <c r="T98" s="62">
        <f t="shared" si="88"/>
        <v>218.1889513818316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1.3838178907486178</v>
      </c>
      <c r="AA98" s="23">
        <f>EXP(-LN(2)/25)*AA97+(1-EXP(-LN(2)/25))/(LN(2)/25)*Calculateur!V98*Calculateur!X98*VLOOKUP('Données projet'!$B$9,Paramètres!$A$1:$I$89,3,0)*0.475*44/12</f>
        <v>0.19784944774347313</v>
      </c>
      <c r="AB98" s="23">
        <f>EXP(-LN(2)/2)*AB97+(1-EXP(-LN(2)/2))/(LN(2)/2)*V98*Y98*VLOOKUP('Données projet'!$B$9,Paramètres!$A$1:$I$89,3,0)*0.475*44/12</f>
        <v>3.3324211293904513E-9</v>
      </c>
      <c r="AC98" s="24">
        <f t="shared" si="57"/>
        <v>1.5816673418245122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2">
        <f t="shared" si="86"/>
        <v>23.079732033574274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70">
        <f t="shared" si="56"/>
        <v>442.9297866251419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326.56000526571711</v>
      </c>
      <c r="T99" s="62">
        <f t="shared" si="88"/>
        <v>218.1889513818316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1.3566820659566081</v>
      </c>
      <c r="AA99" s="23">
        <f>EXP(-LN(2)/25)*AA98+(1-EXP(-LN(2)/25))/(LN(2)/25)*Calculateur!V99*Calculateur!X99*VLOOKUP('Données projet'!$B$9,Paramètres!$A$1:$I$89,3,0)*0.475*44/12</f>
        <v>0.19243924419047759</v>
      </c>
      <c r="AB99" s="23">
        <f>EXP(-LN(2)/2)*AB98+(1-EXP(-LN(2)/2))/(LN(2)/2)*V99*Y99*VLOOKUP('Données projet'!$B$9,Paramètres!$A$1:$I$89,3,0)*0.475*44/12</f>
        <v>2.3563775783613214E-9</v>
      </c>
      <c r="AC99" s="24">
        <f t="shared" si="57"/>
        <v>1.5491213125034633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2">
        <f t="shared" si="86"/>
        <v>23.292033444816514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70">
        <f t="shared" si="56"/>
        <v>444.82106491638882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326.56000526571711</v>
      </c>
      <c r="T100" s="62">
        <f t="shared" si="88"/>
        <v>218.1889513818316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1.330078358137551</v>
      </c>
      <c r="AA100" s="23">
        <f>EXP(-LN(2)/25)*AA99+(1-EXP(-LN(2)/25))/(LN(2)/25)*Calculateur!V100*Calculateur!X100*VLOOKUP('Données projet'!$B$9,Paramètres!$A$1:$I$89,3,0)*0.475*44/12</f>
        <v>0.18717698293814894</v>
      </c>
      <c r="AB100" s="23">
        <f>EXP(-LN(2)/2)*AB99+(1-EXP(-LN(2)/2))/(LN(2)/2)*V100*Y100*VLOOKUP('Données projet'!$B$9,Paramètres!$A$1:$I$89,3,0)*0.475*44/12</f>
        <v>1.6662105646952256E-9</v>
      </c>
      <c r="AC100" s="24">
        <f t="shared" si="57"/>
        <v>1.5172553427419104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2">
        <f t="shared" si="86"/>
        <v>23.504080242391282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70">
        <f t="shared" si="56"/>
        <v>446.71189975549817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326.56000526571711</v>
      </c>
      <c r="T101" s="62">
        <f t="shared" si="88"/>
        <v>218.1889513818316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1.3039963328021662</v>
      </c>
      <c r="AA101" s="23">
        <f>EXP(-LN(2)/25)*AA100+(1-EXP(-LN(2)/25))/(LN(2)/25)*Calculateur!V101*Calculateur!X101*VLOOKUP('Données projet'!$B$9,Paramètres!$A$1:$I$89,3,0)*0.475*44/12</f>
        <v>0.18205861849649552</v>
      </c>
      <c r="AB101" s="23">
        <f>EXP(-LN(2)/2)*AB100+(1-EXP(-LN(2)/2))/(LN(2)/2)*V101*Y101*VLOOKUP('Données projet'!$B$9,Paramètres!$A$1:$I$89,3,0)*0.475*44/12</f>
        <v>1.1781887891806607E-9</v>
      </c>
      <c r="AC101" s="24">
        <f t="shared" si="57"/>
        <v>1.4860549524768507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2">
        <f t="shared" si="86"/>
        <v>23.715875325195146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70">
        <f t="shared" si="56"/>
        <v>448.60229619138158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326.56000526571711</v>
      </c>
      <c r="T102" s="62">
        <f t="shared" si="88"/>
        <v>218.1889513818316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1.2784257600751436</v>
      </c>
      <c r="AA102" s="23">
        <f>EXP(-LN(2)/25)*AA101+(1-EXP(-LN(2)/25))/(LN(2)/25)*Calculateur!V102*Calculateur!X102*VLOOKUP('Données projet'!$B$9,Paramètres!$A$1:$I$89,3,0)*0.475*44/12</f>
        <v>0.1770802159996622</v>
      </c>
      <c r="AB102" s="23">
        <f>EXP(-LN(2)/2)*AB101+(1-EXP(-LN(2)/2))/(LN(2)/2)*V102*Y102*VLOOKUP('Données projet'!$B$9,Paramètres!$A$1:$I$89,3,0)*0.475*44/12</f>
        <v>8.3310528234761281E-10</v>
      </c>
      <c r="AC102" s="24">
        <f t="shared" si="57"/>
        <v>1.4555059769079113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2">
        <f t="shared" si="86"/>
        <v>23.927421530185931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70">
        <f t="shared" si="56"/>
        <v>450.49225916507385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326.56000526571711</v>
      </c>
      <c r="T103" s="62">
        <f t="shared" si="88"/>
        <v>218.1889513818316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1.2533566106827885</v>
      </c>
      <c r="AA103" s="23">
        <f>EXP(-LN(2)/25)*AA102+(1-EXP(-LN(2)/25))/(LN(2)/25)*Calculateur!V103*Calculateur!X103*VLOOKUP('Données projet'!$B$9,Paramètres!$A$1:$I$89,3,0)*0.475*44/12</f>
        <v>0.1722379481809076</v>
      </c>
      <c r="AB103" s="23">
        <f>EXP(-LN(2)/2)*AB102+(1-EXP(-LN(2)/2))/(LN(2)/2)*V103*Y103*VLOOKUP('Données projet'!$B$9,Paramètres!$A$1:$I$89,3,0)*0.475*44/12</f>
        <v>5.8909439459033034E-10</v>
      </c>
      <c r="AC103" s="24">
        <f t="shared" si="57"/>
        <v>1.4255945594527903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2">
        <f t="shared" si="86"/>
        <v>24.138721634312098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70">
        <f t="shared" si="56"/>
        <v>452.38179351309361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326.56000526571711</v>
      </c>
      <c r="T104" s="62">
        <f t="shared" si="88"/>
        <v>218.1889513818316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1.2287790520193462</v>
      </c>
      <c r="AA104" s="23">
        <f>EXP(-LN(2)/25)*AA103+(1-EXP(-LN(2)/25))/(LN(2)/25)*Calculateur!V104*Calculateur!X104*VLOOKUP('Données projet'!$B$9,Paramètres!$A$1:$I$89,3,0)*0.475*44/12</f>
        <v>0.16752809243030065</v>
      </c>
      <c r="AB104" s="23">
        <f>EXP(-LN(2)/2)*AB103+(1-EXP(-LN(2)/2))/(LN(2)/2)*V104*Y104*VLOOKUP('Données projet'!$B$9,Paramètres!$A$1:$I$89,3,0)*0.475*44/12</f>
        <v>4.1655264117380641E-10</v>
      </c>
      <c r="AC104" s="24">
        <f t="shared" si="57"/>
        <v>1.3963071448661994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2">
        <f t="shared" si="86"/>
        <v>24.349778356363352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70">
        <f t="shared" si="56"/>
        <v>454.27090397066615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326.56000526571711</v>
      </c>
      <c r="T105" s="62">
        <f t="shared" si="88"/>
        <v>218.1889513818316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1.2046834442904635</v>
      </c>
      <c r="AA105" s="23">
        <f>EXP(-LN(2)/25)*AA104+(1-EXP(-LN(2)/25))/(LN(2)/25)*Calculateur!V105*Calculateur!X105*VLOOKUP('Données projet'!$B$9,Paramètres!$A$1:$I$89,3,0)*0.475*44/12</f>
        <v>0.16294702793287458</v>
      </c>
      <c r="AB105" s="23">
        <f>EXP(-LN(2)/2)*AB104+(1-EXP(-LN(2)/2))/(LN(2)/2)*V105*Y105*VLOOKUP('Données projet'!$B$9,Paramètres!$A$1:$I$89,3,0)*0.475*44/12</f>
        <v>2.9454719729516517E-10</v>
      </c>
      <c r="AC105" s="24">
        <f t="shared" si="57"/>
        <v>1.3676304725178854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2">
        <f t="shared" si="86"/>
        <v>24.560594358746627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70">
        <f t="shared" si="56"/>
        <v>456.15959517481701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326.56000526571711</v>
      </c>
      <c r="T106" s="62">
        <f t="shared" si="88"/>
        <v>218.1889513818316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1.1810603367322745</v>
      </c>
      <c r="AA106" s="23">
        <f>EXP(-LN(2)/25)*AA105+(1-EXP(-LN(2)/25))/(LN(2)/25)*Calculateur!V106*Calculateur!X106*VLOOKUP('Données projet'!$B$9,Paramètres!$A$1:$I$89,3,0)*0.475*44/12</f>
        <v>0.15849123288503833</v>
      </c>
      <c r="AB106" s="23">
        <f>EXP(-LN(2)/2)*AB105+(1-EXP(-LN(2)/2))/(LN(2)/2)*V106*Y106*VLOOKUP('Données projet'!$B$9,Paramètres!$A$1:$I$89,3,0)*0.475*44/12</f>
        <v>2.082763205869032E-10</v>
      </c>
      <c r="AC106" s="24">
        <f t="shared" si="57"/>
        <v>1.3395515698255891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2">
        <f t="shared" si="86"/>
        <v>24.771172249191284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70">
        <f t="shared" si="56"/>
        <v>458.0478716673415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326.56000526571711</v>
      </c>
      <c r="T107" s="62">
        <f t="shared" si="88"/>
        <v>218.1889513818316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1.1579004639046289</v>
      </c>
      <c r="AA107" s="23">
        <f>EXP(-LN(2)/25)*AA106+(1-EXP(-LN(2)/25))/(LN(2)/25)*Calculateur!V107*Calculateur!X107*VLOOKUP('Données projet'!$B$9,Paramètres!$A$1:$I$89,3,0)*0.475*44/12</f>
        <v>0.15415728178710525</v>
      </c>
      <c r="AB107" s="23">
        <f>EXP(-LN(2)/2)*AB106+(1-EXP(-LN(2)/2))/(LN(2)/2)*V107*Y107*VLOOKUP('Données projet'!$B$9,Paramètres!$A$1:$I$89,3,0)*0.475*44/12</f>
        <v>1.4727359864758258E-10</v>
      </c>
      <c r="AC107" s="24">
        <f t="shared" si="57"/>
        <v>1.3120577458390077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2">
        <f t="shared" si="86"/>
        <v>24.981514582386563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70">
        <f t="shared" si="56"/>
        <v>459.93573789765662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326.56000526571711</v>
      </c>
      <c r="T108" s="62">
        <f t="shared" si="88"/>
        <v>218.1889513818316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1.1351947420570057</v>
      </c>
      <c r="AA108" s="23">
        <f>EXP(-LN(2)/25)*AA107+(1-EXP(-LN(2)/25))/(LN(2)/25)*Calculateur!V108*Calculateur!X108*VLOOKUP('Données projet'!$B$9,Paramètres!$A$1:$I$89,3,0)*0.475*44/12</f>
        <v>0.14994184280985773</v>
      </c>
      <c r="AB108" s="23">
        <f>EXP(-LN(2)/2)*AB107+(1-EXP(-LN(2)/2))/(LN(2)/2)*V108*Y108*VLOOKUP('Données projet'!$B$9,Paramètres!$A$1:$I$89,3,0)*0.475*44/12</f>
        <v>1.041381602934516E-10</v>
      </c>
      <c r="AC108" s="24">
        <f t="shared" si="57"/>
        <v>1.2851365849710017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2">
        <f t="shared" si="86"/>
        <v>25.191623861555186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70">
        <f t="shared" si="56"/>
        <v>461.82319822554194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326.56000526571711</v>
      </c>
      <c r="T109" s="62">
        <f t="shared" si="88"/>
        <v>218.1889513818316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1.1129342655656915</v>
      </c>
      <c r="AA109" s="23">
        <f>EXP(-LN(2)/25)*AA108+(1-EXP(-LN(2)/25))/(LN(2)/25)*Calculateur!V109*Calculateur!X109*VLOOKUP('Données projet'!$B$9,Paramètres!$A$1:$I$89,3,0)*0.475*44/12</f>
        <v>0.14584167523312336</v>
      </c>
      <c r="AB109" s="23">
        <f>EXP(-LN(2)/2)*AB108+(1-EXP(-LN(2)/2))/(LN(2)/2)*V109*Y109*VLOOKUP('Données projet'!$B$9,Paramètres!$A$1:$I$89,3,0)*0.475*44/12</f>
        <v>7.3636799323791292E-11</v>
      </c>
      <c r="AC109" s="24">
        <f t="shared" si="57"/>
        <v>1.2587759408724517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2">
        <f t="shared" si="86"/>
        <v>25.401502539965662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70">
        <f t="shared" si="56"/>
        <v>463.7102569237735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326.56000526571711</v>
      </c>
      <c r="T110" s="62">
        <f t="shared" si="88"/>
        <v>218.1889513818316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1.091110303440822</v>
      </c>
      <c r="AA110" s="23">
        <f>EXP(-LN(2)/25)*AA109+(1-EXP(-LN(2)/25))/(LN(2)/25)*Calculateur!V110*Calculateur!X110*VLOOKUP('Données projet'!$B$9,Paramètres!$A$1:$I$89,3,0)*0.475*44/12</f>
        <v>0.14185362695439321</v>
      </c>
      <c r="AB110" s="23">
        <f>EXP(-LN(2)/2)*AB109+(1-EXP(-LN(2)/2))/(LN(2)/2)*V110*Y110*VLOOKUP('Données projet'!$B$9,Paramètres!$A$1:$I$89,3,0)*0.475*44/12</f>
        <v>5.2069080146725801E-11</v>
      </c>
      <c r="AC110" s="24">
        <f t="shared" si="57"/>
        <v>1.2329639304472844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2">
        <f t="shared" si="86"/>
        <v>25.611153022386461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70">
        <f t="shared" si="56"/>
        <v>465.59691818065642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326.56000526571711</v>
      </c>
      <c r="T111" s="62">
        <f t="shared" si="88"/>
        <v>218.1889513818316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1.0697142959019188</v>
      </c>
      <c r="AA111" s="23">
        <f>EXP(-LN(2)/25)*AA110+(1-EXP(-LN(2)/25))/(LN(2)/25)*Calculateur!V111*Calculateur!X111*VLOOKUP('Données projet'!$B$9,Paramètres!$A$1:$I$89,3,0)*0.475*44/12</f>
        <v>0.13797463206556729</v>
      </c>
      <c r="AB111" s="23">
        <f>EXP(-LN(2)/2)*AB110+(1-EXP(-LN(2)/2))/(LN(2)/2)*V111*Y111*VLOOKUP('Données projet'!$B$9,Paramètres!$A$1:$I$89,3,0)*0.475*44/12</f>
        <v>3.6818399661895646E-11</v>
      </c>
      <c r="AC111" s="24">
        <f t="shared" si="57"/>
        <v>1.2076889280043044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2">
        <f t="shared" si="86"/>
        <v>25.820577666484969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70">
        <f t="shared" si="56"/>
        <v>467.48318610246127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326.56000526571711</v>
      </c>
      <c r="T112" s="62">
        <f t="shared" si="88"/>
        <v>218.1889513818316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1.0487378510205774</v>
      </c>
      <c r="AA112" s="23">
        <f>EXP(-LN(2)/25)*AA111+(1-EXP(-LN(2)/25))/(LN(2)/25)*Calculateur!V112*Calculateur!X112*VLOOKUP('Données projet'!$B$9,Paramètres!$A$1:$I$89,3,0)*0.475*44/12</f>
        <v>0.1342017084959638</v>
      </c>
      <c r="AB112" s="23">
        <f>EXP(-LN(2)/2)*AB111+(1-EXP(-LN(2)/2))/(LN(2)/2)*V112*Y112*VLOOKUP('Données projet'!$B$9,Paramètres!$A$1:$I$89,3,0)*0.475*44/12</f>
        <v>2.60345400733629E-11</v>
      </c>
      <c r="AC112" s="24">
        <f t="shared" si="57"/>
        <v>1.1829395595425758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2">
        <f t="shared" si="86"/>
        <v>26.029778784173352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70">
        <f t="shared" si="56"/>
        <v>469.36906471576856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326.56000526571711</v>
      </c>
      <c r="T113" s="62">
        <f t="shared" si="88"/>
        <v>218.1889513818316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1.0281727414289912</v>
      </c>
      <c r="AA113" s="23">
        <f>EXP(-LN(2)/25)*AA112+(1-EXP(-LN(2)/25))/(LN(2)/25)*Calculateur!V113*Calculateur!X113*VLOOKUP('Données projet'!$B$9,Paramètres!$A$1:$I$89,3,0)*0.475*44/12</f>
        <v>0.13053195571978055</v>
      </c>
      <c r="AB113" s="23">
        <f>EXP(-LN(2)/2)*AB112+(1-EXP(-LN(2)/2))/(LN(2)/2)*V113*Y113*VLOOKUP('Données projet'!$B$9,Paramètres!$A$1:$I$89,3,0)*0.475*44/12</f>
        <v>1.8409199830947823E-11</v>
      </c>
      <c r="AC113" s="24">
        <f t="shared" si="57"/>
        <v>1.1587046971671811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2">
        <f t="shared" si="86"/>
        <v>26.238758642904312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70">
        <f t="shared" si="56"/>
        <v>471.25455796972494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326.56000526571711</v>
      </c>
      <c r="T114" s="62">
        <f t="shared" si="88"/>
        <v>218.1889513818316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1.0080109010930176</v>
      </c>
      <c r="AA114" s="23">
        <f>EXP(-LN(2)/25)*AA113+(1-EXP(-LN(2)/25))/(LN(2)/25)*Calculateur!V114*Calculateur!X114*VLOOKUP('Données projet'!$B$9,Paramètres!$A$1:$I$89,3,0)*0.475*44/12</f>
        <v>0.12696255252624594</v>
      </c>
      <c r="AB114" s="23">
        <f>EXP(-LN(2)/2)*AB113+(1-EXP(-LN(2)/2))/(LN(2)/2)*V114*Y114*VLOOKUP('Données projet'!$B$9,Paramètres!$A$1:$I$89,3,0)*0.475*44/12</f>
        <v>1.301727003668145E-11</v>
      </c>
      <c r="AC114" s="24">
        <f t="shared" si="57"/>
        <v>1.1349734536322809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2">
        <f t="shared" si="86"/>
        <v>26.447519466918756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70">
        <f t="shared" si="56"/>
        <v>473.13966973821675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326.56000526571711</v>
      </c>
      <c r="T115" s="62">
        <f t="shared" si="88"/>
        <v>218.1889513818316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0.98824442214852415</v>
      </c>
      <c r="AA115" s="23">
        <f>EXP(-LN(2)/25)*AA114+(1-EXP(-LN(2)/25))/(LN(2)/25)*Calculateur!V115*Calculateur!X115*VLOOKUP('Données projet'!$B$9,Paramètres!$A$1:$I$89,3,0)*0.475*44/12</f>
        <v>0.12349075485074529</v>
      </c>
      <c r="AB115" s="23">
        <f>EXP(-LN(2)/2)*AB114+(1-EXP(-LN(2)/2))/(LN(2)/2)*V115*Y115*VLOOKUP('Données projet'!$B$9,Paramètres!$A$1:$I$89,3,0)*0.475*44/12</f>
        <v>9.2045999154739115E-12</v>
      </c>
      <c r="AC115" s="24">
        <f t="shared" si="57"/>
        <v>1.111735177008474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2">
        <f t="shared" si="86"/>
        <v>26.656063438447475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70">
        <f t="shared" si="56"/>
        <v>475.02440382196266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326.56000526571711</v>
      </c>
      <c r="T116" s="62">
        <f t="shared" si="88"/>
        <v>218.1889513818316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0.96886555179977052</v>
      </c>
      <c r="AA116" s="23">
        <f>EXP(-LN(2)/25)*AA115+(1-EXP(-LN(2)/25))/(LN(2)/25)*Calculateur!V116*Calculateur!X116*VLOOKUP('Données projet'!$B$9,Paramètres!$A$1:$I$89,3,0)*0.475*44/12</f>
        <v>0.1201138936652551</v>
      </c>
      <c r="AB116" s="23">
        <f>EXP(-LN(2)/2)*AB115+(1-EXP(-LN(2)/2))/(LN(2)/2)*V116*Y116*VLOOKUP('Données projet'!$B$9,Paramètres!$A$1:$I$89,3,0)*0.475*44/12</f>
        <v>6.5086350183407251E-12</v>
      </c>
      <c r="AC116" s="24">
        <f t="shared" si="57"/>
        <v>1.0889794454715342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2">
        <f t="shared" si="86"/>
        <v>26.864392698869324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70">
        <f t="shared" si="56"/>
        <v>476.90876395053067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326.56000526571711</v>
      </c>
      <c r="T117" s="62">
        <f t="shared" si="88"/>
        <v>218.1889513818316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0.94986668927861218</v>
      </c>
      <c r="AA117" s="23">
        <f>EXP(-LN(2)/25)*AA116+(1-EXP(-LN(2)/25))/(LN(2)/25)*Calculateur!V117*Calculateur!X117*VLOOKUP('Données projet'!$B$9,Paramètres!$A$1:$I$89,3,0)*0.475*44/12</f>
        <v>0.11682937292646356</v>
      </c>
      <c r="AB117" s="23">
        <f>EXP(-LN(2)/2)*AB116+(1-EXP(-LN(2)/2))/(LN(2)/2)*V117*Y117*VLOOKUP('Données projet'!$B$9,Paramètres!$A$1:$I$89,3,0)*0.475*44/12</f>
        <v>4.6022999577369558E-12</v>
      </c>
      <c r="AC117" s="24">
        <f t="shared" si="57"/>
        <v>1.0666960622096779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2">
        <f t="shared" si="86"/>
        <v>27.072509349827456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70">
        <f t="shared" si="56"/>
        <v>478.79275378428275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326.56000526571711</v>
      </c>
      <c r="T118" s="62">
        <f t="shared" si="88"/>
        <v>218.1889513818316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0.93124038286333188</v>
      </c>
      <c r="AA118" s="23">
        <f>EXP(-LN(2)/25)*AA117+(1-EXP(-LN(2)/25))/(LN(2)/25)*Calculateur!V118*Calculateur!X118*VLOOKUP('Données projet'!$B$9,Paramètres!$A$1:$I$89,3,0)*0.475*44/12</f>
        <v>0.11363466757999971</v>
      </c>
      <c r="AB118" s="23">
        <f>EXP(-LN(2)/2)*AB117+(1-EXP(-LN(2)/2))/(LN(2)/2)*V118*Y118*VLOOKUP('Données projet'!$B$9,Paramètres!$A$1:$I$89,3,0)*0.475*44/12</f>
        <v>3.2543175091703626E-12</v>
      </c>
      <c r="AC118" s="24">
        <f t="shared" si="57"/>
        <v>1.0448750504465858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2">
        <f t="shared" si="86"/>
        <v>27.28041545430554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70">
        <f t="shared" si="56"/>
        <v>480.67637691624873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326.56000526571711</v>
      </c>
      <c r="T119" s="62">
        <f t="shared" si="88"/>
        <v>218.1889513818316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0.91297932695593009</v>
      </c>
      <c r="AA119" s="23">
        <f>EXP(-LN(2)/25)*AA118+(1-EXP(-LN(2)/25))/(LN(2)/25)*Calculateur!V119*Calculateur!X119*VLOOKUP('Données projet'!$B$9,Paramètres!$A$1:$I$89,3,0)*0.475*44/12</f>
        <v>0.11052732161923716</v>
      </c>
      <c r="AB119" s="23">
        <f>EXP(-LN(2)/2)*AB118+(1-EXP(-LN(2)/2))/(LN(2)/2)*V119*Y119*VLOOKUP('Données projet'!$B$9,Paramètres!$A$1:$I$89,3,0)*0.475*44/12</f>
        <v>2.3011499788684779E-12</v>
      </c>
      <c r="AC119" s="24">
        <f t="shared" si="57"/>
        <v>1.0235066485774682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2">
        <f t="shared" si="86"/>
        <v>27.488113037666018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70">
        <f t="shared" si="56"/>
        <v>482.55963687393489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326.56000526571711</v>
      </c>
      <c r="T120" s="62">
        <f t="shared" si="88"/>
        <v>218.1889513818316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0.89507635921672812</v>
      </c>
      <c r="AA120" s="23">
        <f>EXP(-LN(2)/25)*AA119+(1-EXP(-LN(2)/25))/(LN(2)/25)*Calculateur!V120*Calculateur!X120*VLOOKUP('Données projet'!$B$9,Paramètres!$A$1:$I$89,3,0)*0.475*44/12</f>
        <v>0.10750494619717989</v>
      </c>
      <c r="AB120" s="23">
        <f>EXP(-LN(2)/2)*AB119+(1-EXP(-LN(2)/2))/(LN(2)/2)*V120*Y120*VLOOKUP('Données projet'!$B$9,Paramètres!$A$1:$I$89,3,0)*0.475*44/12</f>
        <v>1.6271587545851813E-12</v>
      </c>
      <c r="AC120" s="24">
        <f t="shared" si="57"/>
        <v>1.0025813054155353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2">
        <f t="shared" si="86"/>
        <v>27.69560408865161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70">
        <f t="shared" si="56"/>
        <v>484.44253712106809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326.56000526571711</v>
      </c>
      <c r="T121" s="62">
        <f t="shared" si="88"/>
        <v>218.1889513818316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0.87752445775515986</v>
      </c>
      <c r="AA121" s="23">
        <f>EXP(-LN(2)/25)*AA120+(1-EXP(-LN(2)/25))/(LN(2)/25)*Calculateur!V121*Calculateur!X121*VLOOKUP('Données projet'!$B$9,Paramètres!$A$1:$I$89,3,0)*0.475*44/12</f>
        <v>0.10456521778997858</v>
      </c>
      <c r="AB121" s="23">
        <f>EXP(-LN(2)/2)*AB120+(1-EXP(-LN(2)/2))/(LN(2)/2)*V121*Y121*VLOOKUP('Données projet'!$B$9,Paramètres!$A$1:$I$89,3,0)*0.475*44/12</f>
        <v>1.1505749894342389E-12</v>
      </c>
      <c r="AC121" s="24">
        <f t="shared" si="57"/>
        <v>0.98208967554628901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2">
        <f t="shared" si="86"/>
        <v>27.902890560352166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70">
        <f t="shared" si="56"/>
        <v>486.32508105927991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326.56000526571711</v>
      </c>
      <c r="T122" s="62">
        <f t="shared" si="88"/>
        <v>218.1889513818316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0.86031673837565015</v>
      </c>
      <c r="AA122" s="23">
        <f>EXP(-LN(2)/25)*AA121+(1-EXP(-LN(2)/25))/(LN(2)/25)*Calculateur!V122*Calculateur!X122*VLOOKUP('Données projet'!$B$9,Paramètres!$A$1:$I$89,3,0)*0.475*44/12</f>
        <v>0.10170587641066581</v>
      </c>
      <c r="AB122" s="23">
        <f>EXP(-LN(2)/2)*AB121+(1-EXP(-LN(2)/2))/(LN(2)/2)*V122*Y122*VLOOKUP('Données projet'!$B$9,Paramètres!$A$1:$I$89,3,0)*0.475*44/12</f>
        <v>8.1357937729259064E-13</v>
      </c>
      <c r="AC122" s="24">
        <f t="shared" si="57"/>
        <v>0.96202261478712958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2">
        <f t="shared" si="86"/>
        <v>28.109974371137692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70">
        <f t="shared" si="56"/>
        <v>488.20727202973137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326.56000526571711</v>
      </c>
      <c r="T123" s="62">
        <f t="shared" si="88"/>
        <v>218.1889513818316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0.84344645187750011</v>
      </c>
      <c r="AA123" s="23">
        <f>EXP(-LN(2)/25)*AA122+(1-EXP(-LN(2)/25))/(LN(2)/25)*Calculateur!V123*Calculateur!X123*VLOOKUP('Données projet'!$B$9,Paramètres!$A$1:$I$89,3,0)*0.475*44/12</f>
        <v>9.8924723871736564E-2</v>
      </c>
      <c r="AB123" s="23">
        <f>EXP(-LN(2)/2)*AB122+(1-EXP(-LN(2)/2))/(LN(2)/2)*V123*Y123*VLOOKUP('Données projet'!$B$9,Paramètres!$A$1:$I$89,3,0)*0.475*44/12</f>
        <v>5.7528749471711947E-13</v>
      </c>
      <c r="AC123" s="24">
        <f t="shared" si="57"/>
        <v>0.942371175749812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2">
        <f t="shared" si="86"/>
        <v>28.316857405559968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70">
        <f t="shared" si="56"/>
        <v>490.08911331468346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326.56000526571711</v>
      </c>
      <c r="T124" s="62">
        <f t="shared" si="88"/>
        <v>218.1889513818316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0.82690698140772012</v>
      </c>
      <c r="AA124" s="23">
        <f>EXP(-LN(2)/25)*AA123+(1-EXP(-LN(2)/25))/(LN(2)/25)*Calculateur!V124*Calculateur!X124*VLOOKUP('Données projet'!$B$9,Paramètres!$A$1:$I$89,3,0)*0.475*44/12</f>
        <v>9.6219622095238794E-2</v>
      </c>
      <c r="AB124" s="23">
        <f>EXP(-LN(2)/2)*AB123+(1-EXP(-LN(2)/2))/(LN(2)/2)*V124*Y124*VLOOKUP('Données projet'!$B$9,Paramètres!$A$1:$I$89,3,0)*0.475*44/12</f>
        <v>4.0678968864629532E-13</v>
      </c>
      <c r="AC124" s="24">
        <f t="shared" si="57"/>
        <v>0.92312660350336573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2">
        <f t="shared" si="86"/>
        <v>28.523541515222913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70">
        <f t="shared" si="56"/>
        <v>491.97060813901311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326.56000526571711</v>
      </c>
      <c r="T125" s="62">
        <f t="shared" si="88"/>
        <v>218.1889513818316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0.81069183986577165</v>
      </c>
      <c r="AA125" s="23">
        <f>EXP(-LN(2)/25)*AA124+(1-EXP(-LN(2)/25))/(LN(2)/25)*Calculateur!V125*Calculateur!X125*VLOOKUP('Données projet'!$B$9,Paramètres!$A$1:$I$89,3,0)*0.475*44/12</f>
        <v>9.358849146907447E-2</v>
      </c>
      <c r="AB125" s="23">
        <f>EXP(-LN(2)/2)*AB124+(1-EXP(-LN(2)/2))/(LN(2)/2)*V125*Y125*VLOOKUP('Données projet'!$B$9,Paramètres!$A$1:$I$89,3,0)*0.475*44/12</f>
        <v>2.8764374735855974E-13</v>
      </c>
      <c r="AC125" s="24">
        <f t="shared" si="57"/>
        <v>0.90428033133513375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2">
        <f t="shared" si="86"/>
        <v>28.730028519623875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70">
        <f t="shared" si="56"/>
        <v>493.85175967167811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326.56000526571711</v>
      </c>
      <c r="T126" s="62">
        <f t="shared" si="88"/>
        <v>218.1889513818316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0.79479466735920101</v>
      </c>
      <c r="AA126" s="23">
        <f>EXP(-LN(2)/25)*AA125+(1-EXP(-LN(2)/25))/(LN(2)/25)*Calculateur!V126*Calculateur!X126*VLOOKUP('Données projet'!$B$9,Paramètres!$A$1:$I$89,3,0)*0.475*44/12</f>
        <v>9.1029309248247758E-2</v>
      </c>
      <c r="AB126" s="23">
        <f>EXP(-LN(2)/2)*AB125+(1-EXP(-LN(2)/2))/(LN(2)/2)*V126*Y126*VLOOKUP('Données projet'!$B$9,Paramètres!$A$1:$I$89,3,0)*0.475*44/12</f>
        <v>2.0339484432314766E-13</v>
      </c>
      <c r="AC126" s="24">
        <f t="shared" si="57"/>
        <v>0.88582397660765211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2">
        <f t="shared" si="86"/>
        <v>28.936320206966858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70">
        <f t="shared" si="56"/>
        <v>495.73257102713382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326.56000526571711</v>
      </c>
      <c r="T127" s="62">
        <f t="shared" si="88"/>
        <v>218.1889513818316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0.77920922870916642</v>
      </c>
      <c r="AA127" s="23">
        <f>EXP(-LN(2)/25)*AA126+(1-EXP(-LN(2)/25))/(LN(2)/25)*Calculateur!V127*Calculateur!X127*VLOOKUP('Données projet'!$B$9,Paramètres!$A$1:$I$89,3,0)*0.475*44/12</f>
        <v>8.85401079998311E-2</v>
      </c>
      <c r="AB127" s="23">
        <f>EXP(-LN(2)/2)*AB126+(1-EXP(-LN(2)/2))/(LN(2)/2)*V127*Y127*VLOOKUP('Données projet'!$B$9,Paramètres!$A$1:$I$89,3,0)*0.475*44/12</f>
        <v>1.4382187367927987E-13</v>
      </c>
      <c r="AC127" s="24">
        <f t="shared" si="57"/>
        <v>0.86774933670914134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2">
        <f t="shared" si="86"/>
        <v>29.142418334948587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70">
        <f t="shared" si="56"/>
        <v>497.61304526670199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326.56000526571711</v>
      </c>
      <c r="T128" s="62">
        <f t="shared" si="88"/>
        <v>218.1889513818316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0.7639294110048801</v>
      </c>
      <c r="AA128" s="23">
        <f>EXP(-LN(2)/25)*AA127+(1-EXP(-LN(2)/25))/(LN(2)/25)*Calculateur!V128*Calculateur!X128*VLOOKUP('Données projet'!$B$9,Paramètres!$A$1:$I$89,3,0)*0.475*44/12</f>
        <v>8.6118974090453798E-2</v>
      </c>
      <c r="AB128" s="23">
        <f>EXP(-LN(2)/2)*AB127+(1-EXP(-LN(2)/2))/(LN(2)/2)*V128*Y128*VLOOKUP('Données projet'!$B$9,Paramètres!$A$1:$I$89,3,0)*0.475*44/12</f>
        <v>1.0169742216157383E-13</v>
      </c>
      <c r="AC128" s="24">
        <f t="shared" si="57"/>
        <v>0.85004838509543557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2">
        <f t="shared" si="86"/>
        <v>29.348324631518803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70">
        <f t="shared" si="56"/>
        <v>499.49318539989508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326.56000526571711</v>
      </c>
      <c r="T129" s="62">
        <f t="shared" si="88"/>
        <v>218.1889513818316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0.74894922120600627</v>
      </c>
      <c r="AA129" s="23">
        <f>EXP(-LN(2)/25)*AA128+(1-EXP(-LN(2)/25))/(LN(2)/25)*Calculateur!V129*Calculateur!X129*VLOOKUP('Données projet'!$B$9,Paramètres!$A$1:$I$89,3,0)*0.475*44/12</f>
        <v>8.3764046215150323E-2</v>
      </c>
      <c r="AB129" s="23">
        <f>EXP(-LN(2)/2)*AB128+(1-EXP(-LN(2)/2))/(LN(2)/2)*V129*Y129*VLOOKUP('Données projet'!$B$9,Paramètres!$A$1:$I$89,3,0)*0.475*44/12</f>
        <v>7.1910936839639934E-14</v>
      </c>
      <c r="AC129" s="24">
        <f t="shared" si="57"/>
        <v>0.83271326742122853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2">
        <f t="shared" si="86"/>
        <v>29.554040795615606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70">
        <f t="shared" si="56"/>
        <v>501.37299438569698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326.56000526571711</v>
      </c>
      <c r="T130" s="62">
        <f t="shared" si="88"/>
        <v>218.1889513818316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0.73426278379207477</v>
      </c>
      <c r="AA130" s="23">
        <f>EXP(-LN(2)/25)*AA129+(1-EXP(-LN(2)/25))/(LN(2)/25)*Calculateur!V130*Calculateur!X130*VLOOKUP('Données projet'!$B$9,Paramètres!$A$1:$I$89,3,0)*0.475*44/12</f>
        <v>8.1473513966437289E-2</v>
      </c>
      <c r="AB130" s="23">
        <f>EXP(-LN(2)/2)*AB129+(1-EXP(-LN(2)/2))/(LN(2)/2)*V130*Y130*VLOOKUP('Données projet'!$B$9,Paramètres!$A$1:$I$89,3,0)*0.475*44/12</f>
        <v>5.0848711080786915E-14</v>
      </c>
      <c r="AC130" s="24">
        <f t="shared" si="57"/>
        <v>0.81573629775856293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2">
        <f t="shared" si="86"/>
        <v>29.759568497877233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70">
        <f t="shared" si="56"/>
        <v>503.2524751338027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326.56000526571711</v>
      </c>
      <c r="T131" s="62">
        <f t="shared" si="88"/>
        <v>218.1889513818316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0.71986433845798814</v>
      </c>
      <c r="AA131" s="23">
        <f>EXP(-LN(2)/25)*AA130+(1-EXP(-LN(2)/25))/(LN(2)/25)*Calculateur!V131*Calculateur!X131*VLOOKUP('Données projet'!$B$9,Paramètres!$A$1:$I$89,3,0)*0.475*44/12</f>
        <v>7.9245616442519165E-2</v>
      </c>
      <c r="AB131" s="23">
        <f>EXP(-LN(2)/2)*AB130+(1-EXP(-LN(2)/2))/(LN(2)/2)*V131*Y131*VLOOKUP('Données projet'!$B$9,Paramètres!$A$1:$I$89,3,0)*0.475*44/12</f>
        <v>3.5955468419819967E-14</v>
      </c>
      <c r="AC131" s="24">
        <f t="shared" si="57"/>
        <v>0.79910995490054326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2">
        <f t="shared" si="86"/>
        <v>29.964909381330607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70">
        <f t="shared" ref="H132:H195" si="110">(B132+E132+F132)*44/12+(C132+D132)*0.475*44/12</f>
        <v>505.13163050581727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326.56000526571711</v>
      </c>
      <c r="T132" s="62">
        <f t="shared" si="88"/>
        <v>218.1889513818316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0.70574823785471852</v>
      </c>
      <c r="AA132" s="23">
        <f>EXP(-LN(2)/25)*AA131+(1-EXP(-LN(2)/25))/(LN(2)/25)*Calculateur!V132*Calculateur!X132*VLOOKUP('Données projet'!$B$9,Paramètres!$A$1:$I$89,3,0)*0.475*44/12</f>
        <v>7.7078640893552625E-2</v>
      </c>
      <c r="AB132" s="23">
        <f>EXP(-LN(2)/2)*AB131+(1-EXP(-LN(2)/2))/(LN(2)/2)*V132*Y132*VLOOKUP('Données projet'!$B$9,Paramètres!$A$1:$I$89,3,0)*0.475*44/12</f>
        <v>2.5424355540393457E-14</v>
      </c>
      <c r="AC132" s="24">
        <f t="shared" ref="AC132:AC153" si="111">SUM(Z132:AB132)</f>
        <v>0.7828268787482966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2">
        <f t="shared" ref="D133:D196" si="140">IFERROR(EXP(-1.0587+0.8836*LN(C133)+0.284),0)</f>
        <v>30.170065062058185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70">
        <f t="shared" si="110"/>
        <v>507.01046331641783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326.56000526571711</v>
      </c>
      <c r="T133" s="62">
        <f t="shared" ref="T133:T196" si="142">$T$3</f>
        <v>218.1889513818316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0.6919089453743078</v>
      </c>
      <c r="AA133" s="23">
        <f>EXP(-LN(2)/25)*AA132+(1-EXP(-LN(2)/25))/(LN(2)/25)*Calculateur!V133*Calculateur!X133*VLOOKUP('Données projet'!$B$9,Paramètres!$A$1:$I$89,3,0)*0.475*44/12</f>
        <v>7.4970921404928864E-2</v>
      </c>
      <c r="AB133" s="23">
        <f>EXP(-LN(2)/2)*AB132+(1-EXP(-LN(2)/2))/(LN(2)/2)*V133*Y133*VLOOKUP('Données projet'!$B$9,Paramètres!$A$1:$I$89,3,0)*0.475*44/12</f>
        <v>1.7977734209909983E-14</v>
      </c>
      <c r="AC133" s="24">
        <f t="shared" si="111"/>
        <v>0.76687986677925468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2">
        <f t="shared" si="140"/>
        <v>30.37503712984369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70">
        <f t="shared" si="110"/>
        <v>508.88897633447755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326.56000526571711</v>
      </c>
      <c r="T134" s="62">
        <f t="shared" si="142"/>
        <v>218.1889513818316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0.67834103297830306</v>
      </c>
      <c r="AA134" s="23">
        <f>EXP(-LN(2)/25)*AA133+(1-EXP(-LN(2)/25))/(LN(2)/25)*Calculateur!V134*Calculateur!X134*VLOOKUP('Données projet'!$B$9,Paramètres!$A$1:$I$89,3,0)*0.475*44/12</f>
        <v>7.2920837616561679E-2</v>
      </c>
      <c r="AB134" s="23">
        <f>EXP(-LN(2)/2)*AB133+(1-EXP(-LN(2)/2))/(LN(2)/2)*V134*Y134*VLOOKUP('Données projet'!$B$9,Paramètres!$A$1:$I$89,3,0)*0.475*44/12</f>
        <v>1.2712177770196729E-14</v>
      </c>
      <c r="AC134" s="24">
        <f t="shared" si="111"/>
        <v>0.75126187059487748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2">
        <f t="shared" si="140"/>
        <v>30.579827148797293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70">
        <f t="shared" si="110"/>
        <v>510.76717228415504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326.56000526571711</v>
      </c>
      <c r="T135" s="62">
        <f t="shared" si="142"/>
        <v>218.1889513818316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0.66503917906877452</v>
      </c>
      <c r="AA135" s="23">
        <f>EXP(-LN(2)/25)*AA134+(1-EXP(-LN(2)/25))/(LN(2)/25)*Calculateur!V135*Calculateur!X135*VLOOKUP('Données projet'!$B$9,Paramètres!$A$1:$I$89,3,0)*0.475*44/12</f>
        <v>7.0926813477196607E-2</v>
      </c>
      <c r="AB135" s="23">
        <f>EXP(-LN(2)/2)*AB134+(1-EXP(-LN(2)/2))/(LN(2)/2)*V135*Y135*VLOOKUP('Données projet'!$B$9,Paramètres!$A$1:$I$89,3,0)*0.475*44/12</f>
        <v>8.9888671049549917E-15</v>
      </c>
      <c r="AC135" s="24">
        <f t="shared" si="111"/>
        <v>0.73596599254598016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2">
        <f t="shared" si="140"/>
        <v>30.784436657961677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70">
        <f t="shared" si="110"/>
        <v>512.64505384594975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326.56000526571711</v>
      </c>
      <c r="T136" s="62">
        <f t="shared" si="142"/>
        <v>218.1889513818316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0.6519981664010821</v>
      </c>
      <c r="AA136" s="23">
        <f>EXP(-LN(2)/25)*AA135+(1-EXP(-LN(2)/25))/(LN(2)/25)*Calculateur!V136*Calculateur!X136*VLOOKUP('Données projet'!$B$9,Paramètres!$A$1:$I$89,3,0)*0.475*44/12</f>
        <v>6.8987316032783644E-2</v>
      </c>
      <c r="AB136" s="23">
        <f>EXP(-LN(2)/2)*AB135+(1-EXP(-LN(2)/2))/(LN(2)/2)*V136*Y136*VLOOKUP('Données projet'!$B$9,Paramètres!$A$1:$I$89,3,0)*0.475*44/12</f>
        <v>6.3560888850983644E-15</v>
      </c>
      <c r="AC136" s="24">
        <f t="shared" si="111"/>
        <v>0.72098548243387206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2">
        <f t="shared" si="140"/>
        <v>30.988867171899123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70">
        <f t="shared" si="110"/>
        <v>514.52262365772413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326.56000526571711</v>
      </c>
      <c r="T137" s="62">
        <f t="shared" si="142"/>
        <v>218.1889513818316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0.63921288003757082</v>
      </c>
      <c r="AA137" s="23">
        <f>EXP(-LN(2)/25)*AA136+(1-EXP(-LN(2)/25))/(LN(2)/25)*Calculateur!V137*Calculateur!X137*VLOOKUP('Données projet'!$B$9,Paramètres!$A$1:$I$89,3,0)*0.475*44/12</f>
        <v>6.71008542479819E-2</v>
      </c>
      <c r="AB137" s="23">
        <f>EXP(-LN(2)/2)*AB136+(1-EXP(-LN(2)/2))/(LN(2)/2)*V137*Y137*VLOOKUP('Données projet'!$B$9,Paramètres!$A$1:$I$89,3,0)*0.475*44/12</f>
        <v>4.4944335524774959E-15</v>
      </c>
      <c r="AC137" s="24">
        <f t="shared" si="111"/>
        <v>0.70631373428555722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2">
        <f t="shared" si="140"/>
        <v>31.193120181260472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70">
        <f t="shared" si="110"/>
        <v>516.39988431569509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326.56000526571711</v>
      </c>
      <c r="T138" s="62">
        <f t="shared" si="142"/>
        <v>218.1889513818316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0.62667830534139324</v>
      </c>
      <c r="AA138" s="23">
        <f>EXP(-LN(2)/25)*AA137+(1-EXP(-LN(2)/25))/(LN(2)/25)*Calculateur!V138*Calculateur!X138*VLOOKUP('Données projet'!$B$9,Paramètres!$A$1:$I$89,3,0)*0.475*44/12</f>
        <v>6.5265977859890273E-2</v>
      </c>
      <c r="AB138" s="23">
        <f>EXP(-LN(2)/2)*AB137+(1-EXP(-LN(2)/2))/(LN(2)/2)*V138*Y138*VLOOKUP('Données projet'!$B$9,Paramètres!$A$1:$I$89,3,0)*0.475*44/12</f>
        <v>3.1780444425491822E-15</v>
      </c>
      <c r="AC138" s="24">
        <f t="shared" si="111"/>
        <v>0.69194428320128676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2">
        <f t="shared" si="140"/>
        <v>31.397197153337192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70">
        <f t="shared" si="110"/>
        <v>518.27683837539541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326.56000526571711</v>
      </c>
      <c r="T139" s="62">
        <f t="shared" si="142"/>
        <v>218.1889513818316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0.61438952600967212</v>
      </c>
      <c r="AA139" s="23">
        <f>EXP(-LN(2)/25)*AA138+(1-EXP(-LN(2)/25))/(LN(2)/25)*Calculateur!V139*Calculateur!X139*VLOOKUP('Données projet'!$B$9,Paramètres!$A$1:$I$89,3,0)*0.475*44/12</f>
        <v>6.3481276263122971E-2</v>
      </c>
      <c r="AB139" s="23">
        <f>EXP(-LN(2)/2)*AB138+(1-EXP(-LN(2)/2))/(LN(2)/2)*V139*Y139*VLOOKUP('Données projet'!$B$9,Paramètres!$A$1:$I$89,3,0)*0.475*44/12</f>
        <v>2.2472167762387479E-15</v>
      </c>
      <c r="AC139" s="24">
        <f t="shared" si="111"/>
        <v>0.67787080227279728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2">
        <f t="shared" si="140"/>
        <v>31.601099532596137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70">
        <f t="shared" si="110"/>
        <v>520.15348835260465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326.56000526571711</v>
      </c>
      <c r="T140" s="62">
        <f t="shared" si="142"/>
        <v>218.1889513818316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0.60234172214523074</v>
      </c>
      <c r="AA140" s="23">
        <f>EXP(-LN(2)/25)*AA139+(1-EXP(-LN(2)/25))/(LN(2)/25)*Calculateur!V140*Calculateur!X140*VLOOKUP('Données projet'!$B$9,Paramètres!$A$1:$I$89,3,0)*0.475*44/12</f>
        <v>6.1745377425372644E-2</v>
      </c>
      <c r="AB140" s="23">
        <f>EXP(-LN(2)/2)*AB139+(1-EXP(-LN(2)/2))/(LN(2)/2)*V140*Y140*VLOOKUP('Données projet'!$B$9,Paramètres!$A$1:$I$89,3,0)*0.475*44/12</f>
        <v>1.5890222212745911E-15</v>
      </c>
      <c r="AC140" s="24">
        <f t="shared" si="111"/>
        <v>0.66408709957060497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2">
        <f t="shared" si="140"/>
        <v>31.804828741198751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70">
        <f t="shared" si="110"/>
        <v>522.02983672425421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326.56000526571711</v>
      </c>
      <c r="T141" s="62">
        <f t="shared" si="142"/>
        <v>218.1889513818316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0.59053016836613637</v>
      </c>
      <c r="AA141" s="23">
        <f>EXP(-LN(2)/25)*AA140+(1-EXP(-LN(2)/25))/(LN(2)/25)*Calculateur!V141*Calculateur!X141*VLOOKUP('Données projet'!$B$9,Paramètres!$A$1:$I$89,3,0)*0.475*44/12</f>
        <v>6.005694683262755E-2</v>
      </c>
      <c r="AB141" s="23">
        <f>EXP(-LN(2)/2)*AB140+(1-EXP(-LN(2)/2))/(LN(2)/2)*V141*Y141*VLOOKUP('Données projet'!$B$9,Paramètres!$A$1:$I$89,3,0)*0.475*44/12</f>
        <v>1.123608388119374E-15</v>
      </c>
      <c r="AC141" s="24">
        <f t="shared" si="111"/>
        <v>0.650587115198765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2">
        <f t="shared" si="140"/>
        <v>32.008386179504427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70">
        <f t="shared" si="110"/>
        <v>523.90588592930328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326.56000526571711</v>
      </c>
      <c r="T142" s="62">
        <f t="shared" si="142"/>
        <v>218.1889513818316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0.57895023195231354</v>
      </c>
      <c r="AA142" s="23">
        <f>EXP(-LN(2)/25)*AA141+(1-EXP(-LN(2)/25))/(LN(2)/25)*Calculateur!V142*Calculateur!X142*VLOOKUP('Données projet'!$B$9,Paramètres!$A$1:$I$89,3,0)*0.475*44/12</f>
        <v>5.841468646323178E-2</v>
      </c>
      <c r="AB142" s="23">
        <f>EXP(-LN(2)/2)*AB141+(1-EXP(-LN(2)/2))/(LN(2)/2)*V142*Y142*VLOOKUP('Données projet'!$B$9,Paramètres!$A$1:$I$89,3,0)*0.475*44/12</f>
        <v>7.9451111063729554E-16</v>
      </c>
      <c r="AC142" s="24">
        <f t="shared" si="111"/>
        <v>0.6373649184155461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2">
        <f t="shared" si="140"/>
        <v>32.211773226559345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70">
        <f t="shared" si="110"/>
        <v>525.78163836959061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326.56000526571711</v>
      </c>
      <c r="T143" s="62">
        <f t="shared" si="142"/>
        <v>218.1889513818316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0.56759737102850194</v>
      </c>
      <c r="AA143" s="23">
        <f>EXP(-LN(2)/25)*AA142+(1-EXP(-LN(2)/25))/(LN(2)/25)*Calculateur!V143*Calculateur!X143*VLOOKUP('Données projet'!$B$9,Paramètres!$A$1:$I$89,3,0)*0.475*44/12</f>
        <v>5.6817333789999855E-2</v>
      </c>
      <c r="AB143" s="23">
        <f>EXP(-LN(2)/2)*AB142+(1-EXP(-LN(2)/2))/(LN(2)/2)*V143*Y143*VLOOKUP('Données projet'!$B$9,Paramètres!$A$1:$I$89,3,0)*0.475*44/12</f>
        <v>5.6180419405968698E-16</v>
      </c>
      <c r="AC143" s="24">
        <f t="shared" si="111"/>
        <v>0.62441470481850236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2">
        <f t="shared" si="140"/>
        <v>32.414991240570387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70">
        <f t="shared" si="110"/>
        <v>527.65709641065985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326.56000526571711</v>
      </c>
      <c r="T144" s="62">
        <f t="shared" si="142"/>
        <v>218.1889513818316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0.55646713278284488</v>
      </c>
      <c r="AA144" s="23">
        <f>EXP(-LN(2)/25)*AA143+(1-EXP(-LN(2)/25))/(LN(2)/25)*Calculateur!V144*Calculateur!X144*VLOOKUP('Données projet'!$B$9,Paramètres!$A$1:$I$89,3,0)*0.475*44/12</f>
        <v>5.526366080961858E-2</v>
      </c>
      <c r="AB144" s="23">
        <f>EXP(-LN(2)/2)*AB143+(1-EXP(-LN(2)/2))/(LN(2)/2)*V144*Y144*VLOOKUP('Données projet'!$B$9,Paramètres!$A$1:$I$89,3,0)*0.475*44/12</f>
        <v>3.9725555531864777E-16</v>
      </c>
      <c r="AC144" s="24">
        <f t="shared" si="111"/>
        <v>0.61173079359246385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2">
        <f t="shared" si="140"/>
        <v>32.618041559365949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70">
        <f t="shared" si="110"/>
        <v>529.53226238256207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326.56000526571711</v>
      </c>
      <c r="T145" s="62">
        <f t="shared" si="142"/>
        <v>218.1889513818316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0.54555515172041014</v>
      </c>
      <c r="AA145" s="23">
        <f>EXP(-LN(2)/25)*AA144+(1-EXP(-LN(2)/25))/(LN(2)/25)*Calculateur!V145*Calculateur!X145*VLOOKUP('Données projet'!$B$9,Paramètres!$A$1:$I$89,3,0)*0.475*44/12</f>
        <v>5.3752473098589944E-2</v>
      </c>
      <c r="AB145" s="23">
        <f>EXP(-LN(2)/2)*AB144+(1-EXP(-LN(2)/2))/(LN(2)/2)*V145*Y145*VLOOKUP('Données projet'!$B$9,Paramètres!$A$1:$I$89,3,0)*0.475*44/12</f>
        <v>2.8090209702984349E-16</v>
      </c>
      <c r="AC145" s="24">
        <f t="shared" si="111"/>
        <v>0.59930762481900046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2">
        <f t="shared" si="140"/>
        <v>32.820925500842684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70">
        <f t="shared" si="110"/>
        <v>531.40713858063407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326.56000526571711</v>
      </c>
      <c r="T146" s="62">
        <f t="shared" si="142"/>
        <v>218.1889513818316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0.53485714795095851</v>
      </c>
      <c r="AA146" s="23">
        <f>EXP(-LN(2)/25)*AA145+(1-EXP(-LN(2)/25))/(LN(2)/25)*Calculateur!V146*Calculateur!X146*VLOOKUP('Données projet'!$B$9,Paramètres!$A$1:$I$89,3,0)*0.475*44/12</f>
        <v>5.2282608894989292E-2</v>
      </c>
      <c r="AB146" s="23">
        <f>EXP(-LN(2)/2)*AB145+(1-EXP(-LN(2)/2))/(LN(2)/2)*V146*Y146*VLOOKUP('Données projet'!$B$9,Paramètres!$A$1:$I$89,3,0)*0.475*44/12</f>
        <v>1.9862777765932389E-16</v>
      </c>
      <c r="AC146" s="24">
        <f t="shared" si="111"/>
        <v>0.58713975684594799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2">
        <f t="shared" si="140"/>
        <v>33.023644363399924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70">
        <f t="shared" si="110"/>
        <v>533.28172726625462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326.56000526571711</v>
      </c>
      <c r="T147" s="62">
        <f t="shared" si="142"/>
        <v>218.1889513818316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0.52436892551028791</v>
      </c>
      <c r="AA147" s="23">
        <f>EXP(-LN(2)/25)*AA146+(1-EXP(-LN(2)/25))/(LN(2)/25)*Calculateur!V147*Calculateur!X147*VLOOKUP('Données projet'!$B$9,Paramètres!$A$1:$I$89,3,0)*0.475*44/12</f>
        <v>5.0852938205332904E-2</v>
      </c>
      <c r="AB147" s="23">
        <f>EXP(-LN(2)/2)*AB146+(1-EXP(-LN(2)/2))/(LN(2)/2)*V147*Y147*VLOOKUP('Données projet'!$B$9,Paramètres!$A$1:$I$89,3,0)*0.475*44/12</f>
        <v>1.4045104851492175E-16</v>
      </c>
      <c r="AC147" s="24">
        <f t="shared" si="111"/>
        <v>0.5752218637156209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2">
        <f t="shared" si="140"/>
        <v>33.226199426361291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70">
        <f t="shared" si="110"/>
        <v>535.15603066757899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326.56000526571711</v>
      </c>
      <c r="T148" s="62">
        <f t="shared" si="142"/>
        <v>218.1889513818316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0.51408637071449481</v>
      </c>
      <c r="AA148" s="23">
        <f>EXP(-LN(2)/25)*AA147+(1-EXP(-LN(2)/25))/(LN(2)/25)*Calculateur!V148*Calculateur!X148*VLOOKUP('Données projet'!$B$9,Paramètres!$A$1:$I$89,3,0)*0.475*44/12</f>
        <v>4.9462361935868282E-2</v>
      </c>
      <c r="AB148" s="23">
        <f>EXP(-LN(2)/2)*AB147+(1-EXP(-LN(2)/2))/(LN(2)/2)*V148*Y148*VLOOKUP('Données projet'!$B$9,Paramètres!$A$1:$I$89,3,0)*0.475*44/12</f>
        <v>9.9313888829661943E-17</v>
      </c>
      <c r="AC148" s="24">
        <f t="shared" si="111"/>
        <v>0.5635487326503632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2">
        <f t="shared" si="140"/>
        <v>33.428591950384771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70">
        <f t="shared" si="110"/>
        <v>537.03005098025324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326.56000526571711</v>
      </c>
      <c r="T149" s="62">
        <f t="shared" si="142"/>
        <v>218.1889513818316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0.50400545054650803</v>
      </c>
      <c r="AA149" s="23">
        <f>EXP(-LN(2)/25)*AA148+(1-EXP(-LN(2)/25))/(LN(2)/25)*Calculateur!V149*Calculateur!X149*VLOOKUP('Données projet'!$B$9,Paramètres!$A$1:$I$89,3,0)*0.475*44/12</f>
        <v>4.8109811047619397E-2</v>
      </c>
      <c r="AB149" s="23">
        <f>EXP(-LN(2)/2)*AB148+(1-EXP(-LN(2)/2))/(LN(2)/2)*V149*Y149*VLOOKUP('Données projet'!$B$9,Paramètres!$A$1:$I$89,3,0)*0.475*44/12</f>
        <v>7.0225524257460873E-17</v>
      </c>
      <c r="AC149" s="24">
        <f t="shared" si="111"/>
        <v>0.55211526159412749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2">
        <f t="shared" si="140"/>
        <v>33.630823177860727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70">
        <f t="shared" si="110"/>
        <v>538.90379036810714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326.56000526571711</v>
      </c>
      <c r="T150" s="62">
        <f t="shared" si="142"/>
        <v>218.1889513818316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0.49412221107426135</v>
      </c>
      <c r="AA150" s="23">
        <f>EXP(-LN(2)/25)*AA149+(1-EXP(-LN(2)/25))/(LN(2)/25)*Calculateur!V150*Calculateur!X150*VLOOKUP('Données projet'!$B$9,Paramètres!$A$1:$I$89,3,0)*0.475*44/12</f>
        <v>4.6794245734537235E-2</v>
      </c>
      <c r="AB150" s="23">
        <f>EXP(-LN(2)/2)*AB149+(1-EXP(-LN(2)/2))/(LN(2)/2)*V150*Y150*VLOOKUP('Données projet'!$B$9,Paramètres!$A$1:$I$89,3,0)*0.475*44/12</f>
        <v>4.9656944414830972E-17</v>
      </c>
      <c r="AC150" s="24">
        <f t="shared" si="111"/>
        <v>0.54091645680879863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2">
        <f t="shared" si="140"/>
        <v>33.832894333299215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70">
        <f t="shared" si="110"/>
        <v>540.77725096382915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326.56000526571711</v>
      </c>
      <c r="T151" s="62">
        <f t="shared" si="142"/>
        <v>218.1889513818316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0.48443277589988459</v>
      </c>
      <c r="AA151" s="23">
        <f>EXP(-LN(2)/25)*AA150+(1-EXP(-LN(2)/25))/(LN(2)/25)*Calculateur!V151*Calculateur!X151*VLOOKUP('Données projet'!$B$9,Paramètres!$A$1:$I$89,3,0)*0.475*44/12</f>
        <v>4.5514654624123879E-2</v>
      </c>
      <c r="AB151" s="23">
        <f>EXP(-LN(2)/2)*AB150+(1-EXP(-LN(2)/2))/(LN(2)/2)*V151*Y151*VLOOKUP('Données projet'!$B$9,Paramètres!$A$1:$I$89,3,0)*0.475*44/12</f>
        <v>3.5112762128730436E-17</v>
      </c>
      <c r="AC151" s="24">
        <f t="shared" si="111"/>
        <v>0.5299474305240085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2">
        <f t="shared" si="140"/>
        <v>34.034806623706274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70">
        <f t="shared" si="110"/>
        <v>542.65043486962156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326.56000526571711</v>
      </c>
      <c r="T152" s="62">
        <f t="shared" si="142"/>
        <v>218.1889513818316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0.47493334463930542</v>
      </c>
      <c r="AA152" s="23">
        <f>EXP(-LN(2)/25)*AA151+(1-EXP(-LN(2)/25))/(LN(2)/25)*Calculateur!V152*Calculateur!X152*VLOOKUP('Données projet'!$B$9,Paramètres!$A$1:$I$89,3,0)*0.475*44/12</f>
        <v>4.427005399991555E-2</v>
      </c>
      <c r="AB152" s="23">
        <f>EXP(-LN(2)/2)*AB151+(1-EXP(-LN(2)/2))/(LN(2)/2)*V152*Y152*VLOOKUP('Données projet'!$B$9,Paramètres!$A$1:$I$89,3,0)*0.475*44/12</f>
        <v>2.4828472207415486E-17</v>
      </c>
      <c r="AC152" s="24">
        <f t="shared" si="111"/>
        <v>0.51920339863922094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2">
        <f t="shared" si="140"/>
        <v>34.236561238949889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70">
        <f t="shared" si="110"/>
        <v>544.52334415783753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326.56000526571711</v>
      </c>
      <c r="T153" s="62">
        <f t="shared" si="142"/>
        <v>218.1889513818316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0.46562019143166528</v>
      </c>
      <c r="AA153" s="23">
        <f>EXP(-LN(2)/25)*AA152+(1-EXP(-LN(2)/25))/(LN(2)/25)*Calculateur!V153*Calculateur!X153*VLOOKUP('Données projet'!$B$9,Paramètres!$A$1:$I$89,3,0)*0.475*44/12</f>
        <v>4.3059487045226899E-2</v>
      </c>
      <c r="AB153" s="23">
        <f>EXP(-LN(2)/2)*AB152+(1-EXP(-LN(2)/2))/(LN(2)/2)*V153*Y153*VLOOKUP('Données projet'!$B$9,Paramètres!$A$1:$I$89,3,0)*0.475*44/12</f>
        <v>1.7556381064365218E-17</v>
      </c>
      <c r="AC153" s="24">
        <f t="shared" si="111"/>
        <v>0.50867967847689222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2">
        <f t="shared" si="140"/>
        <v>34.438159352115974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70">
        <f t="shared" si="110"/>
        <v>546.39598087160175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326.56000526571711</v>
      </c>
      <c r="T154" s="62">
        <f t="shared" si="142"/>
        <v>218.1889513818316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0.45648966347796438</v>
      </c>
      <c r="AA154" s="23">
        <f>EXP(-LN(2)/25)*AA153+(1-EXP(-LN(2)/25))/(LN(2)/25)*Calculateur!V154*Calculateur!X154*VLOOKUP('Données projet'!$B$9,Paramètres!$A$1:$I$89,3,0)*0.475*44/12</f>
        <v>4.1882023107575161E-2</v>
      </c>
      <c r="AB154" s="23">
        <f>EXP(-LN(2)/2)*AB153+(1-EXP(-LN(2)/2))/(LN(2)/2)*V154*Y154*VLOOKUP('Données projet'!$B$9,Paramètres!$A$1:$I$89,3,0)*0.475*44/12</f>
        <v>1.2414236103707743E-17</v>
      </c>
      <c r="AC154" s="24">
        <f t="shared" ref="AC154:AC203" si="163">SUM(Z154:AB154)</f>
        <v>0.49837168658553954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2">
        <f t="shared" si="140"/>
        <v>34.63960211985458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70">
        <f t="shared" si="110"/>
        <v>548.26834702541316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326.56000526571711</v>
      </c>
      <c r="T155" s="62">
        <f t="shared" si="142"/>
        <v>218.1889513818316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0.4475381796083634</v>
      </c>
      <c r="AA155" s="23">
        <f>EXP(-LN(2)/25)*AA154+(1-EXP(-LN(2)/25))/(LN(2)/25)*Calculateur!V155*Calculateur!X155*VLOOKUP('Données projet'!$B$9,Paramètres!$A$1:$I$89,3,0)*0.475*44/12</f>
        <v>4.0736756983218644E-2</v>
      </c>
      <c r="AB155" s="23">
        <f>EXP(-LN(2)/2)*AB154+(1-EXP(-LN(2)/2))/(LN(2)/2)*V155*Y155*VLOOKUP('Données projet'!$B$9,Paramètres!$A$1:$I$89,3,0)*0.475*44/12</f>
        <v>8.7781905321826091E-18</v>
      </c>
      <c r="AC155" s="24">
        <f t="shared" si="163"/>
        <v>0.48827493659158205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2">
        <f t="shared" si="140"/>
        <v>34.840890682716719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70">
        <f t="shared" si="110"/>
        <v>550.14044460573155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326.56000526571711</v>
      </c>
      <c r="T156" s="62">
        <f t="shared" si="142"/>
        <v>218.1889513818316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0.43876222887757926</v>
      </c>
      <c r="AA156" s="23">
        <f>EXP(-LN(2)/25)*AA155+(1-EXP(-LN(2)/25))/(LN(2)/25)*Calculateur!V156*Calculateur!X156*VLOOKUP('Données projet'!$B$9,Paramètres!$A$1:$I$89,3,0)*0.475*44/12</f>
        <v>3.9622808221259583E-2</v>
      </c>
      <c r="AB156" s="23">
        <f>EXP(-LN(2)/2)*AB155+(1-EXP(-LN(2)/2))/(LN(2)/2)*V156*Y156*VLOOKUP('Données projet'!$B$9,Paramètres!$A$1:$I$89,3,0)*0.475*44/12</f>
        <v>6.2071180518538714E-18</v>
      </c>
      <c r="AC156" s="24">
        <f t="shared" si="163"/>
        <v>0.47838503709883884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2">
        <f t="shared" si="140"/>
        <v>35.042026165482199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70">
        <f t="shared" si="110"/>
        <v>552.01227557154812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326.56000526571711</v>
      </c>
      <c r="T157" s="62">
        <f t="shared" si="142"/>
        <v>218.1889513818316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0.43015836918782441</v>
      </c>
      <c r="AA157" s="23">
        <f>EXP(-LN(2)/25)*AA156+(1-EXP(-LN(2)/25))/(LN(2)/25)*Calculateur!V157*Calculateur!X157*VLOOKUP('Données projet'!$B$9,Paramètres!$A$1:$I$89,3,0)*0.475*44/12</f>
        <v>3.8539320446776312E-2</v>
      </c>
      <c r="AB157" s="23">
        <f>EXP(-LN(2)/2)*AB156+(1-EXP(-LN(2)/2))/(LN(2)/2)*V157*Y157*VLOOKUP('Données projet'!$B$9,Paramètres!$A$1:$I$89,3,0)*0.475*44/12</f>
        <v>4.3890952660913046E-18</v>
      </c>
      <c r="AC157" s="24">
        <f t="shared" si="163"/>
        <v>0.46869768963460073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2">
        <f t="shared" si="140"/>
        <v>35.243009677478732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70">
        <f t="shared" si="110"/>
        <v>553.88384185494203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326.56000526571711</v>
      </c>
      <c r="T158" s="62">
        <f t="shared" si="142"/>
        <v>218.1889513818316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0.42172322593874945</v>
      </c>
      <c r="AA158" s="23">
        <f>EXP(-LN(2)/25)*AA157+(1-EXP(-LN(2)/25))/(LN(2)/25)*Calculateur!V158*Calculateur!X158*VLOOKUP('Données projet'!$B$9,Paramètres!$A$1:$I$89,3,0)*0.475*44/12</f>
        <v>3.7485460702464432E-2</v>
      </c>
      <c r="AB158" s="23">
        <f>EXP(-LN(2)/2)*AB157+(1-EXP(-LN(2)/2))/(LN(2)/2)*V158*Y158*VLOOKUP('Données projet'!$B$9,Paramètres!$A$1:$I$89,3,0)*0.475*44/12</f>
        <v>3.1035590259269357E-18</v>
      </c>
      <c r="AC158" s="24">
        <f t="shared" si="163"/>
        <v>0.45920868664121389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2">
        <f t="shared" si="140"/>
        <v>35.443842312892279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70">
        <f t="shared" si="110"/>
        <v>555.75514536162063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326.56000526571711</v>
      </c>
      <c r="T159" s="62">
        <f t="shared" si="142"/>
        <v>218.1889513818316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0.41345349070385945</v>
      </c>
      <c r="AA159" s="23">
        <f>EXP(-LN(2)/25)*AA158+(1-EXP(-LN(2)/25))/(LN(2)/25)*Calculateur!V159*Calculateur!X159*VLOOKUP('Données projet'!$B$9,Paramètres!$A$1:$I$89,3,0)*0.475*44/12</f>
        <v>3.6460418808280839E-2</v>
      </c>
      <c r="AB159" s="23">
        <f>EXP(-LN(2)/2)*AB158+(1-EXP(-LN(2)/2))/(LN(2)/2)*V159*Y159*VLOOKUP('Données projet'!$B$9,Paramètres!$A$1:$I$89,3,0)*0.475*44/12</f>
        <v>2.1945476330456523E-18</v>
      </c>
      <c r="AC159" s="24">
        <f t="shared" si="163"/>
        <v>0.44991390951214028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2">
        <f t="shared" si="140"/>
        <v>35.644525151069693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70">
        <f t="shared" si="110"/>
        <v>557.62618797144637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326.56000526571711</v>
      </c>
      <c r="T160" s="62">
        <f t="shared" si="142"/>
        <v>218.1889513818316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0.40534591993288521</v>
      </c>
      <c r="AA160" s="23">
        <f>EXP(-LN(2)/25)*AA159+(1-EXP(-LN(2)/25))/(LN(2)/25)*Calculateur!V160*Calculateur!X160*VLOOKUP('Données projet'!$B$9,Paramètres!$A$1:$I$89,3,0)*0.475*44/12</f>
        <v>3.5463406738598303E-2</v>
      </c>
      <c r="AB160" s="23">
        <f>EXP(-LN(2)/2)*AB159+(1-EXP(-LN(2)/2))/(LN(2)/2)*V160*Y160*VLOOKUP('Données projet'!$B$9,Paramètres!$A$1:$I$89,3,0)*0.475*44/12</f>
        <v>1.5517795129634679E-18</v>
      </c>
      <c r="AC160" s="24">
        <f t="shared" si="163"/>
        <v>0.44080932667148354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2">
        <f t="shared" si="140"/>
        <v>35.845059256813073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70">
        <f t="shared" si="110"/>
        <v>559.49697153894931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326.56000526571711</v>
      </c>
      <c r="T161" s="62">
        <f t="shared" si="142"/>
        <v>218.1889513818316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0.3973973336795999</v>
      </c>
      <c r="AA161" s="23">
        <f>EXP(-LN(2)/25)*AA160+(1-EXP(-LN(2)/25))/(LN(2)/25)*Calculateur!V161*Calculateur!X161*VLOOKUP('Données projet'!$B$9,Paramètres!$A$1:$I$89,3,0)*0.475*44/12</f>
        <v>3.4493658016391822E-2</v>
      </c>
      <c r="AB161" s="23">
        <f>EXP(-LN(2)/2)*AB160+(1-EXP(-LN(2)/2))/(LN(2)/2)*V161*Y161*VLOOKUP('Données projet'!$B$9,Paramètres!$A$1:$I$89,3,0)*0.475*44/12</f>
        <v>1.0972738165228261E-18</v>
      </c>
      <c r="AC161" s="24">
        <f t="shared" si="163"/>
        <v>0.43189099169599171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2">
        <f t="shared" si="140"/>
        <v>36.045445680666425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70">
        <f t="shared" si="110"/>
        <v>561.36749789382725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326.56000526571711</v>
      </c>
      <c r="T162" s="62">
        <f t="shared" si="142"/>
        <v>218.1889513818316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0.3896046143545826</v>
      </c>
      <c r="AA162" s="23">
        <f>EXP(-LN(2)/25)*AA161+(1-EXP(-LN(2)/25))/(LN(2)/25)*Calculateur!V162*Calculateur!X162*VLOOKUP('Données projet'!$B$9,Paramètres!$A$1:$I$89,3,0)*0.475*44/12</f>
        <v>3.355042712399095E-2</v>
      </c>
      <c r="AB162" s="23">
        <f>EXP(-LN(2)/2)*AB161+(1-EXP(-LN(2)/2))/(LN(2)/2)*V162*Y162*VLOOKUP('Données projet'!$B$9,Paramètres!$A$1:$I$89,3,0)*0.475*44/12</f>
        <v>7.7588975648173393E-19</v>
      </c>
      <c r="AC162" s="24">
        <f t="shared" si="163"/>
        <v>0.42315504147857352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2">
        <f t="shared" si="140"/>
        <v>36.245685459195286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70">
        <f t="shared" si="110"/>
        <v>563.23776884143183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326.56000526571711</v>
      </c>
      <c r="T163" s="62">
        <f t="shared" si="142"/>
        <v>218.1889513818316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0.38196470550243944</v>
      </c>
      <c r="AA163" s="23">
        <f>EXP(-LN(2)/25)*AA162+(1-EXP(-LN(2)/25))/(LN(2)/25)*Calculateur!V163*Calculateur!X163*VLOOKUP('Données projet'!$B$9,Paramètres!$A$1:$I$89,3,0)*0.475*44/12</f>
        <v>3.2632988929945136E-2</v>
      </c>
      <c r="AB163" s="23">
        <f>EXP(-LN(2)/2)*AB162+(1-EXP(-LN(2)/2))/(LN(2)/2)*V163*Y163*VLOOKUP('Données projet'!$B$9,Paramètres!$A$1:$I$89,3,0)*0.475*44/12</f>
        <v>5.4863690826141307E-19</v>
      </c>
      <c r="AC163" s="24">
        <f t="shared" si="163"/>
        <v>0.41459769443238459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2">
        <f t="shared" si="140"/>
        <v>36.445779615258601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70">
        <f t="shared" si="110"/>
        <v>565.10778616324205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326.56000526571711</v>
      </c>
      <c r="T164" s="62">
        <f t="shared" si="142"/>
        <v>218.1889513818316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0.37447461060300252</v>
      </c>
      <c r="AA164" s="23">
        <f>EXP(-LN(2)/25)*AA163+(1-EXP(-LN(2)/25))/(LN(2)/25)*Calculateur!V164*Calculateur!X164*VLOOKUP('Données projet'!$B$9,Paramètres!$A$1:$I$89,3,0)*0.475*44/12</f>
        <v>3.1740638131561486E-2</v>
      </c>
      <c r="AB164" s="23">
        <f>EXP(-LN(2)/2)*AB163+(1-EXP(-LN(2)/2))/(LN(2)/2)*V164*Y164*VLOOKUP('Données projet'!$B$9,Paramètres!$A$1:$I$89,3,0)*0.475*44/12</f>
        <v>3.8794487824086697E-19</v>
      </c>
      <c r="AC164" s="24">
        <f t="shared" si="163"/>
        <v>0.40621524873456399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2">
        <f t="shared" si="140"/>
        <v>36.645729158274158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70">
        <f t="shared" si="110"/>
        <v>566.97755161732744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326.56000526571711</v>
      </c>
      <c r="T165" s="62">
        <f t="shared" si="142"/>
        <v>218.1889513818316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0.36713139189603677</v>
      </c>
      <c r="AA165" s="23">
        <f>EXP(-LN(2)/25)*AA164+(1-EXP(-LN(2)/25))/(LN(2)/25)*Calculateur!V165*Calculateur!X165*VLOOKUP('Données projet'!$B$9,Paramètres!$A$1:$I$89,3,0)*0.475*44/12</f>
        <v>3.0872688712686322E-2</v>
      </c>
      <c r="AB165" s="23">
        <f>EXP(-LN(2)/2)*AB164+(1-EXP(-LN(2)/2))/(LN(2)/2)*V165*Y165*VLOOKUP('Données projet'!$B$9,Paramètres!$A$1:$I$89,3,0)*0.475*44/12</f>
        <v>2.7431845413070653E-19</v>
      </c>
      <c r="AC165" s="24">
        <f t="shared" si="163"/>
        <v>0.39800408060872311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2">
        <f t="shared" si="140"/>
        <v>36.845535084476985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70">
        <f t="shared" si="110"/>
        <v>568.84706693879741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326.56000526571711</v>
      </c>
      <c r="T166" s="62">
        <f t="shared" si="142"/>
        <v>218.1889513818316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0.35993216922899351</v>
      </c>
      <c r="AA166" s="23">
        <f>EXP(-LN(2)/25)*AA165+(1-EXP(-LN(2)/25))/(LN(2)/25)*Calculateur!V166*Calculateur!X166*VLOOKUP('Données projet'!$B$9,Paramètres!$A$1:$I$89,3,0)*0.475*44/12</f>
        <v>3.0028473416313775E-2</v>
      </c>
      <c r="AB166" s="23">
        <f>EXP(-LN(2)/2)*AB165+(1-EXP(-LN(2)/2))/(LN(2)/2)*V166*Y166*VLOOKUP('Données projet'!$B$9,Paramètres!$A$1:$I$89,3,0)*0.475*44/12</f>
        <v>1.9397243912043348E-19</v>
      </c>
      <c r="AC166" s="24">
        <f t="shared" si="163"/>
        <v>0.38996064264530728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2">
        <f t="shared" si="140"/>
        <v>37.045198377171303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70">
        <f t="shared" si="110"/>
        <v>570.71633384024005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326.56000526571711</v>
      </c>
      <c r="T167" s="62">
        <f t="shared" si="142"/>
        <v>218.1889513818316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0.3528741189273587</v>
      </c>
      <c r="AA167" s="23">
        <f>EXP(-LN(2)/25)*AA166+(1-EXP(-LN(2)/25))/(LN(2)/25)*Calculateur!V167*Calculateur!X167*VLOOKUP('Données projet'!$B$9,Paramètres!$A$1:$I$89,3,0)*0.475*44/12</f>
        <v>2.920734323161589E-2</v>
      </c>
      <c r="AB167" s="23">
        <f>EXP(-LN(2)/2)*AB166+(1-EXP(-LN(2)/2))/(LN(2)/2)*V167*Y167*VLOOKUP('Données projet'!$B$9,Paramètres!$A$1:$I$89,3,0)*0.475*44/12</f>
        <v>1.3715922706535327E-19</v>
      </c>
      <c r="AC167" s="24">
        <f t="shared" si="163"/>
        <v>0.38208146215897459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2">
        <f t="shared" si="140"/>
        <v>37.244720006976252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70">
        <f t="shared" si="110"/>
        <v>572.58535401215045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326.56000526571711</v>
      </c>
      <c r="T168" s="62">
        <f t="shared" si="142"/>
        <v>218.1889513818316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0.34595447268715335</v>
      </c>
      <c r="AA168" s="23">
        <f>EXP(-LN(2)/25)*AA167+(1-EXP(-LN(2)/25))/(LN(2)/25)*Calculateur!V168*Calculateur!X168*VLOOKUP('Données projet'!$B$9,Paramètres!$A$1:$I$89,3,0)*0.475*44/12</f>
        <v>2.8408666894999927E-2</v>
      </c>
      <c r="AB168" s="23">
        <f>EXP(-LN(2)/2)*AB167+(1-EXP(-LN(2)/2))/(LN(2)/2)*V168*Y168*VLOOKUP('Données projet'!$B$9,Paramètres!$A$1:$I$89,3,0)*0.475*44/12</f>
        <v>9.6986219560216741E-20</v>
      </c>
      <c r="AC168" s="24">
        <f t="shared" si="163"/>
        <v>0.37436313958215328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2">
        <f t="shared" si="140"/>
        <v>37.444100932065233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70">
        <f t="shared" si="110"/>
        <v>574.454129123347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326.56000526571711</v>
      </c>
      <c r="T169" s="62">
        <f t="shared" si="142"/>
        <v>218.1889513818316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0.33917051648915097</v>
      </c>
      <c r="AA169" s="23">
        <f>EXP(-LN(2)/25)*AA168+(1-EXP(-LN(2)/25))/(LN(2)/25)*Calculateur!V169*Calculateur!X169*VLOOKUP('Données projet'!$B$9,Paramètres!$A$1:$I$89,3,0)*0.475*44/12</f>
        <v>2.763183040480929E-2</v>
      </c>
      <c r="AB169" s="23">
        <f>EXP(-LN(2)/2)*AB168+(1-EXP(-LN(2)/2))/(LN(2)/2)*V169*Y169*VLOOKUP('Données projet'!$B$9,Paramètres!$A$1:$I$89,3,0)*0.475*44/12</f>
        <v>6.8579613532676634E-20</v>
      </c>
      <c r="AC169" s="24">
        <f t="shared" si="163"/>
        <v>0.36680234689396024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2">
        <f t="shared" si="140"/>
        <v>37.643342098399685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70">
        <f t="shared" si="110"/>
        <v>576.3226608213796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326.56000526571711</v>
      </c>
      <c r="T170" s="62">
        <f t="shared" si="142"/>
        <v>218.1889513818316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0.33251958953438671</v>
      </c>
      <c r="AA170" s="23">
        <f>EXP(-LN(2)/25)*AA169+(1-EXP(-LN(2)/25))/(LN(2)/25)*Calculateur!V170*Calculateur!X170*VLOOKUP('Données projet'!$B$9,Paramètres!$A$1:$I$89,3,0)*0.475*44/12</f>
        <v>2.6876236549294972E-2</v>
      </c>
      <c r="AB170" s="23">
        <f>EXP(-LN(2)/2)*AB169+(1-EXP(-LN(2)/2))/(LN(2)/2)*V170*Y170*VLOOKUP('Données projet'!$B$9,Paramètres!$A$1:$I$89,3,0)*0.475*44/12</f>
        <v>4.8493109780108371E-20</v>
      </c>
      <c r="AC170" s="24">
        <f t="shared" si="163"/>
        <v>0.3593958260836817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2">
        <f t="shared" si="140"/>
        <v>37.842444439956665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70">
        <f t="shared" si="110"/>
        <v>578.19095073292465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326.56000526571711</v>
      </c>
      <c r="T171" s="62">
        <f t="shared" si="142"/>
        <v>218.1889513818316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0.3259990832005405</v>
      </c>
      <c r="AA171" s="23">
        <f>EXP(-LN(2)/25)*AA170+(1-EXP(-LN(2)/25))/(LN(2)/25)*Calculateur!V171*Calculateur!X171*VLOOKUP('Données projet'!$B$9,Paramètres!$A$1:$I$89,3,0)*0.475*44/12</f>
        <v>2.6141304447494646E-2</v>
      </c>
      <c r="AB171" s="23">
        <f>EXP(-LN(2)/2)*AB170+(1-EXP(-LN(2)/2))/(LN(2)/2)*V171*Y171*VLOOKUP('Données projet'!$B$9,Paramètres!$A$1:$I$89,3,0)*0.475*44/12</f>
        <v>3.4289806766338317E-20</v>
      </c>
      <c r="AC171" s="24">
        <f t="shared" si="163"/>
        <v>0.35214038764803512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2">
        <f t="shared" si="140"/>
        <v>38.04140887895133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70">
        <f t="shared" si="110"/>
        <v>580.05900046417378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326.56000526571711</v>
      </c>
      <c r="T172" s="62">
        <f t="shared" si="142"/>
        <v>218.1889513818316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0.31960644001878485</v>
      </c>
      <c r="AA172" s="23">
        <f>EXP(-LN(2)/25)*AA171+(1-EXP(-LN(2)/25))/(LN(2)/25)*Calculateur!V172*Calculateur!X172*VLOOKUP('Données projet'!$B$9,Paramètres!$A$1:$I$89,3,0)*0.475*44/12</f>
        <v>2.5426469102666452E-2</v>
      </c>
      <c r="AB172" s="23">
        <f>EXP(-LN(2)/2)*AB171+(1-EXP(-LN(2)/2))/(LN(2)/2)*V172*Y172*VLOOKUP('Données projet'!$B$9,Paramètres!$A$1:$I$89,3,0)*0.475*44/12</f>
        <v>2.4246554890054185E-20</v>
      </c>
      <c r="AC172" s="24">
        <f t="shared" si="163"/>
        <v>0.34503290912145129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2">
        <f t="shared" si="140"/>
        <v>38.240236326053541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70">
        <f t="shared" si="110"/>
        <v>581.92681160121015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326.56000526571711</v>
      </c>
      <c r="T173" s="62">
        <f t="shared" si="142"/>
        <v>218.1889513818316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0.31333915267069612</v>
      </c>
      <c r="AA173" s="23">
        <f>EXP(-LN(2)/25)*AA172+(1-EXP(-LN(2)/25))/(LN(2)/25)*Calculateur!V173*Calculateur!X173*VLOOKUP('Données projet'!$B$9,Paramètres!$A$1:$I$89,3,0)*0.475*44/12</f>
        <v>2.4731180967934141E-2</v>
      </c>
      <c r="AB173" s="23">
        <f>EXP(-LN(2)/2)*AB172+(1-EXP(-LN(2)/2))/(LN(2)/2)*V173*Y173*VLOOKUP('Données projet'!$B$9,Paramètres!$A$1:$I$89,3,0)*0.475*44/12</f>
        <v>1.7144903383169158E-20</v>
      </c>
      <c r="AC173" s="24">
        <f t="shared" si="163"/>
        <v>0.33807033363863026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2">
        <f t="shared" si="140"/>
        <v>38.438927680599626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70">
        <f t="shared" si="110"/>
        <v>583.79438571037781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326.56000526571711</v>
      </c>
      <c r="T174" s="62">
        <f t="shared" si="142"/>
        <v>218.1889513818316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0.30719476300483556</v>
      </c>
      <c r="AA174" s="23">
        <f>EXP(-LN(2)/25)*AA173+(1-EXP(-LN(2)/25))/(LN(2)/25)*Calculateur!V174*Calculateur!X174*VLOOKUP('Données projet'!$B$9,Paramètres!$A$1:$I$89,3,0)*0.475*44/12</f>
        <v>2.4054905523809698E-2</v>
      </c>
      <c r="AB174" s="23">
        <f>EXP(-LN(2)/2)*AB173+(1-EXP(-LN(2)/2))/(LN(2)/2)*V174*Y174*VLOOKUP('Données projet'!$B$9,Paramètres!$A$1:$I$89,3,0)*0.475*44/12</f>
        <v>1.2123277445027093E-20</v>
      </c>
      <c r="AC174" s="24">
        <f t="shared" si="163"/>
        <v>0.33124966852864524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2">
        <f t="shared" si="140"/>
        <v>38.637483830798757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70">
        <f t="shared" si="110"/>
        <v>585.66172433864131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326.56000526571711</v>
      </c>
      <c r="T175" s="62">
        <f t="shared" si="142"/>
        <v>218.1889513818316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0.30117086107261487</v>
      </c>
      <c r="AA175" s="23">
        <f>EXP(-LN(2)/25)*AA174+(1-EXP(-LN(2)/25))/(LN(2)/25)*Calculateur!V175*Calculateur!X175*VLOOKUP('Données projet'!$B$9,Paramètres!$A$1:$I$89,3,0)*0.475*44/12</f>
        <v>2.3397122867268617E-2</v>
      </c>
      <c r="AB175" s="23">
        <f>EXP(-LN(2)/2)*AB174+(1-EXP(-LN(2)/2))/(LN(2)/2)*V175*Y175*VLOOKUP('Données projet'!$B$9,Paramètres!$A$1:$I$89,3,0)*0.475*44/12</f>
        <v>8.5724516915845792E-21</v>
      </c>
      <c r="AC175" s="24">
        <f t="shared" si="163"/>
        <v>0.32456798393988351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2">
        <f t="shared" si="140"/>
        <v>38.835905653934461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70">
        <f t="shared" si="110"/>
        <v>587.52882901393605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326.56000526571711</v>
      </c>
      <c r="T176" s="62">
        <f t="shared" si="142"/>
        <v>218.1889513818316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0.29526508418306768</v>
      </c>
      <c r="AA176" s="23">
        <f>EXP(-LN(2)/25)*AA175+(1-EXP(-LN(2)/25))/(LN(2)/25)*Calculateur!V176*Calculateur!X176*VLOOKUP('Données projet'!$B$9,Paramètres!$A$1:$I$89,3,0)*0.475*44/12</f>
        <v>2.275732731206194E-2</v>
      </c>
      <c r="AB176" s="23">
        <f>EXP(-LN(2)/2)*AB175+(1-EXP(-LN(2)/2))/(LN(2)/2)*V176*Y176*VLOOKUP('Données projet'!$B$9,Paramètres!$A$1:$I$89,3,0)*0.475*44/12</f>
        <v>6.0616387225135463E-21</v>
      </c>
      <c r="AC176" s="24">
        <f t="shared" si="163"/>
        <v>0.31802241149512961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2">
        <f t="shared" si="140"/>
        <v>39.034194016561486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70">
        <f t="shared" si="110"/>
        <v>589.39570124551142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326.56000526571711</v>
      </c>
      <c r="T177" s="62">
        <f t="shared" si="142"/>
        <v>218.1889513818316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0.28947511597615627</v>
      </c>
      <c r="AA177" s="23">
        <f>EXP(-LN(2)/25)*AA176+(1-EXP(-LN(2)/25))/(LN(2)/25)*Calculateur!V177*Calculateur!X177*VLOOKUP('Données projet'!$B$9,Paramètres!$A$1:$I$89,3,0)*0.475*44/12</f>
        <v>2.2135026999957775E-2</v>
      </c>
      <c r="AB177" s="23">
        <f>EXP(-LN(2)/2)*AB176+(1-EXP(-LN(2)/2))/(LN(2)/2)*V177*Y177*VLOOKUP('Données projet'!$B$9,Paramètres!$A$1:$I$89,3,0)*0.475*44/12</f>
        <v>4.2862258457922896E-21</v>
      </c>
      <c r="AC177" s="24">
        <f t="shared" si="163"/>
        <v>0.31161014297611406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2">
        <f t="shared" si="140"/>
        <v>39.232349774697887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70">
        <f t="shared" si="110"/>
        <v>591.2623425242657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326.56000526571711</v>
      </c>
      <c r="T178" s="62">
        <f t="shared" si="142"/>
        <v>218.1889513818316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0.28379868551425053</v>
      </c>
      <c r="AA178" s="23">
        <f>EXP(-LN(2)/25)*AA177+(1-EXP(-LN(2)/25))/(LN(2)/25)*Calculateur!V178*Calculateur!X178*VLOOKUP('Données projet'!$B$9,Paramètres!$A$1:$I$89,3,0)*0.475*44/12</f>
        <v>2.152974352261345E-2</v>
      </c>
      <c r="AB178" s="23">
        <f>EXP(-LN(2)/2)*AB177+(1-EXP(-LN(2)/2))/(LN(2)/2)*V178*Y178*VLOOKUP('Données projet'!$B$9,Paramètres!$A$1:$I$89,3,0)*0.475*44/12</f>
        <v>3.0308193612567732E-21</v>
      </c>
      <c r="AC178" s="24">
        <f t="shared" si="163"/>
        <v>0.30532842903686397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2">
        <f t="shared" si="140"/>
        <v>39.430373774012395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70">
        <f t="shared" si="110"/>
        <v>593.12875432307192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326.56000526571711</v>
      </c>
      <c r="T179" s="62">
        <f t="shared" si="142"/>
        <v>218.1889513818316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0.27823356639142199</v>
      </c>
      <c r="AA179" s="23">
        <f>EXP(-LN(2)/25)*AA178+(1-EXP(-LN(2)/25))/(LN(2)/25)*Calculateur!V179*Calculateur!X179*VLOOKUP('Données projet'!$B$9,Paramètres!$A$1:$I$89,3,0)*0.475*44/12</f>
        <v>2.0941011553787581E-2</v>
      </c>
      <c r="AB179" s="23">
        <f>EXP(-LN(2)/2)*AB178+(1-EXP(-LN(2)/2))/(LN(2)/2)*V179*Y179*VLOOKUP('Données projet'!$B$9,Paramètres!$A$1:$I$89,3,0)*0.475*44/12</f>
        <v>2.1431129228961448E-21</v>
      </c>
      <c r="AC179" s="24">
        <f t="shared" si="163"/>
        <v>0.29917457794520957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2">
        <f t="shared" si="140"/>
        <v>39.628266850007975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70">
        <f t="shared" si="110"/>
        <v>594.99493809709747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326.56000526571711</v>
      </c>
      <c r="T180" s="62">
        <f t="shared" si="142"/>
        <v>218.1889513818316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0.27277757586020468</v>
      </c>
      <c r="AA180" s="23">
        <f>EXP(-LN(2)/25)*AA179+(1-EXP(-LN(2)/25))/(LN(2)/25)*Calculateur!V180*Calculateur!X180*VLOOKUP('Données projet'!$B$9,Paramètres!$A$1:$I$89,3,0)*0.475*44/12</f>
        <v>2.0368378491609322E-2</v>
      </c>
      <c r="AB180" s="23">
        <f>EXP(-LN(2)/2)*AB179+(1-EXP(-LN(2)/2))/(LN(2)/2)*V180*Y180*VLOOKUP('Données projet'!$B$9,Paramètres!$A$1:$I$89,3,0)*0.475*44/12</f>
        <v>1.5154096806283866E-21</v>
      </c>
      <c r="AC180" s="24">
        <f t="shared" si="163"/>
        <v>0.29314595435181401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2">
        <f t="shared" si="140"/>
        <v>39.826029828200369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70">
        <f t="shared" si="110"/>
        <v>596.86089528411594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326.56000526571711</v>
      </c>
      <c r="T181" s="62">
        <f t="shared" si="142"/>
        <v>218.1889513818316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0.26742857397547887</v>
      </c>
      <c r="AA181" s="23">
        <f>EXP(-LN(2)/25)*AA180+(1-EXP(-LN(2)/25))/(LN(2)/25)*Calculateur!V181*Calculateur!X181*VLOOKUP('Données projet'!$B$9,Paramètres!$A$1:$I$89,3,0)*0.475*44/12</f>
        <v>1.9811404110629791E-2</v>
      </c>
      <c r="AB181" s="23">
        <f>EXP(-LN(2)/2)*AB180+(1-EXP(-LN(2)/2))/(LN(2)/2)*V181*Y181*VLOOKUP('Données projet'!$B$9,Paramètres!$A$1:$I$89,3,0)*0.475*44/12</f>
        <v>1.0715564614480724E-21</v>
      </c>
      <c r="AC181" s="24">
        <f t="shared" si="163"/>
        <v>0.28723997808610868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2">
        <f t="shared" si="140"/>
        <v>40.023663524293241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70">
        <f t="shared" si="110"/>
        <v>598.72662730481102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326.56000526571711</v>
      </c>
      <c r="T182" s="62">
        <f t="shared" si="142"/>
        <v>218.1889513818316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0.26218446275514357</v>
      </c>
      <c r="AA182" s="23">
        <f>EXP(-LN(2)/25)*AA181+(1-EXP(-LN(2)/25))/(LN(2)/25)*Calculateur!V182*Calculateur!X182*VLOOKUP('Données projet'!$B$9,Paramètres!$A$1:$I$89,3,0)*0.475*44/12</f>
        <v>1.9269660223388156E-2</v>
      </c>
      <c r="AB182" s="23">
        <f>EXP(-LN(2)/2)*AB181+(1-EXP(-LN(2)/2))/(LN(2)/2)*V182*Y182*VLOOKUP('Données projet'!$B$9,Paramètres!$A$1:$I$89,3,0)*0.475*44/12</f>
        <v>7.5770484031419329E-22</v>
      </c>
      <c r="AC182" s="24">
        <f t="shared" si="163"/>
        <v>0.28145412297853173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2">
        <f t="shared" si="140"/>
        <v>40.221168744348681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70">
        <f t="shared" si="110"/>
        <v>600.59213556307429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326.56000526571711</v>
      </c>
      <c r="T183" s="62">
        <f t="shared" si="142"/>
        <v>218.1889513818316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0.25704318535724702</v>
      </c>
      <c r="AA183" s="23">
        <f>EXP(-LN(2)/25)*AA182+(1-EXP(-LN(2)/25))/(LN(2)/25)*Calculateur!V183*Calculateur!X183*VLOOKUP('Données projet'!$B$9,Paramètres!$A$1:$I$89,3,0)*0.475*44/12</f>
        <v>1.8742730351232216E-2</v>
      </c>
      <c r="AB183" s="23">
        <f>EXP(-LN(2)/2)*AB182+(1-EXP(-LN(2)/2))/(LN(2)/2)*V183*Y183*VLOOKUP('Données projet'!$B$9,Paramètres!$A$1:$I$89,3,0)*0.475*44/12</f>
        <v>5.357782307240362E-22</v>
      </c>
      <c r="AC183" s="24">
        <f t="shared" si="163"/>
        <v>0.27578591570847921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2">
        <f t="shared" si="140"/>
        <v>40.418546284954282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70">
        <f t="shared" si="110"/>
        <v>602.45742144629571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326.56000526571711</v>
      </c>
      <c r="T184" s="62">
        <f t="shared" si="142"/>
        <v>218.1889513818316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0.25200272527325362</v>
      </c>
      <c r="AA184" s="23">
        <f>EXP(-LN(2)/25)*AA183+(1-EXP(-LN(2)/25))/(LN(2)/25)*Calculateur!V184*Calculateur!X184*VLOOKUP('Données projet'!$B$9,Paramètres!$A$1:$I$89,3,0)*0.475*44/12</f>
        <v>1.823020940414042E-2</v>
      </c>
      <c r="AB184" s="23">
        <f>EXP(-LN(2)/2)*AB183+(1-EXP(-LN(2)/2))/(LN(2)/2)*V184*Y184*VLOOKUP('Données projet'!$B$9,Paramètres!$A$1:$I$89,3,0)*0.475*44/12</f>
        <v>3.7885242015709665E-22</v>
      </c>
      <c r="AC184" s="24">
        <f t="shared" si="163"/>
        <v>0.27023293467739407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2">
        <f t="shared" si="140"/>
        <v>40.615796933386079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70">
        <f t="shared" si="110"/>
        <v>604.32248632564779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326.56000526571711</v>
      </c>
      <c r="T185" s="62">
        <f t="shared" si="142"/>
        <v>218.1889513818316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0.24706110553713029</v>
      </c>
      <c r="AA185" s="23">
        <f>EXP(-LN(2)/25)*AA184+(1-EXP(-LN(2)/25))/(LN(2)/25)*Calculateur!V185*Calculateur!X185*VLOOKUP('Données projet'!$B$9,Paramètres!$A$1:$I$89,3,0)*0.475*44/12</f>
        <v>1.7731703369299152E-2</v>
      </c>
      <c r="AB185" s="23">
        <f>EXP(-LN(2)/2)*AB184+(1-EXP(-LN(2)/2))/(LN(2)/2)*V185*Y185*VLOOKUP('Données projet'!$B$9,Paramètres!$A$1:$I$89,3,0)*0.475*44/12</f>
        <v>2.678891153620181E-22</v>
      </c>
      <c r="AC185" s="24">
        <f t="shared" si="163"/>
        <v>0.26479280890642942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2">
        <f t="shared" si="140"/>
        <v>40.812921467768071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70">
        <f t="shared" si="110"/>
        <v>606.18733155636312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326.56000526571711</v>
      </c>
      <c r="T186" s="62">
        <f t="shared" si="142"/>
        <v>218.1889513818316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0.24221638794994191</v>
      </c>
      <c r="AA186" s="23">
        <f>EXP(-LN(2)/25)*AA185+(1-EXP(-LN(2)/25))/(LN(2)/25)*Calculateur!V186*Calculateur!X186*VLOOKUP('Données projet'!$B$9,Paramètres!$A$1:$I$89,3,0)*0.475*44/12</f>
        <v>1.7246829008195911E-2</v>
      </c>
      <c r="AB186" s="23">
        <f>EXP(-LN(2)/2)*AB185+(1-EXP(-LN(2)/2))/(LN(2)/2)*V186*Y186*VLOOKUP('Données projet'!$B$9,Paramètres!$A$1:$I$89,3,0)*0.475*44/12</f>
        <v>1.8942621007854832E-22</v>
      </c>
      <c r="AC186" s="24">
        <f t="shared" si="163"/>
        <v>0.25946321695813784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2">
        <f t="shared" si="140"/>
        <v>41.00992065722788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70">
        <f t="shared" si="110"/>
        <v>608.05195847800564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326.56000526571711</v>
      </c>
      <c r="T187" s="62">
        <f t="shared" si="142"/>
        <v>218.1889513818316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0.23746667231965235</v>
      </c>
      <c r="AA187" s="23">
        <f>EXP(-LN(2)/25)*AA186+(1-EXP(-LN(2)/25))/(LN(2)/25)*Calculateur!V187*Calculateur!X187*VLOOKUP('Données projet'!$B$9,Paramètres!$A$1:$I$89,3,0)*0.475*44/12</f>
        <v>1.6775213561995475E-2</v>
      </c>
      <c r="AB187" s="23">
        <f>EXP(-LN(2)/2)*AB186+(1-EXP(-LN(2)/2))/(LN(2)/2)*V187*Y187*VLOOKUP('Données projet'!$B$9,Paramètres!$A$1:$I$89,3,0)*0.475*44/12</f>
        <v>1.3394455768100905E-22</v>
      </c>
      <c r="AC187" s="24">
        <f t="shared" si="163"/>
        <v>0.25424188588164781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2">
        <f t="shared" si="140"/>
        <v>41.206795262049248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70">
        <f t="shared" si="110"/>
        <v>609.91636841473621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326.56000526571711</v>
      </c>
      <c r="T188" s="62">
        <f t="shared" si="142"/>
        <v>218.1889513818316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0.23281009571583228</v>
      </c>
      <c r="AA188" s="23">
        <f>EXP(-LN(2)/25)*AA187+(1-EXP(-LN(2)/25))/(LN(2)/25)*Calculateur!V188*Calculateur!X188*VLOOKUP('Données projet'!$B$9,Paramètres!$A$1:$I$89,3,0)*0.475*44/12</f>
        <v>1.6316494464972568E-2</v>
      </c>
      <c r="AB188" s="23">
        <f>EXP(-LN(2)/2)*AB187+(1-EXP(-LN(2)/2))/(LN(2)/2)*V188*Y188*VLOOKUP('Données projet'!$B$9,Paramètres!$A$1:$I$89,3,0)*0.475*44/12</f>
        <v>9.4713105039274161E-23</v>
      </c>
      <c r="AC188" s="24">
        <f t="shared" si="163"/>
        <v>0.24912659018080485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2">
        <f t="shared" si="140"/>
        <v>41.403546033820732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70">
        <f t="shared" si="110"/>
        <v>611.78056267557156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326.56000526571711</v>
      </c>
      <c r="T189" s="62">
        <f t="shared" si="142"/>
        <v>218.1889513818316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0.22824483173898186</v>
      </c>
      <c r="AA189" s="23">
        <f>EXP(-LN(2)/25)*AA188+(1-EXP(-LN(2)/25))/(LN(2)/25)*Calculateur!V189*Calculateur!X189*VLOOKUP('Données projet'!$B$9,Paramètres!$A$1:$I$89,3,0)*0.475*44/12</f>
        <v>1.5870319065780743E-2</v>
      </c>
      <c r="AB189" s="23">
        <f>EXP(-LN(2)/2)*AB188+(1-EXP(-LN(2)/2))/(LN(2)/2)*V189*Y189*VLOOKUP('Données projet'!$B$9,Paramètres!$A$1:$I$89,3,0)*0.475*44/12</f>
        <v>6.6972278840504525E-23</v>
      </c>
      <c r="AC189" s="24">
        <f t="shared" si="163"/>
        <v>0.24411515080476259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2">
        <f t="shared" si="140"/>
        <v>41.600173715581704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70">
        <f t="shared" si="110"/>
        <v>613.64454255463852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326.56000526571711</v>
      </c>
      <c r="T190" s="62">
        <f t="shared" si="142"/>
        <v>218.1889513818316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0.22376908980418139</v>
      </c>
      <c r="AA190" s="23">
        <f>EXP(-LN(2)/25)*AA189+(1-EXP(-LN(2)/25))/(LN(2)/25)*Calculateur!V190*Calculateur!X190*VLOOKUP('Données projet'!$B$9,Paramètres!$A$1:$I$89,3,0)*0.475*44/12</f>
        <v>1.5436344356343161E-2</v>
      </c>
      <c r="AB190" s="23">
        <f>EXP(-LN(2)/2)*AB189+(1-EXP(-LN(2)/2))/(LN(2)/2)*V190*Y190*VLOOKUP('Données projet'!$B$9,Paramètres!$A$1:$I$89,3,0)*0.475*44/12</f>
        <v>4.7356552519637081E-23</v>
      </c>
      <c r="AC190" s="24">
        <f t="shared" si="163"/>
        <v>0.23920543416052456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2">
        <f t="shared" si="140"/>
        <v>41.796679041964389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70">
        <f t="shared" si="110"/>
        <v>615.50830933142174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326.56000526571711</v>
      </c>
      <c r="T191" s="62">
        <f t="shared" si="142"/>
        <v>218.1889513818316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0.21938111443878933</v>
      </c>
      <c r="AA191" s="23">
        <f>EXP(-LN(2)/25)*AA190+(1-EXP(-LN(2)/25))/(LN(2)/25)*Calculateur!V191*Calculateur!X191*VLOOKUP('Données projet'!$B$9,Paramètres!$A$1:$I$89,3,0)*0.475*44/12</f>
        <v>1.5014236708156888E-2</v>
      </c>
      <c r="AB191" s="23">
        <f>EXP(-LN(2)/2)*AB190+(1-EXP(-LN(2)/2))/(LN(2)/2)*V191*Y191*VLOOKUP('Données projet'!$B$9,Paramètres!$A$1:$I$89,3,0)*0.475*44/12</f>
        <v>3.3486139420252263E-23</v>
      </c>
      <c r="AC191" s="24">
        <f t="shared" si="163"/>
        <v>0.23439535114694621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2">
        <f t="shared" si="140"/>
        <v>41.993062739333524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70">
        <f t="shared" si="110"/>
        <v>617.37186427100642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326.56000526571711</v>
      </c>
      <c r="T192" s="62">
        <f t="shared" si="142"/>
        <v>218.1889513818316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0.2150791845939119</v>
      </c>
      <c r="AA192" s="23">
        <f>EXP(-LN(2)/25)*AA191+(1-EXP(-LN(2)/25))/(LN(2)/25)*Calculateur!V192*Calculateur!X192*VLOOKUP('Données projet'!$B$9,Paramètres!$A$1:$I$89,3,0)*0.475*44/12</f>
        <v>1.4603671615807945E-2</v>
      </c>
      <c r="AB192" s="23">
        <f>EXP(-LN(2)/2)*AB191+(1-EXP(-LN(2)/2))/(LN(2)/2)*V192*Y192*VLOOKUP('Données projet'!$B$9,Paramètres!$A$1:$I$89,3,0)*0.475*44/12</f>
        <v>2.367827625981854E-23</v>
      </c>
      <c r="AC192" s="24">
        <f t="shared" si="163"/>
        <v>0.22968285620971984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2">
        <f t="shared" si="140"/>
        <v>42.189325525922321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70">
        <f t="shared" si="110"/>
        <v>619.23520862431519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326.56000526571711</v>
      </c>
      <c r="T193" s="62">
        <f t="shared" si="142"/>
        <v>218.1889513818316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0.21086161296937442</v>
      </c>
      <c r="AA193" s="23">
        <f>EXP(-LN(2)/25)*AA192+(1-EXP(-LN(2)/25))/(LN(2)/25)*Calculateur!V193*Calculateur!X193*VLOOKUP('Données projet'!$B$9,Paramètres!$A$1:$I$89,3,0)*0.475*44/12</f>
        <v>1.4204333447499964E-2</v>
      </c>
      <c r="AB193" s="23">
        <f>EXP(-LN(2)/2)*AB192+(1-EXP(-LN(2)/2))/(LN(2)/2)*V193*Y193*VLOOKUP('Données projet'!$B$9,Paramètres!$A$1:$I$89,3,0)*0.475*44/12</f>
        <v>1.6743069710126131E-23</v>
      </c>
      <c r="AC193" s="24">
        <f t="shared" si="163"/>
        <v>0.22506594641687439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2">
        <f t="shared" si="140"/>
        <v>42.385468111966134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70">
        <f t="shared" si="110"/>
        <v>621.09834362834158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326.56000526571711</v>
      </c>
      <c r="T194" s="62">
        <f t="shared" si="142"/>
        <v>218.1889513818316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0.20672674535192942</v>
      </c>
      <c r="AA194" s="23">
        <f>EXP(-LN(2)/25)*AA193+(1-EXP(-LN(2)/25))/(LN(2)/25)*Calculateur!V194*Calculateur!X194*VLOOKUP('Données projet'!$B$9,Paramètres!$A$1:$I$89,3,0)*0.475*44/12</f>
        <v>1.3815915202404645E-2</v>
      </c>
      <c r="AB194" s="23">
        <f>EXP(-LN(2)/2)*AB193+(1-EXP(-LN(2)/2))/(LN(2)/2)*V194*Y194*VLOOKUP('Données projet'!$B$9,Paramètres!$A$1:$I$89,3,0)*0.475*44/12</f>
        <v>1.183913812990927E-23</v>
      </c>
      <c r="AC194" s="24">
        <f t="shared" si="163"/>
        <v>0.22054266055433405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2">
        <f t="shared" si="140"/>
        <v>42.581491199832726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70">
        <f t="shared" si="110"/>
        <v>622.96127050637585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326.56000526571711</v>
      </c>
      <c r="T195" s="62">
        <f t="shared" si="142"/>
        <v>218.1889513818316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0.2026729599664423</v>
      </c>
      <c r="AA195" s="23">
        <f>EXP(-LN(2)/25)*AA194+(1-EXP(-LN(2)/25))/(LN(2)/25)*Calculateur!V195*Calculateur!X195*VLOOKUP('Données projet'!$B$9,Paramètres!$A$1:$I$89,3,0)*0.475*44/12</f>
        <v>1.3438118274647486E-2</v>
      </c>
      <c r="AB195" s="23">
        <f>EXP(-LN(2)/2)*AB194+(1-EXP(-LN(2)/2))/(LN(2)/2)*V195*Y195*VLOOKUP('Données projet'!$B$9,Paramètres!$A$1:$I$89,3,0)*0.475*44/12</f>
        <v>8.3715348550630656E-24</v>
      </c>
      <c r="AC195" s="24">
        <f t="shared" si="163"/>
        <v>0.2161110782410898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2">
        <f t="shared" si="140"/>
        <v>42.777395484149835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70">
        <f t="shared" ref="H196:H203" si="192">(B196+E196+F196)*44/12+(C196+D196)*0.475*44/12</f>
        <v>624.8239904682282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326.56000526571711</v>
      </c>
      <c r="T196" s="62">
        <f t="shared" si="142"/>
        <v>218.1889513818316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0.19869866683979964</v>
      </c>
      <c r="AA196" s="23">
        <f>EXP(-LN(2)/25)*AA195+(1-EXP(-LN(2)/25))/(LN(2)/25)*Calculateur!V196*Calculateur!X196*VLOOKUP('Données projet'!$B$9,Paramètres!$A$1:$I$89,3,0)*0.475*44/12</f>
        <v>1.3070652223747323E-2</v>
      </c>
      <c r="AB196" s="23">
        <f>EXP(-LN(2)/2)*AB195+(1-EXP(-LN(2)/2))/(LN(2)/2)*V196*Y196*VLOOKUP('Données projet'!$B$9,Paramètres!$A$1:$I$89,3,0)*0.475*44/12</f>
        <v>5.9195690649546351E-24</v>
      </c>
      <c r="AC196" s="24">
        <f t="shared" si="163"/>
        <v>0.21176931906354696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2">
        <f t="shared" ref="D197:D203" si="202">IFERROR(EXP(-1.0587+0.8836*LN(C197)+0.284),0)</f>
        <v>42.97318165193041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70">
        <f t="shared" si="192"/>
        <v>626.68650471044612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326.56000526571711</v>
      </c>
      <c r="T197" s="62">
        <f t="shared" ref="T197:T203" si="204">$T$3</f>
        <v>218.1889513818316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0.194802307177291</v>
      </c>
      <c r="AA197" s="23">
        <f>EXP(-LN(2)/25)*AA196+(1-EXP(-LN(2)/25))/(LN(2)/25)*Calculateur!V197*Calculateur!X197*VLOOKUP('Données projet'!$B$9,Paramètres!$A$1:$I$89,3,0)*0.475*44/12</f>
        <v>1.2713234551333226E-2</v>
      </c>
      <c r="AB197" s="23">
        <f>EXP(-LN(2)/2)*AB196+(1-EXP(-LN(2)/2))/(LN(2)/2)*V197*Y197*VLOOKUP('Données projet'!$B$9,Paramètres!$A$1:$I$89,3,0)*0.475*44/12</f>
        <v>4.1857674275315328E-24</v>
      </c>
      <c r="AC197" s="24">
        <f t="shared" si="163"/>
        <v>0.20751554172862421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2">
        <f t="shared" si="202"/>
        <v>43.168850382694565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70">
        <f t="shared" si="192"/>
        <v>628.54881441652697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326.56000526571711</v>
      </c>
      <c r="T198" s="62">
        <f t="shared" si="204"/>
        <v>218.1889513818316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0.19098235275121941</v>
      </c>
      <c r="AA198" s="23">
        <f>EXP(-LN(2)/25)*AA197+(1-EXP(-LN(2)/25))/(LN(2)/25)*Calculateur!V198*Calculateur!X198*VLOOKUP('Données projet'!$B$9,Paramètres!$A$1:$I$89,3,0)*0.475*44/12</f>
        <v>1.2365590483967071E-2</v>
      </c>
      <c r="AB198" s="23">
        <f>EXP(-LN(2)/2)*AB197+(1-EXP(-LN(2)/2))/(LN(2)/2)*V198*Y198*VLOOKUP('Données projet'!$B$9,Paramètres!$A$1:$I$89,3,0)*0.475*44/12</f>
        <v>2.9597845324773175E-24</v>
      </c>
      <c r="AC198" s="24">
        <f t="shared" si="163"/>
        <v>0.20334794323518648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2">
        <f t="shared" si="202"/>
        <v>43.364402348589593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70">
        <f t="shared" si="192"/>
        <v>630.41092075712754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326.56000526571711</v>
      </c>
      <c r="T199" s="62">
        <f t="shared" si="204"/>
        <v>218.1889513818316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0.18723730530150098</v>
      </c>
      <c r="AA199" s="23">
        <f>EXP(-LN(2)/25)*AA198+(1-EXP(-LN(2)/25))/(LN(2)/25)*Calculateur!V199*Calculateur!X199*VLOOKUP('Données projet'!$B$9,Paramètres!$A$1:$I$89,3,0)*0.475*44/12</f>
        <v>1.2027452761904849E-2</v>
      </c>
      <c r="AB199" s="23">
        <f>EXP(-LN(2)/2)*AB198+(1-EXP(-LN(2)/2))/(LN(2)/2)*V199*Y199*VLOOKUP('Données projet'!$B$9,Paramètres!$A$1:$I$89,3,0)*0.475*44/12</f>
        <v>2.0928837137657664E-24</v>
      </c>
      <c r="AC199" s="24">
        <f t="shared" si="163"/>
        <v>0.19926475806340582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2">
        <f t="shared" si="202"/>
        <v>43.559838214507067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70">
        <f t="shared" si="192"/>
        <v>632.27282489026709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326.56000526571711</v>
      </c>
      <c r="T200" s="62">
        <f t="shared" si="204"/>
        <v>218.1889513818316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0.18356569594801814</v>
      </c>
      <c r="AA200" s="23">
        <f>EXP(-LN(2)/25)*AA199+(1-EXP(-LN(2)/25))/(LN(2)/25)*Calculateur!V200*Calculateur!X200*VLOOKUP('Données projet'!$B$9,Paramètres!$A$1:$I$89,3,0)*0.475*44/12</f>
        <v>1.1698561433634309E-2</v>
      </c>
      <c r="AB200" s="23">
        <f>EXP(-LN(2)/2)*AB199+(1-EXP(-LN(2)/2))/(LN(2)/2)*V200*Y200*VLOOKUP('Données projet'!$B$9,Paramètres!$A$1:$I$89,3,0)*0.475*44/12</f>
        <v>1.4798922662386588E-24</v>
      </c>
      <c r="AC200" s="24">
        <f t="shared" si="163"/>
        <v>0.19526425738165246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2">
        <f t="shared" si="202"/>
        <v>43.755158638197358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70">
        <f t="shared" si="192"/>
        <v>634.13452796152774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326.56000526571711</v>
      </c>
      <c r="T201" s="62">
        <f t="shared" si="204"/>
        <v>218.1889513818316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0.17996608461449651</v>
      </c>
      <c r="AA201" s="23">
        <f>EXP(-LN(2)/25)*AA200+(1-EXP(-LN(2)/25))/(LN(2)/25)*Calculateur!V201*Calculateur!X201*VLOOKUP('Données projet'!$B$9,Paramètres!$A$1:$I$89,3,0)*0.475*44/12</f>
        <v>1.137866365603097E-2</v>
      </c>
      <c r="AB201" s="23">
        <f>EXP(-LN(2)/2)*AB200+(1-EXP(-LN(2)/2))/(LN(2)/2)*V201*Y201*VLOOKUP('Données projet'!$B$9,Paramètres!$A$1:$I$89,3,0)*0.475*44/12</f>
        <v>1.0464418568828832E-24</v>
      </c>
      <c r="AC201" s="24">
        <f t="shared" si="163"/>
        <v>0.19134474827052747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2">
        <f t="shared" si="202"/>
        <v>43.950364270382373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70">
        <f t="shared" si="192"/>
        <v>635.99603110425005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326.56000526571711</v>
      </c>
      <c r="T202" s="62">
        <f t="shared" si="204"/>
        <v>218.1889513818316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0.1764370594636791</v>
      </c>
      <c r="AA202" s="23">
        <f>EXP(-LN(2)/25)*AA201+(1-EXP(-LN(2)/25))/(LN(2)/25)*Calculateur!V202*Calculateur!X202*VLOOKUP('Données projet'!$B$9,Paramètres!$A$1:$I$89,3,0)*0.475*44/12</f>
        <v>1.1067513499978887E-2</v>
      </c>
      <c r="AB202" s="23">
        <f>EXP(-LN(2)/2)*AB201+(1-EXP(-LN(2)/2))/(LN(2)/2)*V202*Y202*VLOOKUP('Données projet'!$B$9,Paramètres!$A$1:$I$89,3,0)*0.475*44/12</f>
        <v>7.3994613311932939E-25</v>
      </c>
      <c r="AC202" s="24">
        <f t="shared" si="163"/>
        <v>0.18750457296365799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2">
        <f t="shared" si="202"/>
        <v>44.145455754865324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70">
        <f t="shared" si="192"/>
        <v>637.85733543972447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326.56000526571711</v>
      </c>
      <c r="T203" s="62">
        <f t="shared" si="204"/>
        <v>218.1889513818316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0.17297723634357642</v>
      </c>
      <c r="AA203" s="23">
        <f>EXP(-LN(2)/25)*AA202+(1-EXP(-LN(2)/25))/(LN(2)/25)*Calculateur!V203*Calculateur!X203*VLOOKUP('Données projet'!$B$9,Paramètres!$A$1:$I$89,3,0)*0.475*44/12</f>
        <v>1.0764871761306725E-2</v>
      </c>
      <c r="AB203" s="23">
        <f>EXP(-LN(2)/2)*AB202+(1-EXP(-LN(2)/2))/(LN(2)/2)*V203*Y203*VLOOKUP('Données projet'!$B$9,Paramètres!$A$1:$I$89,3,0)*0.475*44/12</f>
        <v>5.232209284414416E-25</v>
      </c>
      <c r="AC203" s="24">
        <f t="shared" si="163"/>
        <v>0.18374210810488315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P22" sqref="P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3.7</v>
      </c>
      <c r="C6" s="156">
        <f ca="1">IF(OR('Données projet'!B9="",'Données projet'!C9="",'Données projet'!C9=0%),0,Calculateur!S3)</f>
        <v>326.56000526571711</v>
      </c>
      <c r="D6" s="156">
        <f>IF(OR('Données projet'!B9="",'Données projet'!C9="",'Données projet'!C9=0%),0,Calculateur!T3)</f>
        <v>218.1889513818316</v>
      </c>
      <c r="E6" s="156">
        <f ca="1">MIN(C6,D6)</f>
        <v>218.1889513818316</v>
      </c>
      <c r="F6" s="156">
        <f ca="1">E6*B6</f>
        <v>807.2991201127769</v>
      </c>
      <c r="G6" s="156">
        <f ca="1">F6*(100%-'Données projet'!$C$24)*(100%-'Données projet'!$C$25)*(100%-'Données projet'!$C$26)*(100%-'Données projet'!$C$27)</f>
        <v>617.58382688627432</v>
      </c>
      <c r="H6" s="157">
        <f>IF(OR('Données projet'!B9="",'Données projet'!C9="",'Données projet'!C9=0%),0,AVERAGE(Calculateur!$AC$3:$AC$33)*B6)</f>
        <v>13.136680161888053</v>
      </c>
      <c r="I6" s="158">
        <f>H6*(100%-'Données projet'!$C$24)*(100%-'Données projet'!$C$25)*(100%-'Données projet'!$C$26)*(100%-'Données projet'!$C$27)</f>
        <v>10.049560323844361</v>
      </c>
      <c r="J6" s="159">
        <f>IF(OR('Données projet'!B9="",'Données projet'!C9="",'Données projet'!C9=0%),0,SUM(Calculateur!$V$3:$V$33)*VLOOKUP('Données projet'!$B$9,Paramètres!$A$1:$I$89,9,0)*B6)</f>
        <v>57.35</v>
      </c>
      <c r="K6" s="160">
        <f>J6*(100%-'Données projet'!$C$24)*(100%-'Données projet'!$C$25)*(100%-'Données projet'!$C$26)*(100%-'Données projet'!$C$27)</f>
        <v>43.872750000000003</v>
      </c>
      <c r="L6" s="161">
        <f ca="1">G6+I6+K6</f>
        <v>671.50613721011871</v>
      </c>
      <c r="M6" s="25">
        <f ca="1">L6/B6</f>
        <v>181.48814519192396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807.2991201127769</v>
      </c>
      <c r="G16" s="175">
        <f t="shared" ca="1" si="3"/>
        <v>617.58382688627432</v>
      </c>
      <c r="H16" s="176">
        <f t="shared" si="3"/>
        <v>13.136680161888053</v>
      </c>
      <c r="I16" s="176">
        <f t="shared" si="3"/>
        <v>10.049560323844361</v>
      </c>
      <c r="J16" s="177">
        <f t="shared" si="3"/>
        <v>57.35</v>
      </c>
      <c r="K16" s="177">
        <f t="shared" si="3"/>
        <v>43.872750000000003</v>
      </c>
      <c r="L16" s="178">
        <f t="shared" ca="1" si="3"/>
        <v>671.50613721011871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0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1478.7985477937882</v>
      </c>
      <c r="U10" s="190">
        <f>'Données projet'!D9</f>
        <v>3.7</v>
      </c>
      <c r="V10" s="189">
        <f>U10*T10</f>
        <v>5471.5546268370163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6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6"/>
      <c r="H16" s="203"/>
      <c r="I16" s="204"/>
      <c r="J16" s="216"/>
      <c r="K16" s="225"/>
      <c r="L16" s="322" t="s">
        <v>254</v>
      </c>
      <c r="M16" s="323"/>
      <c r="N16" s="2">
        <v>30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6"/>
      <c r="J17" s="216"/>
      <c r="K17" s="225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29.999999999999989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6"/>
      <c r="J18" s="216"/>
      <c r="K18" s="225"/>
      <c r="L18" s="293" t="s">
        <v>255</v>
      </c>
      <c r="M18" s="295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6"/>
      <c r="H19" s="232" t="s">
        <v>178</v>
      </c>
      <c r="I19" s="232" t="s">
        <v>287</v>
      </c>
      <c r="J19" s="260"/>
      <c r="K19" s="183"/>
      <c r="L19" s="322" t="s">
        <v>288</v>
      </c>
      <c r="M19" s="323"/>
      <c r="N19" s="191">
        <f>N17*N18</f>
        <v>299.99999999999989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6"/>
      <c r="H20" s="203">
        <v>1</v>
      </c>
      <c r="I20" s="204">
        <v>9539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4212/3.7</f>
        <v>1138.3783783783783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>5288/3.7</f>
        <v>1429.1891891891892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15</v>
      </c>
      <c r="D23" s="194">
        <f>B23*C23</f>
        <v>90</v>
      </c>
      <c r="E23" s="206"/>
      <c r="F23" s="261"/>
      <c r="H23" s="203">
        <v>4</v>
      </c>
      <c r="I23" s="204">
        <f>4680/3.7</f>
        <v>1264.8648648648648</v>
      </c>
      <c r="K23" s="225"/>
      <c r="L23" s="324" t="s">
        <v>260</v>
      </c>
      <c r="M23" s="324"/>
      <c r="N23" s="324"/>
      <c r="O23" s="25"/>
      <c r="P23" s="25"/>
      <c r="Q23" s="265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-45412.611840827987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15</v>
      </c>
      <c r="D24" s="194">
        <f t="shared" ref="D24:D42" si="2">B24*C24</f>
        <v>420</v>
      </c>
      <c r="E24" s="206"/>
      <c r="F24" s="264"/>
      <c r="H24" s="203">
        <v>5</v>
      </c>
      <c r="I24" s="204">
        <f>5850/3.7</f>
        <v>1581.081081081081</v>
      </c>
      <c r="K24" s="225"/>
      <c r="O24" s="25"/>
      <c r="P24" s="25"/>
      <c r="Q24" s="265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296.37001721277323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15</v>
      </c>
      <c r="D25" s="194">
        <f t="shared" si="2"/>
        <v>420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0">
        <f ca="1">T23-T24</f>
        <v>-45708.981858040759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15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7" t="s">
        <v>258</v>
      </c>
      <c r="M26" s="328"/>
      <c r="N26" s="328"/>
      <c r="O26" s="328"/>
      <c r="P26" s="329"/>
      <c r="Q26" s="265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15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30"/>
      <c r="M27" s="331"/>
      <c r="N27" s="331"/>
      <c r="O27" s="331"/>
      <c r="P27" s="332"/>
      <c r="Q27" s="265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15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30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30</v>
      </c>
      <c r="D31" s="194">
        <f t="shared" si="2"/>
        <v>840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30</v>
      </c>
      <c r="D32" s="194">
        <f t="shared" si="2"/>
        <v>840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30</v>
      </c>
      <c r="D33" s="194">
        <f t="shared" si="2"/>
        <v>840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50</v>
      </c>
      <c r="D34" s="194">
        <f t="shared" si="2"/>
        <v>1400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50</v>
      </c>
      <c r="D35" s="194">
        <f t="shared" si="2"/>
        <v>1400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50</v>
      </c>
      <c r="D36" s="194">
        <f t="shared" si="2"/>
        <v>1400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50</v>
      </c>
      <c r="D37" s="194">
        <f t="shared" si="2"/>
        <v>1400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100</v>
      </c>
      <c r="D38" s="194">
        <f t="shared" si="2"/>
        <v>2800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100</v>
      </c>
      <c r="D40" s="194">
        <f t="shared" si="2"/>
        <v>2600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150</v>
      </c>
      <c r="D41" s="194">
        <f t="shared" si="2"/>
        <v>3750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06">
        <v>200</v>
      </c>
      <c r="D42" s="194">
        <f t="shared" si="2"/>
        <v>66000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30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2024-02-22T14:47:29Z</dcterms:modified>
</cp:coreProperties>
</file>