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2_Boisement\_Dossiers clos\Boisements Naudet\Boisement Naudet_Vouneuil-sur-Vienne (86)\Dossier d_instruction\"/>
    </mc:Choice>
  </mc:AlternateContent>
  <xr:revisionPtr revIDLastSave="0" documentId="13_ncr:1_{8B7736BA-BB81-4768-A484-4AE0C4CC9BD8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EY154" i="2" s="1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D161" i="2"/>
  <c r="EW162" i="2"/>
  <c r="EB162" i="2"/>
  <c r="EC162" i="2"/>
  <c r="HH162" i="2"/>
  <c r="HG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HH163" i="2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8" i="2" s="1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V172" i="2"/>
  <c r="EW172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HH179" i="2"/>
  <c r="HG179" i="2"/>
  <c r="FS179" i="2"/>
  <c r="EX179" i="2"/>
  <c r="AW179" i="2"/>
  <c r="EC179" i="2"/>
  <c r="ED179" i="2" s="1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EA192" i="2"/>
  <c r="EW192" i="2"/>
  <c r="EC192" i="2"/>
  <c r="HI192" i="2"/>
  <c r="EV192" i="2"/>
  <c r="EY192" i="2" s="1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EB194" i="2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Y194" i="2" l="1"/>
  <c r="ED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FS201" i="2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HG202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DI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<sst xmlns="http://schemas.openxmlformats.org/spreadsheetml/2006/main" count="1184" uniqueCount="328">
  <si>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</si>
  <si>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</si>
  <si>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</si>
  <si>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</si>
  <si>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</si>
  <si>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</si>
  <si>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</si>
  <si>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</si>
  <si>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</si>
  <si>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</si>
  <si>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</si>
  <si>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</si>
  <si>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</si>
  <si>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</si>
  <si>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</si>
  <si>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</si>
  <si>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</si>
  <si>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</si>
  <si>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</si>
  <si>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</si>
  <si>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</si>
  <si>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</si>
  <si>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</si>
  <si>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</si>
  <si>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</si>
  <si>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</si>
  <si>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</si>
  <si>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</si>
  <si>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</si>
  <si>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</si>
  <si>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</si>
  <si>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</si>
  <si>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</si>
  <si>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</si>
  <si>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</si>
  <si>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</si>
  <si>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</si>
  <si>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</si>
  <si>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</si>
  <si>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</si>
  <si>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</si>
  <si>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</si>
  <si>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</si>
  <si>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</si>
  <si>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</si>
  <si>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</si>
  <si>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</si>
  <si>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</si>
  <si>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</si>
  <si>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</si>
  <si>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</si>
  <si>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</si>
  <si>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</si>
  <si>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</si>
  <si>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</si>
  <si>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</si>
  <si>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</si>
  <si>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</si>
  <si>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</si>
  <si>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</si>
  <si>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</si>
  <si>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</si>
  <si>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</si>
  <si>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</si>
  <si>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</si>
  <si>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</si>
  <si>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</si>
  <si>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</si>
  <si>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</si>
  <si>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</si>
  <si>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</si>
  <si>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</si>
  <si>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</si>
  <si>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</si>
  <si>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</si>
  <si>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</si>
  <si>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</si>
  <si>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</si>
  <si>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</si>
  <si>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</si>
  <si>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</si>
  <si>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</si>
  <si>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</si>
  <si>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</si>
  <si>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</si>
  <si>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</si>
  <si>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</si>
  <si>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</si>
  <si>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</si>
  <si>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</si>
  <si>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</si>
  <si>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</si>
  <si>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</si>
  <si>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</si>
  <si>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</si>
  <si>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</si>
  <si>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</si>
  <si>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</si>
  <si>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</si>
  <si>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</si>
  <si>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</si>
  <si>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</si>
  <si>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</si>
  <si>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</si>
  <si>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</si>
  <si>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</si>
  <si>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</si>
  <si>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</si>
  <si>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</si>
  <si>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</si>
  <si>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</si>
  <si>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</si>
  <si>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</si>
  <si>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</si>
  <si>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</si>
  <si>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</si>
  <si>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</si>
  <si>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</si>
  <si>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</si>
  <si>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</si>
  <si>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</si>
  <si>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</si>
  <si>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</si>
  <si>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</si>
  <si>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</si>
  <si>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</si>
  <si>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</si>
  <si>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</si>
  <si>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</si>
  <si>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</si>
  <si>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</si>
  <si>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</si>
  <si>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</si>
  <si>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</si>
  <si>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</si>
  <si>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</si>
  <si>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</si>
  <si>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</si>
  <si>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</si>
  <si>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</si>
  <si>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</si>
  <si>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</si>
  <si>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</si>
  <si>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</si>
  <si>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</si>
  <si>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</si>
  <si>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</si>
  <si>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</si>
  <si>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</si>
  <si>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</si>
  <si>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</si>
  <si>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</si>
  <si>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</si>
  <si>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</si>
  <si>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</si>
  <si>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</si>
  <si>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</si>
  <si>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</si>
  <si>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</si>
  <si>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</si>
  <si>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</si>
  <si>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</si>
  <si>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</si>
  <si>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</si>
  <si>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</si>
  <si>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</si>
  <si>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</si>
  <si>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</si>
  <si>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</si>
  <si>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</si>
  <si>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</si>
  <si>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</si>
  <si>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</si>
  <si>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</si>
  <si>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</si>
  <si>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</si>
  <si>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</si>
  <si>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</si>
  <si>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</si>
  <si>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</si>
  <si>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</si>
  <si>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</si>
  <si>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</si>
  <si>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</si>
  <si>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</si>
  <si>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</si>
  <si>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</si>
  <si>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</si>
  <si>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</si>
  <si>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</si>
  <si>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</si>
  <si>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</si>
  <si>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</si>
  <si>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</si>
  <si>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</si>
  <si>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</si>
  <si>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</si>
  <si>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</si>
  <si>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</si>
  <si>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</si>
  <si>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</si>
  <si>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</si>
  <si>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</si>
  <si>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</si>
  <si>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</si>
  <si>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</si>
  <si>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</si>
  <si>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</si>
  <si>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</si>
  <si>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</si>
  <si>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</si>
  <si>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</si>
  <si>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</si>
  <si>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</si>
  <si>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</si>
  <si>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</si>
  <si>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</si>
  <si>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</si>
  <si>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</si>
  <si>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</si>
  <si>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</si>
  <si>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</si>
  <si>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</si>
  <si>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</si>
  <si>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</si>
  <si>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</si>
  <si>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</si>
  <si>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</si>
  <si>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</si>
  <si>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</si>
  <si>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</si>
  <si>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</si>
  <si>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</si>
  <si>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</si>
  <si>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</si>
  <si>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</si>
  <si>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</si>
  <si>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</si>
  <si>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</si>
  <si>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</si>
  <si>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</si>
  <si>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</si>
  <si>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</si>
  <si>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</si>
  <si>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</si>
  <si>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</si>
  <si>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</si>
  <si>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</si>
  <si>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</si>
  <si>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</si>
  <si>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</si>
  <si>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</si>
  <si>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</si>
  <si>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</si>
  <si>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</si>
  <si>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</si>
  <si>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</si>
  <si>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</si>
  <si>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</si>
  <si>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</si>
  <si>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</si>
  <si>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</si>
  <si>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</si>
  <si>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</si>
  <si>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</si>
  <si>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</si>
  <si>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</si>
  <si>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</si>
  <si>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</si>
  <si>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</si>
  <si>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</si>
  <si>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</si>
  <si>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</si>
  <si>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</si>
  <si>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</si>
  <si>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</si>
  <si>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</si>
  <si>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</si>
  <si>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</si>
  <si>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</si>
  <si>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</si>
  <si>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</si>
  <si>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</si>
  <si>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</si>
  <si>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</si>
  <si>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</si>
  <si>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</si>
  <si>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</si>
  <si>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</si>
  <si>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</si>
  <si>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</si>
  <si>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</si>
  <si>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</si>
  <si>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</si>
  <si>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</si>
  <si>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</si>
  <si>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</si>
  <si>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</si>
  <si>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</si>
  <si>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</si>
  <si>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</si>
  <si>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</si>
  <si>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</si>
  <si>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</si>
  <si>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</si>
  <si>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</si>
  <si>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</si>
  <si>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</si>
  <si>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</si>
  <si>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</si>
  <si>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</si>
  <si>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</si>
  <si>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</si>
  <si>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</si>
  <si>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</si>
  <si>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</si>
  <si>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</si>
  <si>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</si>
  <si>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</si>
  <si>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</si>
  <si>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</si>
  <si>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</si>
  <si>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</si>
  <si>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</si>
  <si>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2/5</t>
  </si>
  <si>
    <t>Classe 3/5</t>
  </si>
  <si>
    <t>bouleau pubescent</t>
  </si>
  <si>
    <t>bouleau verruqueux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</si>
</sst>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35" fillId="0" borderId="0"/>
  </cellStyleXfs>
  <cellXfs count="31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4">
    <cellStyle name="Lien hypertexte" xfId="2" builtinId="8"/>
    <cellStyle name="Normal" xfId="0" builtinId="0"/>
    <cellStyle name="Normal 2" xfId="3" xr:uid="{450B6B18-FE8E-47A1-91FF-9A90B76281C6}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528.48970219589683</c:v>
                </c:pt>
                <c:pt idx="112">
                  <c:v>535.76277959494894</c:v>
                </c:pt>
                <c:pt idx="113">
                  <c:v>543.03378149300659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523.12924541243819</c:v>
                </c:pt>
                <c:pt idx="117">
                  <c:v>523.12924541243819</c:v>
                </c:pt>
                <c:pt idx="118">
                  <c:v>523.12924541243819</c:v>
                </c:pt>
                <c:pt idx="119">
                  <c:v>523.12924541243819</c:v>
                </c:pt>
                <c:pt idx="120">
                  <c:v>523.12924541243819</c:v>
                </c:pt>
                <c:pt idx="121">
                  <c:v>523.12924541243819</c:v>
                </c:pt>
                <c:pt idx="122">
                  <c:v>523.12924541243819</c:v>
                </c:pt>
                <c:pt idx="123">
                  <c:v>523.12924541243819</c:v>
                </c:pt>
                <c:pt idx="124">
                  <c:v>523.12924541243819</c:v>
                </c:pt>
                <c:pt idx="125">
                  <c:v>523.12924541243819</c:v>
                </c:pt>
                <c:pt idx="126">
                  <c:v>523.12924541243819</c:v>
                </c:pt>
                <c:pt idx="127">
                  <c:v>523.12924541243819</c:v>
                </c:pt>
                <c:pt idx="128">
                  <c:v>523.12924541243819</c:v>
                </c:pt>
                <c:pt idx="129">
                  <c:v>523.12924541243819</c:v>
                </c:pt>
                <c:pt idx="130">
                  <c:v>523.12924541243819</c:v>
                </c:pt>
                <c:pt idx="131">
                  <c:v>523.12924541243819</c:v>
                </c:pt>
                <c:pt idx="132">
                  <c:v>523.12924541243819</c:v>
                </c:pt>
                <c:pt idx="133">
                  <c:v>523.12924541243819</c:v>
                </c:pt>
                <c:pt idx="134">
                  <c:v>523.12924541243819</c:v>
                </c:pt>
                <c:pt idx="135">
                  <c:v>523.12924541243819</c:v>
                </c:pt>
                <c:pt idx="136">
                  <c:v>523.12924541243819</c:v>
                </c:pt>
                <c:pt idx="137">
                  <c:v>523.12924541243819</c:v>
                </c:pt>
                <c:pt idx="138">
                  <c:v>523.12924541243819</c:v>
                </c:pt>
                <c:pt idx="139">
                  <c:v>523.12924541243819</c:v>
                </c:pt>
                <c:pt idx="140">
                  <c:v>523.12924541243819</c:v>
                </c:pt>
                <c:pt idx="141">
                  <c:v>523.12924541243819</c:v>
                </c:pt>
                <c:pt idx="142">
                  <c:v>523.12924541243819</c:v>
                </c:pt>
                <c:pt idx="143">
                  <c:v>523.12924541243819</c:v>
                </c:pt>
                <c:pt idx="144">
                  <c:v>523.12924541243819</c:v>
                </c:pt>
                <c:pt idx="145">
                  <c:v>523.12924541243819</c:v>
                </c:pt>
                <c:pt idx="146">
                  <c:v>523.12924541243819</c:v>
                </c:pt>
                <c:pt idx="147">
                  <c:v>523.12924541243819</c:v>
                </c:pt>
                <c:pt idx="148">
                  <c:v>523.12924541243819</c:v>
                </c:pt>
                <c:pt idx="149">
                  <c:v>523.12924541243819</c:v>
                </c:pt>
                <c:pt idx="150">
                  <c:v>523.12924541243819</c:v>
                </c:pt>
                <c:pt idx="151">
                  <c:v>523.12924541243819</c:v>
                </c:pt>
                <c:pt idx="152">
                  <c:v>523.12924541243819</c:v>
                </c:pt>
                <c:pt idx="153">
                  <c:v>523.12924541243819</c:v>
                </c:pt>
                <c:pt idx="154">
                  <c:v>523.12924541243819</c:v>
                </c:pt>
                <c:pt idx="155">
                  <c:v>523.12924541243819</c:v>
                </c:pt>
                <c:pt idx="156">
                  <c:v>523.12924541243819</c:v>
                </c:pt>
                <c:pt idx="157">
                  <c:v>523.12924541243819</c:v>
                </c:pt>
                <c:pt idx="158">
                  <c:v>523.12924541243819</c:v>
                </c:pt>
                <c:pt idx="159">
                  <c:v>523.12924541243819</c:v>
                </c:pt>
                <c:pt idx="160">
                  <c:v>523.12924541243819</c:v>
                </c:pt>
                <c:pt idx="161">
                  <c:v>523.12924541243819</c:v>
                </c:pt>
                <c:pt idx="162">
                  <c:v>523.12924541243819</c:v>
                </c:pt>
                <c:pt idx="163">
                  <c:v>523.12924541243819</c:v>
                </c:pt>
                <c:pt idx="164">
                  <c:v>523.12924541243819</c:v>
                </c:pt>
                <c:pt idx="165">
                  <c:v>523.12924541243819</c:v>
                </c:pt>
                <c:pt idx="166">
                  <c:v>523.12924541243819</c:v>
                </c:pt>
                <c:pt idx="167">
                  <c:v>523.12924541243819</c:v>
                </c:pt>
                <c:pt idx="168">
                  <c:v>523.12924541243819</c:v>
                </c:pt>
                <c:pt idx="169">
                  <c:v>523.12924541243819</c:v>
                </c:pt>
                <c:pt idx="170">
                  <c:v>523.12924541243819</c:v>
                </c:pt>
                <c:pt idx="171">
                  <c:v>523.12924541243819</c:v>
                </c:pt>
                <c:pt idx="172">
                  <c:v>523.12924541243819</c:v>
                </c:pt>
                <c:pt idx="173">
                  <c:v>523.12924541243819</c:v>
                </c:pt>
                <c:pt idx="174">
                  <c:v>523.12924541243819</c:v>
                </c:pt>
                <c:pt idx="175">
                  <c:v>523.12924541243819</c:v>
                </c:pt>
                <c:pt idx="176">
                  <c:v>523.12924541243819</c:v>
                </c:pt>
                <c:pt idx="177">
                  <c:v>523.12924541243819</c:v>
                </c:pt>
                <c:pt idx="178">
                  <c:v>523.12924541243819</c:v>
                </c:pt>
                <c:pt idx="179">
                  <c:v>523.12924541243819</c:v>
                </c:pt>
                <c:pt idx="180">
                  <c:v>523.12924541243819</c:v>
                </c:pt>
                <c:pt idx="181">
                  <c:v>523.12924541243819</c:v>
                </c:pt>
                <c:pt idx="182">
                  <c:v>523.12924541243819</c:v>
                </c:pt>
                <c:pt idx="183">
                  <c:v>523.12924541243819</c:v>
                </c:pt>
                <c:pt idx="184">
                  <c:v>523.12924541243819</c:v>
                </c:pt>
                <c:pt idx="185">
                  <c:v>523.12924541243819</c:v>
                </c:pt>
                <c:pt idx="186">
                  <c:v>523.12924541243819</c:v>
                </c:pt>
                <c:pt idx="187">
                  <c:v>523.12924541243819</c:v>
                </c:pt>
                <c:pt idx="188">
                  <c:v>523.12924541243819</c:v>
                </c:pt>
                <c:pt idx="189">
                  <c:v>523.12924541243819</c:v>
                </c:pt>
                <c:pt idx="190">
                  <c:v>523.12924541243819</c:v>
                </c:pt>
                <c:pt idx="191">
                  <c:v>523.12924541243819</c:v>
                </c:pt>
                <c:pt idx="192">
                  <c:v>523.12924541243819</c:v>
                </c:pt>
                <c:pt idx="193">
                  <c:v>523.12924541243819</c:v>
                </c:pt>
                <c:pt idx="194">
                  <c:v>523.12924541243819</c:v>
                </c:pt>
                <c:pt idx="195">
                  <c:v>523.12924541243819</c:v>
                </c:pt>
                <c:pt idx="196">
                  <c:v>523.12924541243819</c:v>
                </c:pt>
                <c:pt idx="197">
                  <c:v>523.12924541243819</c:v>
                </c:pt>
                <c:pt idx="198">
                  <c:v>523.12924541243819</c:v>
                </c:pt>
                <c:pt idx="199">
                  <c:v>523.12924541243819</c:v>
                </c:pt>
                <c:pt idx="200">
                  <c:v>523.12924541243819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472.76708100439259</c:v>
                </c:pt>
                <c:pt idx="67">
                  <c:v>487.38463458913128</c:v>
                </c:pt>
                <c:pt idx="68">
                  <c:v>501.99288641186791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499.41562163511867</c:v>
                </c:pt>
                <c:pt idx="72">
                  <c:v>512.72849407236004</c:v>
                </c:pt>
                <c:pt idx="73">
                  <c:v>526.034069299154</c:v>
                </c:pt>
                <c:pt idx="74">
                  <c:v>539.33255785121992</c:v>
                </c:pt>
                <c:pt idx="75">
                  <c:v>552.62415903802309</c:v>
                </c:pt>
                <c:pt idx="76">
                  <c:v>520.45518659727634</c:v>
                </c:pt>
                <c:pt idx="77">
                  <c:v>533.32765337796286</c:v>
                </c:pt>
                <c:pt idx="78">
                  <c:v>546.193586977059</c:v>
                </c:pt>
                <c:pt idx="79">
                  <c:v>559.05316293312762</c:v>
                </c:pt>
                <c:pt idx="80">
                  <c:v>571.90654805285897</c:v>
                </c:pt>
                <c:pt idx="81">
                  <c:v>539.3325578512198</c:v>
                </c:pt>
                <c:pt idx="82">
                  <c:v>551.7668404903385</c:v>
                </c:pt>
                <c:pt idx="83">
                  <c:v>564.19525081895074</c:v>
                </c:pt>
                <c:pt idx="84">
                  <c:v>576.61793639178723</c:v>
                </c:pt>
                <c:pt idx="85">
                  <c:v>589.03503788906914</c:v>
                </c:pt>
                <c:pt idx="86">
                  <c:v>555.62455474096134</c:v>
                </c:pt>
                <c:pt idx="87">
                  <c:v>567.19434879973289</c:v>
                </c:pt>
                <c:pt idx="88">
                  <c:v>578.75921052572812</c:v>
                </c:pt>
                <c:pt idx="89">
                  <c:v>590.3192523477727</c:v>
                </c:pt>
                <c:pt idx="90">
                  <c:v>601.87458193334112</c:v>
                </c:pt>
                <c:pt idx="91">
                  <c:v>567.62276426035044</c:v>
                </c:pt>
                <c:pt idx="92">
                  <c:v>578.33096894357766</c:v>
                </c:pt>
                <c:pt idx="93">
                  <c:v>589.03503788906892</c:v>
                </c:pt>
                <c:pt idx="94">
                  <c:v>599.73505683441078</c:v>
                </c:pt>
                <c:pt idx="95">
                  <c:v>610.43110820893151</c:v>
                </c:pt>
                <c:pt idx="96">
                  <c:v>575.76138030334926</c:v>
                </c:pt>
                <c:pt idx="97">
                  <c:v>586.03831044894537</c:v>
                </c:pt>
                <c:pt idx="98">
                  <c:v>596.31148632519455</c:v>
                </c:pt>
                <c:pt idx="99">
                  <c:v>606.58098171901759</c:v>
                </c:pt>
                <c:pt idx="100">
                  <c:v>616.84686771553959</c:v>
                </c:pt>
                <c:pt idx="101">
                  <c:v>581.75671680137077</c:v>
                </c:pt>
                <c:pt idx="102">
                  <c:v>591.6034086352571</c:v>
                </c:pt>
                <c:pt idx="103">
                  <c:v>601.44668957799445</c:v>
                </c:pt>
                <c:pt idx="104">
                  <c:v>611.28662331597241</c:v>
                </c:pt>
                <c:pt idx="105">
                  <c:v>621.12327131831159</c:v>
                </c:pt>
                <c:pt idx="106">
                  <c:v>587.322661205072</c:v>
                </c:pt>
                <c:pt idx="107">
                  <c:v>596.31148632519489</c:v>
                </c:pt>
                <c:pt idx="108">
                  <c:v>605.29749361634447</c:v>
                </c:pt>
                <c:pt idx="109">
                  <c:v>614.28073080742217</c:v>
                </c:pt>
                <c:pt idx="110">
                  <c:v>623.26124411759065</c:v>
                </c:pt>
                <c:pt idx="111">
                  <c:v>590.74731089993531</c:v>
                </c:pt>
                <c:pt idx="112">
                  <c:v>598.87920239707967</c:v>
                </c:pt>
                <c:pt idx="113">
                  <c:v>607.00879854794766</c:v>
                </c:pt>
                <c:pt idx="114">
                  <c:v>615.1361344298515</c:v>
                </c:pt>
                <c:pt idx="115">
                  <c:v>623.26124411759076</c:v>
                </c:pt>
                <c:pt idx="116">
                  <c:v>584.7539010360191</c:v>
                </c:pt>
                <c:pt idx="117">
                  <c:v>584.7539010360191</c:v>
                </c:pt>
                <c:pt idx="118">
                  <c:v>584.7539010360191</c:v>
                </c:pt>
                <c:pt idx="119">
                  <c:v>584.7539010360191</c:v>
                </c:pt>
                <c:pt idx="120">
                  <c:v>584.7539010360191</c:v>
                </c:pt>
                <c:pt idx="121">
                  <c:v>584.7539010360191</c:v>
                </c:pt>
                <c:pt idx="122">
                  <c:v>584.7539010360191</c:v>
                </c:pt>
                <c:pt idx="123">
                  <c:v>584.7539010360191</c:v>
                </c:pt>
                <c:pt idx="124">
                  <c:v>584.7539010360191</c:v>
                </c:pt>
                <c:pt idx="125">
                  <c:v>584.7539010360191</c:v>
                </c:pt>
                <c:pt idx="126">
                  <c:v>584.7539010360191</c:v>
                </c:pt>
                <c:pt idx="127">
                  <c:v>584.7539010360191</c:v>
                </c:pt>
                <c:pt idx="128">
                  <c:v>584.7539010360191</c:v>
                </c:pt>
                <c:pt idx="129">
                  <c:v>584.7539010360191</c:v>
                </c:pt>
                <c:pt idx="130">
                  <c:v>584.7539010360191</c:v>
                </c:pt>
                <c:pt idx="131">
                  <c:v>584.7539010360191</c:v>
                </c:pt>
                <c:pt idx="132">
                  <c:v>584.7539010360191</c:v>
                </c:pt>
                <c:pt idx="133">
                  <c:v>584.7539010360191</c:v>
                </c:pt>
                <c:pt idx="134">
                  <c:v>584.7539010360191</c:v>
                </c:pt>
                <c:pt idx="135">
                  <c:v>584.7539010360191</c:v>
                </c:pt>
                <c:pt idx="136">
                  <c:v>584.7539010360191</c:v>
                </c:pt>
                <c:pt idx="137">
                  <c:v>584.7539010360191</c:v>
                </c:pt>
                <c:pt idx="138">
                  <c:v>584.7539010360191</c:v>
                </c:pt>
                <c:pt idx="139">
                  <c:v>584.7539010360191</c:v>
                </c:pt>
                <c:pt idx="140">
                  <c:v>584.7539010360191</c:v>
                </c:pt>
                <c:pt idx="141">
                  <c:v>584.7539010360191</c:v>
                </c:pt>
                <c:pt idx="142">
                  <c:v>584.7539010360191</c:v>
                </c:pt>
                <c:pt idx="143">
                  <c:v>584.7539010360191</c:v>
                </c:pt>
                <c:pt idx="144">
                  <c:v>584.7539010360191</c:v>
                </c:pt>
                <c:pt idx="145">
                  <c:v>584.7539010360191</c:v>
                </c:pt>
                <c:pt idx="146">
                  <c:v>584.7539010360191</c:v>
                </c:pt>
                <c:pt idx="147">
                  <c:v>584.7539010360191</c:v>
                </c:pt>
                <c:pt idx="148">
                  <c:v>584.7539010360191</c:v>
                </c:pt>
                <c:pt idx="149">
                  <c:v>584.7539010360191</c:v>
                </c:pt>
                <c:pt idx="150">
                  <c:v>584.7539010360191</c:v>
                </c:pt>
                <c:pt idx="151">
                  <c:v>584.7539010360191</c:v>
                </c:pt>
                <c:pt idx="152">
                  <c:v>584.7539010360191</c:v>
                </c:pt>
                <c:pt idx="153">
                  <c:v>584.7539010360191</c:v>
                </c:pt>
                <c:pt idx="154">
                  <c:v>584.7539010360191</c:v>
                </c:pt>
                <c:pt idx="155">
                  <c:v>584.7539010360191</c:v>
                </c:pt>
                <c:pt idx="156">
                  <c:v>584.7539010360191</c:v>
                </c:pt>
                <c:pt idx="157">
                  <c:v>584.7539010360191</c:v>
                </c:pt>
                <c:pt idx="158">
                  <c:v>584.7539010360191</c:v>
                </c:pt>
                <c:pt idx="159">
                  <c:v>584.7539010360191</c:v>
                </c:pt>
                <c:pt idx="160">
                  <c:v>584.7539010360191</c:v>
                </c:pt>
                <c:pt idx="161">
                  <c:v>584.7539010360191</c:v>
                </c:pt>
                <c:pt idx="162">
                  <c:v>584.7539010360191</c:v>
                </c:pt>
                <c:pt idx="163">
                  <c:v>584.7539010360191</c:v>
                </c:pt>
                <c:pt idx="164">
                  <c:v>584.7539010360191</c:v>
                </c:pt>
                <c:pt idx="165">
                  <c:v>584.7539010360191</c:v>
                </c:pt>
                <c:pt idx="166">
                  <c:v>584.7539010360191</c:v>
                </c:pt>
                <c:pt idx="167">
                  <c:v>584.7539010360191</c:v>
                </c:pt>
                <c:pt idx="168">
                  <c:v>584.7539010360191</c:v>
                </c:pt>
                <c:pt idx="169">
                  <c:v>584.7539010360191</c:v>
                </c:pt>
                <c:pt idx="170">
                  <c:v>584.7539010360191</c:v>
                </c:pt>
                <c:pt idx="171">
                  <c:v>584.7539010360191</c:v>
                </c:pt>
                <c:pt idx="172">
                  <c:v>584.7539010360191</c:v>
                </c:pt>
                <c:pt idx="173">
                  <c:v>584.7539010360191</c:v>
                </c:pt>
                <c:pt idx="174">
                  <c:v>584.7539010360191</c:v>
                </c:pt>
                <c:pt idx="175">
                  <c:v>584.7539010360191</c:v>
                </c:pt>
                <c:pt idx="176">
                  <c:v>584.7539010360191</c:v>
                </c:pt>
                <c:pt idx="177">
                  <c:v>584.7539010360191</c:v>
                </c:pt>
                <c:pt idx="178">
                  <c:v>584.7539010360191</c:v>
                </c:pt>
                <c:pt idx="179">
                  <c:v>584.7539010360191</c:v>
                </c:pt>
                <c:pt idx="180">
                  <c:v>584.7539010360191</c:v>
                </c:pt>
                <c:pt idx="181">
                  <c:v>584.7539010360191</c:v>
                </c:pt>
                <c:pt idx="182">
                  <c:v>584.7539010360191</c:v>
                </c:pt>
                <c:pt idx="183">
                  <c:v>584.7539010360191</c:v>
                </c:pt>
                <c:pt idx="184">
                  <c:v>584.7539010360191</c:v>
                </c:pt>
                <c:pt idx="185">
                  <c:v>584.7539010360191</c:v>
                </c:pt>
                <c:pt idx="186">
                  <c:v>584.7539010360191</c:v>
                </c:pt>
                <c:pt idx="187">
                  <c:v>584.7539010360191</c:v>
                </c:pt>
                <c:pt idx="188">
                  <c:v>584.7539010360191</c:v>
                </c:pt>
                <c:pt idx="189">
                  <c:v>584.7539010360191</c:v>
                </c:pt>
                <c:pt idx="190">
                  <c:v>584.7539010360191</c:v>
                </c:pt>
                <c:pt idx="191">
                  <c:v>584.7539010360191</c:v>
                </c:pt>
                <c:pt idx="192">
                  <c:v>584.7539010360191</c:v>
                </c:pt>
                <c:pt idx="193">
                  <c:v>584.7539010360191</c:v>
                </c:pt>
                <c:pt idx="194">
                  <c:v>584.7539010360191</c:v>
                </c:pt>
                <c:pt idx="195">
                  <c:v>584.7539010360191</c:v>
                </c:pt>
                <c:pt idx="196">
                  <c:v>584.7539010360191</c:v>
                </c:pt>
                <c:pt idx="197">
                  <c:v>584.7539010360191</c:v>
                </c:pt>
                <c:pt idx="198">
                  <c:v>584.7539010360191</c:v>
                </c:pt>
                <c:pt idx="199">
                  <c:v>584.7539010360191</c:v>
                </c:pt>
                <c:pt idx="200">
                  <c:v>584.7539010360191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3.4414805202731116</c:v>
                </c:pt>
                <c:pt idx="2">
                  <c:v>4.3370192218752024</c:v>
                </c:pt>
                <c:pt idx="3">
                  <c:v>5.4664912914691177</c:v>
                </c:pt>
                <c:pt idx="4">
                  <c:v>6.8912254833868323</c:v>
                </c:pt>
                <c:pt idx="5">
                  <c:v>8.6886826813474425</c:v>
                </c:pt>
                <c:pt idx="6">
                  <c:v>10.956712517156079</c:v>
                </c:pt>
                <c:pt idx="7">
                  <c:v>13.818936340684566</c:v>
                </c:pt>
                <c:pt idx="8">
                  <c:v>17.431555362767245</c:v>
                </c:pt>
                <c:pt idx="9">
                  <c:v>21.991962257702699</c:v>
                </c:pt>
                <c:pt idx="10">
                  <c:v>27.749635154296985</c:v>
                </c:pt>
                <c:pt idx="11">
                  <c:v>53.913667381997236</c:v>
                </c:pt>
                <c:pt idx="12">
                  <c:v>79.73055882127521</c:v>
                </c:pt>
                <c:pt idx="13">
                  <c:v>105.33256160896025</c:v>
                </c:pt>
                <c:pt idx="14">
                  <c:v>130.77998967428766</c:v>
                </c:pt>
                <c:pt idx="15">
                  <c:v>156.10734926897979</c:v>
                </c:pt>
                <c:pt idx="16">
                  <c:v>113.3584947279664</c:v>
                </c:pt>
                <c:pt idx="17">
                  <c:v>145.80166896583853</c:v>
                </c:pt>
                <c:pt idx="18">
                  <c:v>178.07134474332099</c:v>
                </c:pt>
                <c:pt idx="19">
                  <c:v>210.20352525696106</c:v>
                </c:pt>
                <c:pt idx="20">
                  <c:v>242.22222423091577</c:v>
                </c:pt>
                <c:pt idx="21">
                  <c:v>195.31701037278026</c:v>
                </c:pt>
                <c:pt idx="22">
                  <c:v>229.7054734548818</c:v>
                </c:pt>
                <c:pt idx="23">
                  <c:v>263.97604147804896</c:v>
                </c:pt>
                <c:pt idx="24">
                  <c:v>298.14617644241332</c:v>
                </c:pt>
                <c:pt idx="25">
                  <c:v>332.22900222431537</c:v>
                </c:pt>
                <c:pt idx="26">
                  <c:v>284.30460543918753</c:v>
                </c:pt>
                <c:pt idx="27">
                  <c:v>317.0399817135721</c:v>
                </c:pt>
                <c:pt idx="28">
                  <c:v>349.70047768944374</c:v>
                </c:pt>
                <c:pt idx="29">
                  <c:v>382.2940629261123</c:v>
                </c:pt>
                <c:pt idx="30">
                  <c:v>414.82723721388464</c:v>
                </c:pt>
                <c:pt idx="31">
                  <c:v>363.93929728008379</c:v>
                </c:pt>
                <c:pt idx="32">
                  <c:v>393.29766185584361</c:v>
                </c:pt>
                <c:pt idx="33">
                  <c:v>422.60852377532791</c:v>
                </c:pt>
                <c:pt idx="34">
                  <c:v>451.87563686637753</c:v>
                </c:pt>
                <c:pt idx="35">
                  <c:v>481.10222941810252</c:v>
                </c:pt>
                <c:pt idx="36">
                  <c:v>427.18430644135782</c:v>
                </c:pt>
                <c:pt idx="37">
                  <c:v>453.24651523667308</c:v>
                </c:pt>
                <c:pt idx="38">
                  <c:v>479.27669956446061</c:v>
                </c:pt>
                <c:pt idx="39">
                  <c:v>505.27684133920428</c:v>
                </c:pt>
                <c:pt idx="40">
                  <c:v>531.24870206986225</c:v>
                </c:pt>
                <c:pt idx="41">
                  <c:v>473.79922026656277</c:v>
                </c:pt>
                <c:pt idx="42">
                  <c:v>496.1572913429606</c:v>
                </c:pt>
                <c:pt idx="43">
                  <c:v>518.49402607090303</c:v>
                </c:pt>
                <c:pt idx="44">
                  <c:v>540.81047207333825</c:v>
                </c:pt>
                <c:pt idx="45">
                  <c:v>563.10758354108668</c:v>
                </c:pt>
                <c:pt idx="46">
                  <c:v>528.06064391136078</c:v>
                </c:pt>
                <c:pt idx="47">
                  <c:v>547.63813003167184</c:v>
                </c:pt>
                <c:pt idx="48">
                  <c:v>567.20093985804499</c:v>
                </c:pt>
                <c:pt idx="49">
                  <c:v>586.74965041309099</c:v>
                </c:pt>
                <c:pt idx="50">
                  <c:v>606.28479716717118</c:v>
                </c:pt>
                <c:pt idx="51">
                  <c:v>579.93189980305124</c:v>
                </c:pt>
                <c:pt idx="52">
                  <c:v>596.74603902946558</c:v>
                </c:pt>
                <c:pt idx="53">
                  <c:v>613.55032816291885</c:v>
                </c:pt>
                <c:pt idx="54">
                  <c:v>630.3450747892648</c:v>
                </c:pt>
                <c:pt idx="55">
                  <c:v>647.13056877940448</c:v>
                </c:pt>
                <c:pt idx="56">
                  <c:v>624.89915741801178</c:v>
                </c:pt>
                <c:pt idx="57">
                  <c:v>638.96579091175852</c:v>
                </c:pt>
                <c:pt idx="58">
                  <c:v>653.02602957952024</c:v>
                </c:pt>
                <c:pt idx="59">
                  <c:v>667.08003042941323</c:v>
                </c:pt>
                <c:pt idx="60">
                  <c:v>681.12794331838097</c:v>
                </c:pt>
                <c:pt idx="61">
                  <c:v>661.18716684283174</c:v>
                </c:pt>
                <c:pt idx="62">
                  <c:v>672.97182347707269</c:v>
                </c:pt>
                <c:pt idx="63">
                  <c:v>684.75224053522049</c:v>
                </c:pt>
                <c:pt idx="64">
                  <c:v>696.52850120165306</c:v>
                </c:pt>
                <c:pt idx="65">
                  <c:v>708.300685619913</c:v>
                </c:pt>
                <c:pt idx="66">
                  <c:v>689.28205899868362</c:v>
                </c:pt>
                <c:pt idx="67">
                  <c:v>699.69833319372412</c:v>
                </c:pt>
                <c:pt idx="68">
                  <c:v>710.11143407886414</c:v>
                </c:pt>
                <c:pt idx="69">
                  <c:v>720.52141472893629</c:v>
                </c:pt>
                <c:pt idx="70">
                  <c:v>730.92832656071732</c:v>
                </c:pt>
                <c:pt idx="71">
                  <c:v>711.01677290251098</c:v>
                </c:pt>
                <c:pt idx="72">
                  <c:v>720.52141472893629</c:v>
                </c:pt>
                <c:pt idx="73">
                  <c:v>730.02349825821148</c:v>
                </c:pt>
                <c:pt idx="74">
                  <c:v>739.5230614718771</c:v>
                </c:pt>
                <c:pt idx="75">
                  <c:v>749.02014129648796</c:v>
                </c:pt>
                <c:pt idx="76">
                  <c:v>730.02349825821148</c:v>
                </c:pt>
                <c:pt idx="77">
                  <c:v>738.16613390711507</c:v>
                </c:pt>
                <c:pt idx="78">
                  <c:v>746.30694121239833</c:v>
                </c:pt>
                <c:pt idx="79">
                  <c:v>754.44594292413831</c:v>
                </c:pt>
                <c:pt idx="80">
                  <c:v>762.58316126167267</c:v>
                </c:pt>
                <c:pt idx="81">
                  <c:v>737.713813438329</c:v>
                </c:pt>
                <c:pt idx="82">
                  <c:v>737.713813438329</c:v>
                </c:pt>
                <c:pt idx="83">
                  <c:v>737.713813438329</c:v>
                </c:pt>
                <c:pt idx="84">
                  <c:v>737.713813438329</c:v>
                </c:pt>
                <c:pt idx="85">
                  <c:v>737.713813438329</c:v>
                </c:pt>
                <c:pt idx="86">
                  <c:v>737.713813438329</c:v>
                </c:pt>
                <c:pt idx="87">
                  <c:v>737.713813438329</c:v>
                </c:pt>
                <c:pt idx="88">
                  <c:v>737.713813438329</c:v>
                </c:pt>
                <c:pt idx="89">
                  <c:v>737.713813438329</c:v>
                </c:pt>
                <c:pt idx="90">
                  <c:v>737.713813438329</c:v>
                </c:pt>
                <c:pt idx="91">
                  <c:v>737.713813438329</c:v>
                </c:pt>
                <c:pt idx="92">
                  <c:v>737.713813438329</c:v>
                </c:pt>
                <c:pt idx="93">
                  <c:v>737.713813438329</c:v>
                </c:pt>
                <c:pt idx="94">
                  <c:v>737.713813438329</c:v>
                </c:pt>
                <c:pt idx="95">
                  <c:v>737.713813438329</c:v>
                </c:pt>
                <c:pt idx="96">
                  <c:v>737.713813438329</c:v>
                </c:pt>
                <c:pt idx="97">
                  <c:v>737.713813438329</c:v>
                </c:pt>
                <c:pt idx="98">
                  <c:v>737.713813438329</c:v>
                </c:pt>
                <c:pt idx="99">
                  <c:v>737.713813438329</c:v>
                </c:pt>
                <c:pt idx="100">
                  <c:v>737.713813438329</c:v>
                </c:pt>
                <c:pt idx="101">
                  <c:v>737.713813438329</c:v>
                </c:pt>
                <c:pt idx="102">
                  <c:v>737.713813438329</c:v>
                </c:pt>
                <c:pt idx="103">
                  <c:v>737.713813438329</c:v>
                </c:pt>
                <c:pt idx="104">
                  <c:v>737.713813438329</c:v>
                </c:pt>
                <c:pt idx="105">
                  <c:v>737.713813438329</c:v>
                </c:pt>
                <c:pt idx="106">
                  <c:v>737.713813438329</c:v>
                </c:pt>
                <c:pt idx="107">
                  <c:v>737.713813438329</c:v>
                </c:pt>
                <c:pt idx="108">
                  <c:v>737.713813438329</c:v>
                </c:pt>
                <c:pt idx="109">
                  <c:v>737.713813438329</c:v>
                </c:pt>
                <c:pt idx="110">
                  <c:v>737.713813438329</c:v>
                </c:pt>
                <c:pt idx="111">
                  <c:v>737.713813438329</c:v>
                </c:pt>
                <c:pt idx="112">
                  <c:v>737.713813438329</c:v>
                </c:pt>
                <c:pt idx="113">
                  <c:v>737.713813438329</c:v>
                </c:pt>
                <c:pt idx="114">
                  <c:v>737.713813438329</c:v>
                </c:pt>
                <c:pt idx="115">
                  <c:v>737.713813438329</c:v>
                </c:pt>
                <c:pt idx="116">
                  <c:v>737.713813438329</c:v>
                </c:pt>
                <c:pt idx="117">
                  <c:v>737.713813438329</c:v>
                </c:pt>
                <c:pt idx="118">
                  <c:v>737.713813438329</c:v>
                </c:pt>
                <c:pt idx="119">
                  <c:v>737.713813438329</c:v>
                </c:pt>
                <c:pt idx="120">
                  <c:v>737.713813438329</c:v>
                </c:pt>
                <c:pt idx="121">
                  <c:v>737.713813438329</c:v>
                </c:pt>
                <c:pt idx="122">
                  <c:v>737.713813438329</c:v>
                </c:pt>
                <c:pt idx="123">
                  <c:v>737.713813438329</c:v>
                </c:pt>
                <c:pt idx="124">
                  <c:v>737.713813438329</c:v>
                </c:pt>
                <c:pt idx="125">
                  <c:v>737.713813438329</c:v>
                </c:pt>
                <c:pt idx="126">
                  <c:v>737.713813438329</c:v>
                </c:pt>
                <c:pt idx="127">
                  <c:v>737.713813438329</c:v>
                </c:pt>
                <c:pt idx="128">
                  <c:v>737.713813438329</c:v>
                </c:pt>
                <c:pt idx="129">
                  <c:v>737.713813438329</c:v>
                </c:pt>
                <c:pt idx="130">
                  <c:v>737.713813438329</c:v>
                </c:pt>
                <c:pt idx="131">
                  <c:v>737.713813438329</c:v>
                </c:pt>
                <c:pt idx="132">
                  <c:v>737.713813438329</c:v>
                </c:pt>
                <c:pt idx="133">
                  <c:v>737.713813438329</c:v>
                </c:pt>
                <c:pt idx="134">
                  <c:v>737.713813438329</c:v>
                </c:pt>
                <c:pt idx="135">
                  <c:v>737.713813438329</c:v>
                </c:pt>
                <c:pt idx="136">
                  <c:v>737.713813438329</c:v>
                </c:pt>
                <c:pt idx="137">
                  <c:v>737.713813438329</c:v>
                </c:pt>
                <c:pt idx="138">
                  <c:v>737.713813438329</c:v>
                </c:pt>
                <c:pt idx="139">
                  <c:v>737.713813438329</c:v>
                </c:pt>
                <c:pt idx="140">
                  <c:v>737.713813438329</c:v>
                </c:pt>
                <c:pt idx="141">
                  <c:v>737.713813438329</c:v>
                </c:pt>
                <c:pt idx="142">
                  <c:v>737.713813438329</c:v>
                </c:pt>
                <c:pt idx="143">
                  <c:v>737.713813438329</c:v>
                </c:pt>
                <c:pt idx="144">
                  <c:v>737.713813438329</c:v>
                </c:pt>
                <c:pt idx="145">
                  <c:v>737.713813438329</c:v>
                </c:pt>
                <c:pt idx="146">
                  <c:v>737.713813438329</c:v>
                </c:pt>
                <c:pt idx="147">
                  <c:v>737.713813438329</c:v>
                </c:pt>
                <c:pt idx="148">
                  <c:v>737.713813438329</c:v>
                </c:pt>
                <c:pt idx="149">
                  <c:v>737.713813438329</c:v>
                </c:pt>
                <c:pt idx="150">
                  <c:v>737.713813438329</c:v>
                </c:pt>
                <c:pt idx="151">
                  <c:v>737.713813438329</c:v>
                </c:pt>
                <c:pt idx="152">
                  <c:v>737.713813438329</c:v>
                </c:pt>
                <c:pt idx="153">
                  <c:v>737.713813438329</c:v>
                </c:pt>
                <c:pt idx="154">
                  <c:v>737.713813438329</c:v>
                </c:pt>
                <c:pt idx="155">
                  <c:v>737.713813438329</c:v>
                </c:pt>
                <c:pt idx="156">
                  <c:v>737.713813438329</c:v>
                </c:pt>
                <c:pt idx="157">
                  <c:v>737.713813438329</c:v>
                </c:pt>
                <c:pt idx="158">
                  <c:v>737.713813438329</c:v>
                </c:pt>
                <c:pt idx="159">
                  <c:v>737.713813438329</c:v>
                </c:pt>
                <c:pt idx="160">
                  <c:v>737.713813438329</c:v>
                </c:pt>
                <c:pt idx="161">
                  <c:v>737.713813438329</c:v>
                </c:pt>
                <c:pt idx="162">
                  <c:v>737.713813438329</c:v>
                </c:pt>
                <c:pt idx="163">
                  <c:v>737.713813438329</c:v>
                </c:pt>
                <c:pt idx="164">
                  <c:v>737.713813438329</c:v>
                </c:pt>
                <c:pt idx="165">
                  <c:v>737.713813438329</c:v>
                </c:pt>
                <c:pt idx="166">
                  <c:v>737.713813438329</c:v>
                </c:pt>
                <c:pt idx="167">
                  <c:v>737.713813438329</c:v>
                </c:pt>
                <c:pt idx="168">
                  <c:v>737.713813438329</c:v>
                </c:pt>
                <c:pt idx="169">
                  <c:v>737.713813438329</c:v>
                </c:pt>
                <c:pt idx="170">
                  <c:v>737.713813438329</c:v>
                </c:pt>
                <c:pt idx="171">
                  <c:v>737.713813438329</c:v>
                </c:pt>
                <c:pt idx="172">
                  <c:v>737.713813438329</c:v>
                </c:pt>
                <c:pt idx="173">
                  <c:v>737.713813438329</c:v>
                </c:pt>
                <c:pt idx="174">
                  <c:v>737.713813438329</c:v>
                </c:pt>
                <c:pt idx="175">
                  <c:v>737.713813438329</c:v>
                </c:pt>
                <c:pt idx="176">
                  <c:v>737.713813438329</c:v>
                </c:pt>
                <c:pt idx="177">
                  <c:v>737.713813438329</c:v>
                </c:pt>
                <c:pt idx="178">
                  <c:v>737.713813438329</c:v>
                </c:pt>
                <c:pt idx="179">
                  <c:v>737.713813438329</c:v>
                </c:pt>
                <c:pt idx="180">
                  <c:v>737.713813438329</c:v>
                </c:pt>
                <c:pt idx="181">
                  <c:v>737.713813438329</c:v>
                </c:pt>
                <c:pt idx="182">
                  <c:v>737.713813438329</c:v>
                </c:pt>
                <c:pt idx="183">
                  <c:v>737.713813438329</c:v>
                </c:pt>
                <c:pt idx="184">
                  <c:v>737.713813438329</c:v>
                </c:pt>
                <c:pt idx="185">
                  <c:v>737.713813438329</c:v>
                </c:pt>
                <c:pt idx="186">
                  <c:v>737.713813438329</c:v>
                </c:pt>
                <c:pt idx="187">
                  <c:v>737.713813438329</c:v>
                </c:pt>
                <c:pt idx="188">
                  <c:v>737.713813438329</c:v>
                </c:pt>
                <c:pt idx="189">
                  <c:v>737.713813438329</c:v>
                </c:pt>
                <c:pt idx="190">
                  <c:v>737.713813438329</c:v>
                </c:pt>
                <c:pt idx="191">
                  <c:v>737.713813438329</c:v>
                </c:pt>
                <c:pt idx="192">
                  <c:v>737.713813438329</c:v>
                </c:pt>
                <c:pt idx="193">
                  <c:v>737.713813438329</c:v>
                </c:pt>
                <c:pt idx="194">
                  <c:v>737.713813438329</c:v>
                </c:pt>
                <c:pt idx="195">
                  <c:v>737.713813438329</c:v>
                </c:pt>
                <c:pt idx="196">
                  <c:v>737.713813438329</c:v>
                </c:pt>
                <c:pt idx="197">
                  <c:v>737.713813438329</c:v>
                </c:pt>
                <c:pt idx="198">
                  <c:v>737.713813438329</c:v>
                </c:pt>
                <c:pt idx="199">
                  <c:v>737.713813438329</c:v>
                </c:pt>
                <c:pt idx="200">
                  <c:v>737.713813438329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3.1042643505229663</c:v>
                </c:pt>
                <c:pt idx="2">
                  <c:v>3.9117642757299911</c:v>
                </c:pt>
                <c:pt idx="3">
                  <c:v>4.9301290524746477</c:v>
                </c:pt>
                <c:pt idx="4">
                  <c:v>6.2146223450829501</c:v>
                </c:pt>
                <c:pt idx="5">
                  <c:v>7.8350403275523961</c:v>
                </c:pt>
                <c:pt idx="6">
                  <c:v>9.8795451969182846</c:v>
                </c:pt>
                <c:pt idx="7">
                  <c:v>12.459512829585032</c:v>
                </c:pt>
                <c:pt idx="8">
                  <c:v>15.715663572984148</c:v>
                </c:pt>
                <c:pt idx="9">
                  <c:v>19.825816682991903</c:v>
                </c:pt>
                <c:pt idx="10">
                  <c:v>25.014699491454234</c:v>
                </c:pt>
                <c:pt idx="11">
                  <c:v>48.591024385686815</c:v>
                </c:pt>
                <c:pt idx="12">
                  <c:v>71.851517457889358</c:v>
                </c:pt>
                <c:pt idx="13">
                  <c:v>94.916502895640136</c:v>
                </c:pt>
                <c:pt idx="14">
                  <c:v>117.84085485605193</c:v>
                </c:pt>
                <c:pt idx="15">
                  <c:v>140.65596743833868</c:v>
                </c:pt>
                <c:pt idx="16">
                  <c:v>102.14680795061109</c:v>
                </c:pt>
                <c:pt idx="17">
                  <c:v>131.37263409422076</c:v>
                </c:pt>
                <c:pt idx="18">
                  <c:v>160.44060977285537</c:v>
                </c:pt>
                <c:pt idx="19">
                  <c:v>189.38349101963934</c:v>
                </c:pt>
                <c:pt idx="20">
                  <c:v>218.22312573751944</c:v>
                </c:pt>
                <c:pt idx="21">
                  <c:v>175.97468557906811</c:v>
                </c:pt>
                <c:pt idx="22">
                  <c:v>206.94924679590613</c:v>
                </c:pt>
                <c:pt idx="23">
                  <c:v>237.81654602419815</c:v>
                </c:pt>
                <c:pt idx="24">
                  <c:v>268.59247034924738</c:v>
                </c:pt>
                <c:pt idx="25">
                  <c:v>299.28895999218292</c:v>
                </c:pt>
                <c:pt idx="26">
                  <c:v>256.1259217726236</c:v>
                </c:pt>
                <c:pt idx="27">
                  <c:v>285.60915345709321</c:v>
                </c:pt>
                <c:pt idx="28">
                  <c:v>315.02425837022901</c:v>
                </c:pt>
                <c:pt idx="29">
                  <c:v>344.37848728901122</c:v>
                </c:pt>
                <c:pt idx="30">
                  <c:v>373.67775378131773</c:v>
                </c:pt>
                <c:pt idx="31">
                  <c:v>327.84800604214905</c:v>
                </c:pt>
                <c:pt idx="32">
                  <c:v>354.28835078897447</c:v>
                </c:pt>
                <c:pt idx="33">
                  <c:v>380.68547719043931</c:v>
                </c:pt>
                <c:pt idx="34">
                  <c:v>407.04280051298912</c:v>
                </c:pt>
                <c:pt idx="35">
                  <c:v>433.36325788318953</c:v>
                </c:pt>
                <c:pt idx="36">
                  <c:v>384.8063530090264</c:v>
                </c:pt>
                <c:pt idx="37">
                  <c:v>408.27737426224098</c:v>
                </c:pt>
                <c:pt idx="38">
                  <c:v>431.71925936589827</c:v>
                </c:pt>
                <c:pt idx="39">
                  <c:v>455.13381148368143</c:v>
                </c:pt>
                <c:pt idx="40">
                  <c:v>478.52263325233702</c:v>
                </c:pt>
                <c:pt idx="41">
                  <c:v>426.7864543232979</c:v>
                </c:pt>
                <c:pt idx="42">
                  <c:v>446.92118768795041</c:v>
                </c:pt>
                <c:pt idx="43">
                  <c:v>467.03650905023113</c:v>
                </c:pt>
                <c:pt idx="44">
                  <c:v>487.13337154695296</c:v>
                </c:pt>
                <c:pt idx="45">
                  <c:v>507.21264330953471</c:v>
                </c:pt>
                <c:pt idx="46">
                  <c:v>475.65165795068168</c:v>
                </c:pt>
                <c:pt idx="47">
                  <c:v>493.281917555973</c:v>
                </c:pt>
                <c:pt idx="48">
                  <c:v>510.89882453659533</c:v>
                </c:pt>
                <c:pt idx="49">
                  <c:v>528.50290387292728</c:v>
                </c:pt>
                <c:pt idx="50">
                  <c:v>546.09464274073594</c:v>
                </c:pt>
                <c:pt idx="51">
                  <c:v>522.3633716587924</c:v>
                </c:pt>
                <c:pt idx="52">
                  <c:v>537.50484084926518</c:v>
                </c:pt>
                <c:pt idx="53">
                  <c:v>552.63734833627166</c:v>
                </c:pt>
                <c:pt idx="54">
                  <c:v>567.76117396419647</c:v>
                </c:pt>
                <c:pt idx="55">
                  <c:v>582.87658146020169</c:v>
                </c:pt>
                <c:pt idx="56">
                  <c:v>562.85708424728375</c:v>
                </c:pt>
                <c:pt idx="57">
                  <c:v>575.52417545438084</c:v>
                </c:pt>
                <c:pt idx="58">
                  <c:v>588.18544859108772</c:v>
                </c:pt>
                <c:pt idx="59">
                  <c:v>600.84104650480526</c:v>
                </c:pt>
                <c:pt idx="60">
                  <c:v>613.4911055367329</c:v>
                </c:pt>
                <c:pt idx="61">
                  <c:v>595.53454234223091</c:v>
                </c:pt>
                <c:pt idx="62">
                  <c:v>606.14657668140751</c:v>
                </c:pt>
                <c:pt idx="63">
                  <c:v>616.75475381599506</c:v>
                </c:pt>
                <c:pt idx="64">
                  <c:v>627.35914942789123</c:v>
                </c:pt>
                <c:pt idx="65">
                  <c:v>637.95983643241459</c:v>
                </c:pt>
                <c:pt idx="66">
                  <c:v>620.83381098828943</c:v>
                </c:pt>
                <c:pt idx="67">
                  <c:v>630.21354239884874</c:v>
                </c:pt>
                <c:pt idx="68">
                  <c:v>639.59038670342341</c:v>
                </c:pt>
                <c:pt idx="69">
                  <c:v>648.96439218997534</c:v>
                </c:pt>
                <c:pt idx="70">
                  <c:v>658.33560563795174</c:v>
                </c:pt>
                <c:pt idx="71">
                  <c:v>640.40562962638558</c:v>
                </c:pt>
                <c:pt idx="72">
                  <c:v>648.96439218997534</c:v>
                </c:pt>
                <c:pt idx="73">
                  <c:v>657.5208271917312</c:v>
                </c:pt>
                <c:pt idx="74">
                  <c:v>666.07496918760103</c:v>
                </c:pt>
                <c:pt idx="75">
                  <c:v>674.62685177369792</c:v>
                </c:pt>
                <c:pt idx="76">
                  <c:v>657.5208271917312</c:v>
                </c:pt>
                <c:pt idx="77">
                  <c:v>664.85308800712085</c:v>
                </c:pt>
                <c:pt idx="78">
                  <c:v>672.18368537898493</c:v>
                </c:pt>
                <c:pt idx="79">
                  <c:v>679.51264000554897</c:v>
                </c:pt>
                <c:pt idx="80">
                  <c:v>686.83997210216705</c:v>
                </c:pt>
                <c:pt idx="81">
                  <c:v>664.4457840171641</c:v>
                </c:pt>
                <c:pt idx="82">
                  <c:v>664.4457840171641</c:v>
                </c:pt>
                <c:pt idx="83">
                  <c:v>664.4457840171641</c:v>
                </c:pt>
                <c:pt idx="84">
                  <c:v>664.4457840171641</c:v>
                </c:pt>
                <c:pt idx="85">
                  <c:v>664.4457840171641</c:v>
                </c:pt>
                <c:pt idx="86">
                  <c:v>664.4457840171641</c:v>
                </c:pt>
                <c:pt idx="87">
                  <c:v>664.4457840171641</c:v>
                </c:pt>
                <c:pt idx="88">
                  <c:v>664.4457840171641</c:v>
                </c:pt>
                <c:pt idx="89">
                  <c:v>664.4457840171641</c:v>
                </c:pt>
                <c:pt idx="90">
                  <c:v>664.4457840171641</c:v>
                </c:pt>
                <c:pt idx="91">
                  <c:v>664.4457840171641</c:v>
                </c:pt>
                <c:pt idx="92">
                  <c:v>664.4457840171641</c:v>
                </c:pt>
                <c:pt idx="93">
                  <c:v>664.4457840171641</c:v>
                </c:pt>
                <c:pt idx="94">
                  <c:v>664.4457840171641</c:v>
                </c:pt>
                <c:pt idx="95">
                  <c:v>664.4457840171641</c:v>
                </c:pt>
                <c:pt idx="96">
                  <c:v>664.4457840171641</c:v>
                </c:pt>
                <c:pt idx="97">
                  <c:v>664.4457840171641</c:v>
                </c:pt>
                <c:pt idx="98">
                  <c:v>664.4457840171641</c:v>
                </c:pt>
                <c:pt idx="99">
                  <c:v>664.4457840171641</c:v>
                </c:pt>
                <c:pt idx="100">
                  <c:v>664.4457840171641</c:v>
                </c:pt>
                <c:pt idx="101">
                  <c:v>664.4457840171641</c:v>
                </c:pt>
                <c:pt idx="102">
                  <c:v>664.4457840171641</c:v>
                </c:pt>
                <c:pt idx="103">
                  <c:v>664.4457840171641</c:v>
                </c:pt>
                <c:pt idx="104">
                  <c:v>664.4457840171641</c:v>
                </c:pt>
                <c:pt idx="105">
                  <c:v>664.4457840171641</c:v>
                </c:pt>
                <c:pt idx="106">
                  <c:v>664.4457840171641</c:v>
                </c:pt>
                <c:pt idx="107">
                  <c:v>664.4457840171641</c:v>
                </c:pt>
                <c:pt idx="108">
                  <c:v>664.4457840171641</c:v>
                </c:pt>
                <c:pt idx="109">
                  <c:v>664.4457840171641</c:v>
                </c:pt>
                <c:pt idx="110">
                  <c:v>664.4457840171641</c:v>
                </c:pt>
                <c:pt idx="111">
                  <c:v>664.4457840171641</c:v>
                </c:pt>
                <c:pt idx="112">
                  <c:v>664.4457840171641</c:v>
                </c:pt>
                <c:pt idx="113">
                  <c:v>664.4457840171641</c:v>
                </c:pt>
                <c:pt idx="114">
                  <c:v>664.4457840171641</c:v>
                </c:pt>
                <c:pt idx="115">
                  <c:v>664.4457840171641</c:v>
                </c:pt>
                <c:pt idx="116">
                  <c:v>664.4457840171641</c:v>
                </c:pt>
                <c:pt idx="117">
                  <c:v>664.4457840171641</c:v>
                </c:pt>
                <c:pt idx="118">
                  <c:v>664.4457840171641</c:v>
                </c:pt>
                <c:pt idx="119">
                  <c:v>664.4457840171641</c:v>
                </c:pt>
                <c:pt idx="120">
                  <c:v>664.4457840171641</c:v>
                </c:pt>
                <c:pt idx="121">
                  <c:v>664.4457840171641</c:v>
                </c:pt>
                <c:pt idx="122">
                  <c:v>664.4457840171641</c:v>
                </c:pt>
                <c:pt idx="123">
                  <c:v>664.4457840171641</c:v>
                </c:pt>
                <c:pt idx="124">
                  <c:v>664.4457840171641</c:v>
                </c:pt>
                <c:pt idx="125">
                  <c:v>664.4457840171641</c:v>
                </c:pt>
                <c:pt idx="126">
                  <c:v>664.4457840171641</c:v>
                </c:pt>
                <c:pt idx="127">
                  <c:v>664.4457840171641</c:v>
                </c:pt>
                <c:pt idx="128">
                  <c:v>664.4457840171641</c:v>
                </c:pt>
                <c:pt idx="129">
                  <c:v>664.4457840171641</c:v>
                </c:pt>
                <c:pt idx="130">
                  <c:v>664.4457840171641</c:v>
                </c:pt>
                <c:pt idx="131">
                  <c:v>664.4457840171641</c:v>
                </c:pt>
                <c:pt idx="132">
                  <c:v>664.4457840171641</c:v>
                </c:pt>
                <c:pt idx="133">
                  <c:v>664.4457840171641</c:v>
                </c:pt>
                <c:pt idx="134">
                  <c:v>664.4457840171641</c:v>
                </c:pt>
                <c:pt idx="135">
                  <c:v>664.4457840171641</c:v>
                </c:pt>
                <c:pt idx="136">
                  <c:v>664.4457840171641</c:v>
                </c:pt>
                <c:pt idx="137">
                  <c:v>664.4457840171641</c:v>
                </c:pt>
                <c:pt idx="138">
                  <c:v>664.4457840171641</c:v>
                </c:pt>
                <c:pt idx="139">
                  <c:v>664.4457840171641</c:v>
                </c:pt>
                <c:pt idx="140">
                  <c:v>664.4457840171641</c:v>
                </c:pt>
                <c:pt idx="141">
                  <c:v>664.4457840171641</c:v>
                </c:pt>
                <c:pt idx="142">
                  <c:v>664.4457840171641</c:v>
                </c:pt>
                <c:pt idx="143">
                  <c:v>664.4457840171641</c:v>
                </c:pt>
                <c:pt idx="144">
                  <c:v>664.4457840171641</c:v>
                </c:pt>
                <c:pt idx="145">
                  <c:v>664.4457840171641</c:v>
                </c:pt>
                <c:pt idx="146">
                  <c:v>664.4457840171641</c:v>
                </c:pt>
                <c:pt idx="147">
                  <c:v>664.4457840171641</c:v>
                </c:pt>
                <c:pt idx="148">
                  <c:v>664.4457840171641</c:v>
                </c:pt>
                <c:pt idx="149">
                  <c:v>664.4457840171641</c:v>
                </c:pt>
                <c:pt idx="150">
                  <c:v>664.4457840171641</c:v>
                </c:pt>
                <c:pt idx="151">
                  <c:v>664.4457840171641</c:v>
                </c:pt>
                <c:pt idx="152">
                  <c:v>664.4457840171641</c:v>
                </c:pt>
                <c:pt idx="153">
                  <c:v>664.4457840171641</c:v>
                </c:pt>
                <c:pt idx="154">
                  <c:v>664.4457840171641</c:v>
                </c:pt>
                <c:pt idx="155">
                  <c:v>664.4457840171641</c:v>
                </c:pt>
                <c:pt idx="156">
                  <c:v>664.4457840171641</c:v>
                </c:pt>
                <c:pt idx="157">
                  <c:v>664.4457840171641</c:v>
                </c:pt>
                <c:pt idx="158">
                  <c:v>664.4457840171641</c:v>
                </c:pt>
                <c:pt idx="159">
                  <c:v>664.4457840171641</c:v>
                </c:pt>
                <c:pt idx="160">
                  <c:v>664.4457840171641</c:v>
                </c:pt>
                <c:pt idx="161">
                  <c:v>664.4457840171641</c:v>
                </c:pt>
                <c:pt idx="162">
                  <c:v>664.4457840171641</c:v>
                </c:pt>
                <c:pt idx="163">
                  <c:v>664.4457840171641</c:v>
                </c:pt>
                <c:pt idx="164">
                  <c:v>664.4457840171641</c:v>
                </c:pt>
                <c:pt idx="165">
                  <c:v>664.4457840171641</c:v>
                </c:pt>
                <c:pt idx="166">
                  <c:v>664.4457840171641</c:v>
                </c:pt>
                <c:pt idx="167">
                  <c:v>664.4457840171641</c:v>
                </c:pt>
                <c:pt idx="168">
                  <c:v>664.4457840171641</c:v>
                </c:pt>
                <c:pt idx="169">
                  <c:v>664.4457840171641</c:v>
                </c:pt>
                <c:pt idx="170">
                  <c:v>664.4457840171641</c:v>
                </c:pt>
                <c:pt idx="171">
                  <c:v>664.4457840171641</c:v>
                </c:pt>
                <c:pt idx="172">
                  <c:v>664.4457840171641</c:v>
                </c:pt>
                <c:pt idx="173">
                  <c:v>664.4457840171641</c:v>
                </c:pt>
                <c:pt idx="174">
                  <c:v>664.4457840171641</c:v>
                </c:pt>
                <c:pt idx="175">
                  <c:v>664.4457840171641</c:v>
                </c:pt>
                <c:pt idx="176">
                  <c:v>664.4457840171641</c:v>
                </c:pt>
                <c:pt idx="177">
                  <c:v>664.4457840171641</c:v>
                </c:pt>
                <c:pt idx="178">
                  <c:v>664.4457840171641</c:v>
                </c:pt>
                <c:pt idx="179">
                  <c:v>664.4457840171641</c:v>
                </c:pt>
                <c:pt idx="180">
                  <c:v>664.4457840171641</c:v>
                </c:pt>
                <c:pt idx="181">
                  <c:v>664.4457840171641</c:v>
                </c:pt>
                <c:pt idx="182">
                  <c:v>664.4457840171641</c:v>
                </c:pt>
                <c:pt idx="183">
                  <c:v>664.4457840171641</c:v>
                </c:pt>
                <c:pt idx="184">
                  <c:v>664.4457840171641</c:v>
                </c:pt>
                <c:pt idx="185">
                  <c:v>664.4457840171641</c:v>
                </c:pt>
                <c:pt idx="186">
                  <c:v>664.4457840171641</c:v>
                </c:pt>
                <c:pt idx="187">
                  <c:v>664.4457840171641</c:v>
                </c:pt>
                <c:pt idx="188">
                  <c:v>664.4457840171641</c:v>
                </c:pt>
                <c:pt idx="189">
                  <c:v>664.4457840171641</c:v>
                </c:pt>
                <c:pt idx="190">
                  <c:v>664.4457840171641</c:v>
                </c:pt>
                <c:pt idx="191">
                  <c:v>664.4457840171641</c:v>
                </c:pt>
                <c:pt idx="192">
                  <c:v>664.4457840171641</c:v>
                </c:pt>
                <c:pt idx="193">
                  <c:v>664.4457840171641</c:v>
                </c:pt>
                <c:pt idx="194">
                  <c:v>664.4457840171641</c:v>
                </c:pt>
                <c:pt idx="195">
                  <c:v>664.4457840171641</c:v>
                </c:pt>
                <c:pt idx="196">
                  <c:v>664.4457840171641</c:v>
                </c:pt>
                <c:pt idx="197">
                  <c:v>664.4457840171641</c:v>
                </c:pt>
                <c:pt idx="198">
                  <c:v>664.4457840171641</c:v>
                </c:pt>
                <c:pt idx="199">
                  <c:v>664.4457840171641</c:v>
                </c:pt>
                <c:pt idx="200">
                  <c:v>664.4457840171641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2.6202873647055487</c:v>
                </c:pt>
                <c:pt idx="2">
                  <c:v>3.3014890700969475</c:v>
                </c:pt>
                <c:pt idx="3">
                  <c:v>4.1604758697806128</c:v>
                </c:pt>
                <c:pt idx="4">
                  <c:v>5.2438175769854629</c:v>
                </c:pt>
                <c:pt idx="5">
                  <c:v>6.6103243965889789</c:v>
                </c:pt>
                <c:pt idx="6">
                  <c:v>8.3342743628219527</c:v>
                </c:pt>
                <c:pt idx="7">
                  <c:v>10.509494235432264</c:v>
                </c:pt>
                <c:pt idx="8">
                  <c:v>13.25452014211402</c:v>
                </c:pt>
                <c:pt idx="9">
                  <c:v>16.71912439869411</c:v>
                </c:pt>
                <c:pt idx="10">
                  <c:v>21.092571102519226</c:v>
                </c:pt>
                <c:pt idx="11">
                  <c:v>40.959654766376069</c:v>
                </c:pt>
                <c:pt idx="12">
                  <c:v>60.556368030357454</c:v>
                </c:pt>
                <c:pt idx="13">
                  <c:v>79.985715393823597</c:v>
                </c:pt>
                <c:pt idx="14">
                  <c:v>99.294672325256599</c:v>
                </c:pt>
                <c:pt idx="15">
                  <c:v>118.51011399861339</c:v>
                </c:pt>
                <c:pt idx="16">
                  <c:v>86.075914671005776</c:v>
                </c:pt>
                <c:pt idx="17">
                  <c:v>110.69162732463077</c:v>
                </c:pt>
                <c:pt idx="18">
                  <c:v>135.17221080393281</c:v>
                </c:pt>
                <c:pt idx="19">
                  <c:v>159.54570617746938</c:v>
                </c:pt>
                <c:pt idx="20">
                  <c:v>183.83081652024472</c:v>
                </c:pt>
                <c:pt idx="21">
                  <c:v>148.25402389766143</c:v>
                </c:pt>
                <c:pt idx="22">
                  <c:v>174.33753126581527</c:v>
                </c:pt>
                <c:pt idx="23">
                  <c:v>200.32921613632394</c:v>
                </c:pt>
                <c:pt idx="24">
                  <c:v>226.24267877776924</c:v>
                </c:pt>
                <c:pt idx="25">
                  <c:v>252.08814071355724</c:v>
                </c:pt>
                <c:pt idx="26">
                  <c:v>215.74593348274445</c:v>
                </c:pt>
                <c:pt idx="27">
                  <c:v>240.57031057620057</c:v>
                </c:pt>
                <c:pt idx="28">
                  <c:v>265.33636719298863</c:v>
                </c:pt>
                <c:pt idx="29">
                  <c:v>290.05031041971233</c:v>
                </c:pt>
                <c:pt idx="30">
                  <c:v>314.7172026142477</c:v>
                </c:pt>
                <c:pt idx="31">
                  <c:v>276.13305084516702</c:v>
                </c:pt>
                <c:pt idx="32">
                  <c:v>298.39345366223546</c:v>
                </c:pt>
                <c:pt idx="33">
                  <c:v>320.6168590632679</c:v>
                </c:pt>
                <c:pt idx="34">
                  <c:v>342.80619071488059</c:v>
                </c:pt>
                <c:pt idx="35">
                  <c:v>364.96396296815789</c:v>
                </c:pt>
                <c:pt idx="36">
                  <c:v>324.08611998804474</c:v>
                </c:pt>
                <c:pt idx="37">
                  <c:v>343.84552311327383</c:v>
                </c:pt>
                <c:pt idx="38">
                  <c:v>363.5799840007133</c:v>
                </c:pt>
                <c:pt idx="39">
                  <c:v>383.29104626329899</c:v>
                </c:pt>
                <c:pt idx="40">
                  <c:v>402.9800818512519</c:v>
                </c:pt>
                <c:pt idx="41">
                  <c:v>359.4273541272596</c:v>
                </c:pt>
                <c:pt idx="42">
                  <c:v>376.37745953930607</c:v>
                </c:pt>
                <c:pt idx="43">
                  <c:v>393.31094714884654</c:v>
                </c:pt>
                <c:pt idx="44">
                  <c:v>410.22863289640105</c:v>
                </c:pt>
                <c:pt idx="45">
                  <c:v>427.13125995293154</c:v>
                </c:pt>
                <c:pt idx="46">
                  <c:v>400.56327392899146</c:v>
                </c:pt>
                <c:pt idx="47">
                  <c:v>415.40447321133956</c:v>
                </c:pt>
                <c:pt idx="48">
                  <c:v>430.23424187074426</c:v>
                </c:pt>
                <c:pt idx="49">
                  <c:v>445.05302932092837</c:v>
                </c:pt>
                <c:pt idx="50">
                  <c:v>459.86125261266943</c:v>
                </c:pt>
                <c:pt idx="51">
                  <c:v>439.88490533840962</c:v>
                </c:pt>
                <c:pt idx="52">
                  <c:v>452.63062434570611</c:v>
                </c:pt>
                <c:pt idx="53">
                  <c:v>465.3686716138655</c:v>
                </c:pt>
                <c:pt idx="54">
                  <c:v>478.09928670594991</c:v>
                </c:pt>
                <c:pt idx="55">
                  <c:v>490.82269538774045</c:v>
                </c:pt>
                <c:pt idx="56">
                  <c:v>473.97123882058969</c:v>
                </c:pt>
                <c:pt idx="57">
                  <c:v>484.63381543198619</c:v>
                </c:pt>
                <c:pt idx="58">
                  <c:v>495.29141143690708</c:v>
                </c:pt>
                <c:pt idx="59">
                  <c:v>505.94414912103224</c:v>
                </c:pt>
                <c:pt idx="60">
                  <c:v>516.59214520035403</c:v>
                </c:pt>
                <c:pt idx="61">
                  <c:v>501.47745591010658</c:v>
                </c:pt>
                <c:pt idx="62">
                  <c:v>510.41000854334516</c:v>
                </c:pt>
                <c:pt idx="63">
                  <c:v>519.33925918522516</c:v>
                </c:pt>
                <c:pt idx="64">
                  <c:v>528.26527262385048</c:v>
                </c:pt>
                <c:pt idx="65">
                  <c:v>537.18811127897254</c:v>
                </c:pt>
                <c:pt idx="66">
                  <c:v>522.77272091773659</c:v>
                </c:pt>
                <c:pt idx="67">
                  <c:v>530.66788510705476</c:v>
                </c:pt>
                <c:pt idx="68">
                  <c:v>538.56057776581395</c:v>
                </c:pt>
                <c:pt idx="69">
                  <c:v>546.4508402313171</c:v>
                </c:pt>
                <c:pt idx="70">
                  <c:v>554.33871254949031</c:v>
                </c:pt>
                <c:pt idx="71">
                  <c:v>539.24678343342578</c:v>
                </c:pt>
                <c:pt idx="72">
                  <c:v>546.4508402313171</c:v>
                </c:pt>
                <c:pt idx="73">
                  <c:v>553.65290450097075</c:v>
                </c:pt>
                <c:pt idx="74">
                  <c:v>560.85300582428658</c:v>
                </c:pt>
                <c:pt idx="75">
                  <c:v>568.05117296149081</c:v>
                </c:pt>
                <c:pt idx="76">
                  <c:v>553.65290450097075</c:v>
                </c:pt>
                <c:pt idx="77">
                  <c:v>559.8245390026176</c:v>
                </c:pt>
                <c:pt idx="78">
                  <c:v>565.99474949990611</c:v>
                </c:pt>
                <c:pt idx="79">
                  <c:v>572.16355371171983</c:v>
                </c:pt>
                <c:pt idx="80">
                  <c:v>578.33096894357811</c:v>
                </c:pt>
                <c:pt idx="81">
                  <c:v>559.48170794289206</c:v>
                </c:pt>
                <c:pt idx="82">
                  <c:v>559.48170794289206</c:v>
                </c:pt>
                <c:pt idx="83">
                  <c:v>559.48170794289206</c:v>
                </c:pt>
                <c:pt idx="84">
                  <c:v>559.48170794289206</c:v>
                </c:pt>
                <c:pt idx="85">
                  <c:v>559.48170794289206</c:v>
                </c:pt>
                <c:pt idx="86">
                  <c:v>559.48170794289206</c:v>
                </c:pt>
                <c:pt idx="87">
                  <c:v>559.48170794289206</c:v>
                </c:pt>
                <c:pt idx="88">
                  <c:v>559.48170794289206</c:v>
                </c:pt>
                <c:pt idx="89">
                  <c:v>559.48170794289206</c:v>
                </c:pt>
                <c:pt idx="90">
                  <c:v>559.48170794289206</c:v>
                </c:pt>
                <c:pt idx="91">
                  <c:v>559.48170794289206</c:v>
                </c:pt>
                <c:pt idx="92">
                  <c:v>559.48170794289206</c:v>
                </c:pt>
                <c:pt idx="93">
                  <c:v>559.48170794289206</c:v>
                </c:pt>
                <c:pt idx="94">
                  <c:v>559.48170794289206</c:v>
                </c:pt>
                <c:pt idx="95">
                  <c:v>559.48170794289206</c:v>
                </c:pt>
                <c:pt idx="96">
                  <c:v>559.48170794289206</c:v>
                </c:pt>
                <c:pt idx="97">
                  <c:v>559.48170794289206</c:v>
                </c:pt>
                <c:pt idx="98">
                  <c:v>559.48170794289206</c:v>
                </c:pt>
                <c:pt idx="99">
                  <c:v>559.48170794289206</c:v>
                </c:pt>
                <c:pt idx="100">
                  <c:v>559.48170794289206</c:v>
                </c:pt>
                <c:pt idx="101">
                  <c:v>559.48170794289206</c:v>
                </c:pt>
                <c:pt idx="102">
                  <c:v>559.48170794289206</c:v>
                </c:pt>
                <c:pt idx="103">
                  <c:v>559.48170794289206</c:v>
                </c:pt>
                <c:pt idx="104">
                  <c:v>559.48170794289206</c:v>
                </c:pt>
                <c:pt idx="105">
                  <c:v>559.48170794289206</c:v>
                </c:pt>
                <c:pt idx="106">
                  <c:v>559.48170794289206</c:v>
                </c:pt>
                <c:pt idx="107">
                  <c:v>559.48170794289206</c:v>
                </c:pt>
                <c:pt idx="108">
                  <c:v>559.48170794289206</c:v>
                </c:pt>
                <c:pt idx="109">
                  <c:v>559.48170794289206</c:v>
                </c:pt>
                <c:pt idx="110">
                  <c:v>559.48170794289206</c:v>
                </c:pt>
                <c:pt idx="111">
                  <c:v>559.48170794289206</c:v>
                </c:pt>
                <c:pt idx="112">
                  <c:v>559.48170794289206</c:v>
                </c:pt>
                <c:pt idx="113">
                  <c:v>559.48170794289206</c:v>
                </c:pt>
                <c:pt idx="114">
                  <c:v>559.48170794289206</c:v>
                </c:pt>
                <c:pt idx="115">
                  <c:v>559.48170794289206</c:v>
                </c:pt>
                <c:pt idx="116">
                  <c:v>559.48170794289206</c:v>
                </c:pt>
                <c:pt idx="117">
                  <c:v>559.48170794289206</c:v>
                </c:pt>
                <c:pt idx="118">
                  <c:v>559.48170794289206</c:v>
                </c:pt>
                <c:pt idx="119">
                  <c:v>559.48170794289206</c:v>
                </c:pt>
                <c:pt idx="120">
                  <c:v>559.48170794289206</c:v>
                </c:pt>
                <c:pt idx="121">
                  <c:v>559.48170794289206</c:v>
                </c:pt>
                <c:pt idx="122">
                  <c:v>559.48170794289206</c:v>
                </c:pt>
                <c:pt idx="123">
                  <c:v>559.48170794289206</c:v>
                </c:pt>
                <c:pt idx="124">
                  <c:v>559.48170794289206</c:v>
                </c:pt>
                <c:pt idx="125">
                  <c:v>559.48170794289206</c:v>
                </c:pt>
                <c:pt idx="126">
                  <c:v>559.48170794289206</c:v>
                </c:pt>
                <c:pt idx="127">
                  <c:v>559.48170794289206</c:v>
                </c:pt>
                <c:pt idx="128">
                  <c:v>559.48170794289206</c:v>
                </c:pt>
                <c:pt idx="129">
                  <c:v>559.48170794289206</c:v>
                </c:pt>
                <c:pt idx="130">
                  <c:v>559.48170794289206</c:v>
                </c:pt>
                <c:pt idx="131">
                  <c:v>559.48170794289206</c:v>
                </c:pt>
                <c:pt idx="132">
                  <c:v>559.48170794289206</c:v>
                </c:pt>
                <c:pt idx="133">
                  <c:v>559.48170794289206</c:v>
                </c:pt>
                <c:pt idx="134">
                  <c:v>559.48170794289206</c:v>
                </c:pt>
                <c:pt idx="135">
                  <c:v>559.48170794289206</c:v>
                </c:pt>
                <c:pt idx="136">
                  <c:v>559.48170794289206</c:v>
                </c:pt>
                <c:pt idx="137">
                  <c:v>559.48170794289206</c:v>
                </c:pt>
                <c:pt idx="138">
                  <c:v>559.48170794289206</c:v>
                </c:pt>
                <c:pt idx="139">
                  <c:v>559.48170794289206</c:v>
                </c:pt>
                <c:pt idx="140">
                  <c:v>559.48170794289206</c:v>
                </c:pt>
                <c:pt idx="141">
                  <c:v>559.48170794289206</c:v>
                </c:pt>
                <c:pt idx="142">
                  <c:v>559.48170794289206</c:v>
                </c:pt>
                <c:pt idx="143">
                  <c:v>559.48170794289206</c:v>
                </c:pt>
                <c:pt idx="144">
                  <c:v>559.48170794289206</c:v>
                </c:pt>
                <c:pt idx="145">
                  <c:v>559.48170794289206</c:v>
                </c:pt>
                <c:pt idx="146">
                  <c:v>559.48170794289206</c:v>
                </c:pt>
                <c:pt idx="147">
                  <c:v>559.48170794289206</c:v>
                </c:pt>
                <c:pt idx="148">
                  <c:v>559.48170794289206</c:v>
                </c:pt>
                <c:pt idx="149">
                  <c:v>559.48170794289206</c:v>
                </c:pt>
                <c:pt idx="150">
                  <c:v>559.48170794289206</c:v>
                </c:pt>
                <c:pt idx="151">
                  <c:v>559.48170794289206</c:v>
                </c:pt>
                <c:pt idx="152">
                  <c:v>559.48170794289206</c:v>
                </c:pt>
                <c:pt idx="153">
                  <c:v>559.48170794289206</c:v>
                </c:pt>
                <c:pt idx="154">
                  <c:v>559.48170794289206</c:v>
                </c:pt>
                <c:pt idx="155">
                  <c:v>559.48170794289206</c:v>
                </c:pt>
                <c:pt idx="156">
                  <c:v>559.48170794289206</c:v>
                </c:pt>
                <c:pt idx="157">
                  <c:v>559.48170794289206</c:v>
                </c:pt>
                <c:pt idx="158">
                  <c:v>559.48170794289206</c:v>
                </c:pt>
                <c:pt idx="159">
                  <c:v>559.48170794289206</c:v>
                </c:pt>
                <c:pt idx="160">
                  <c:v>559.48170794289206</c:v>
                </c:pt>
                <c:pt idx="161">
                  <c:v>559.48170794289206</c:v>
                </c:pt>
                <c:pt idx="162">
                  <c:v>559.48170794289206</c:v>
                </c:pt>
                <c:pt idx="163">
                  <c:v>559.48170794289206</c:v>
                </c:pt>
                <c:pt idx="164">
                  <c:v>559.48170794289206</c:v>
                </c:pt>
                <c:pt idx="165">
                  <c:v>559.48170794289206</c:v>
                </c:pt>
                <c:pt idx="166">
                  <c:v>559.48170794289206</c:v>
                </c:pt>
                <c:pt idx="167">
                  <c:v>559.48170794289206</c:v>
                </c:pt>
                <c:pt idx="168">
                  <c:v>559.48170794289206</c:v>
                </c:pt>
                <c:pt idx="169">
                  <c:v>559.48170794289206</c:v>
                </c:pt>
                <c:pt idx="170">
                  <c:v>559.48170794289206</c:v>
                </c:pt>
                <c:pt idx="171">
                  <c:v>559.48170794289206</c:v>
                </c:pt>
                <c:pt idx="172">
                  <c:v>559.48170794289206</c:v>
                </c:pt>
                <c:pt idx="173">
                  <c:v>559.48170794289206</c:v>
                </c:pt>
                <c:pt idx="174">
                  <c:v>559.48170794289206</c:v>
                </c:pt>
                <c:pt idx="175">
                  <c:v>559.48170794289206</c:v>
                </c:pt>
                <c:pt idx="176">
                  <c:v>559.48170794289206</c:v>
                </c:pt>
                <c:pt idx="177">
                  <c:v>559.48170794289206</c:v>
                </c:pt>
                <c:pt idx="178">
                  <c:v>559.48170794289206</c:v>
                </c:pt>
                <c:pt idx="179">
                  <c:v>559.48170794289206</c:v>
                </c:pt>
                <c:pt idx="180">
                  <c:v>559.48170794289206</c:v>
                </c:pt>
                <c:pt idx="181">
                  <c:v>559.48170794289206</c:v>
                </c:pt>
                <c:pt idx="182">
                  <c:v>559.48170794289206</c:v>
                </c:pt>
                <c:pt idx="183">
                  <c:v>559.48170794289206</c:v>
                </c:pt>
                <c:pt idx="184">
                  <c:v>559.48170794289206</c:v>
                </c:pt>
                <c:pt idx="185">
                  <c:v>559.48170794289206</c:v>
                </c:pt>
                <c:pt idx="186">
                  <c:v>559.48170794289206</c:v>
                </c:pt>
                <c:pt idx="187">
                  <c:v>559.48170794289206</c:v>
                </c:pt>
                <c:pt idx="188">
                  <c:v>559.48170794289206</c:v>
                </c:pt>
                <c:pt idx="189">
                  <c:v>559.48170794289206</c:v>
                </c:pt>
                <c:pt idx="190">
                  <c:v>559.48170794289206</c:v>
                </c:pt>
                <c:pt idx="191">
                  <c:v>559.48170794289206</c:v>
                </c:pt>
                <c:pt idx="192">
                  <c:v>559.48170794289206</c:v>
                </c:pt>
                <c:pt idx="193">
                  <c:v>559.48170794289206</c:v>
                </c:pt>
                <c:pt idx="194">
                  <c:v>559.48170794289206</c:v>
                </c:pt>
                <c:pt idx="195">
                  <c:v>559.48170794289206</c:v>
                </c:pt>
                <c:pt idx="196">
                  <c:v>559.48170794289206</c:v>
                </c:pt>
                <c:pt idx="197">
                  <c:v>559.48170794289206</c:v>
                </c:pt>
                <c:pt idx="198">
                  <c:v>559.48170794289206</c:v>
                </c:pt>
                <c:pt idx="199">
                  <c:v>559.48170794289206</c:v>
                </c:pt>
                <c:pt idx="200">
                  <c:v>559.48170794289206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2.6202873647055487</c:v>
                </c:pt>
                <c:pt idx="2">
                  <c:v>3.3014890700969475</c:v>
                </c:pt>
                <c:pt idx="3">
                  <c:v>4.1604758697806128</c:v>
                </c:pt>
                <c:pt idx="4">
                  <c:v>5.2438175769854629</c:v>
                </c:pt>
                <c:pt idx="5">
                  <c:v>6.6103243965889789</c:v>
                </c:pt>
                <c:pt idx="6">
                  <c:v>8.3342743628219527</c:v>
                </c:pt>
                <c:pt idx="7">
                  <c:v>10.509494235432264</c:v>
                </c:pt>
                <c:pt idx="8">
                  <c:v>13.25452014211402</c:v>
                </c:pt>
                <c:pt idx="9">
                  <c:v>16.71912439869411</c:v>
                </c:pt>
                <c:pt idx="10">
                  <c:v>21.092571102519226</c:v>
                </c:pt>
                <c:pt idx="11">
                  <c:v>40.959654766376069</c:v>
                </c:pt>
                <c:pt idx="12">
                  <c:v>60.556368030357454</c:v>
                </c:pt>
                <c:pt idx="13">
                  <c:v>79.985715393823597</c:v>
                </c:pt>
                <c:pt idx="14">
                  <c:v>99.294672325256599</c:v>
                </c:pt>
                <c:pt idx="15">
                  <c:v>118.51011399861339</c:v>
                </c:pt>
                <c:pt idx="16">
                  <c:v>86.075914671005776</c:v>
                </c:pt>
                <c:pt idx="17">
                  <c:v>110.69162732463077</c:v>
                </c:pt>
                <c:pt idx="18">
                  <c:v>135.17221080393281</c:v>
                </c:pt>
                <c:pt idx="19">
                  <c:v>159.54570617746938</c:v>
                </c:pt>
                <c:pt idx="20">
                  <c:v>183.83081652024472</c:v>
                </c:pt>
                <c:pt idx="21">
                  <c:v>148.25402389766143</c:v>
                </c:pt>
                <c:pt idx="22">
                  <c:v>174.33753126581527</c:v>
                </c:pt>
                <c:pt idx="23">
                  <c:v>200.32921613632394</c:v>
                </c:pt>
                <c:pt idx="24">
                  <c:v>226.24267877776924</c:v>
                </c:pt>
                <c:pt idx="25">
                  <c:v>252.08814071355724</c:v>
                </c:pt>
                <c:pt idx="26">
                  <c:v>215.74593348274445</c:v>
                </c:pt>
                <c:pt idx="27">
                  <c:v>240.57031057620057</c:v>
                </c:pt>
                <c:pt idx="28">
                  <c:v>265.33636719298863</c:v>
                </c:pt>
                <c:pt idx="29">
                  <c:v>290.05031041971233</c:v>
                </c:pt>
                <c:pt idx="30">
                  <c:v>314.7172026142477</c:v>
                </c:pt>
                <c:pt idx="31">
                  <c:v>276.13305084516702</c:v>
                </c:pt>
                <c:pt idx="32">
                  <c:v>298.39345366223546</c:v>
                </c:pt>
                <c:pt idx="33">
                  <c:v>320.6168590632679</c:v>
                </c:pt>
                <c:pt idx="34">
                  <c:v>342.80619071488059</c:v>
                </c:pt>
                <c:pt idx="35">
                  <c:v>364.96396296815789</c:v>
                </c:pt>
                <c:pt idx="36">
                  <c:v>324.08611998804474</c:v>
                </c:pt>
                <c:pt idx="37">
                  <c:v>343.84552311327383</c:v>
                </c:pt>
                <c:pt idx="38">
                  <c:v>363.5799840007133</c:v>
                </c:pt>
                <c:pt idx="39">
                  <c:v>383.29104626329899</c:v>
                </c:pt>
                <c:pt idx="40">
                  <c:v>402.9800818512519</c:v>
                </c:pt>
                <c:pt idx="41">
                  <c:v>359.4273541272596</c:v>
                </c:pt>
                <c:pt idx="42">
                  <c:v>376.37745953930607</c:v>
                </c:pt>
                <c:pt idx="43">
                  <c:v>393.31094714884654</c:v>
                </c:pt>
                <c:pt idx="44">
                  <c:v>410.22863289640105</c:v>
                </c:pt>
                <c:pt idx="45">
                  <c:v>427.13125995293154</c:v>
                </c:pt>
                <c:pt idx="46">
                  <c:v>400.56327392899146</c:v>
                </c:pt>
                <c:pt idx="47">
                  <c:v>415.40447321133956</c:v>
                </c:pt>
                <c:pt idx="48">
                  <c:v>430.23424187074426</c:v>
                </c:pt>
                <c:pt idx="49">
                  <c:v>445.05302932092837</c:v>
                </c:pt>
                <c:pt idx="50">
                  <c:v>459.86125261266943</c:v>
                </c:pt>
                <c:pt idx="51">
                  <c:v>439.88490533840962</c:v>
                </c:pt>
                <c:pt idx="52">
                  <c:v>452.63062434570611</c:v>
                </c:pt>
                <c:pt idx="53">
                  <c:v>465.3686716138655</c:v>
                </c:pt>
                <c:pt idx="54">
                  <c:v>478.09928670594991</c:v>
                </c:pt>
                <c:pt idx="55">
                  <c:v>490.82269538774045</c:v>
                </c:pt>
                <c:pt idx="56">
                  <c:v>473.97123882058969</c:v>
                </c:pt>
                <c:pt idx="57">
                  <c:v>484.63381543198619</c:v>
                </c:pt>
                <c:pt idx="58">
                  <c:v>495.29141143690708</c:v>
                </c:pt>
                <c:pt idx="59">
                  <c:v>505.94414912103224</c:v>
                </c:pt>
                <c:pt idx="60">
                  <c:v>516.59214520035403</c:v>
                </c:pt>
                <c:pt idx="61">
                  <c:v>501.47745591010658</c:v>
                </c:pt>
                <c:pt idx="62">
                  <c:v>510.41000854334516</c:v>
                </c:pt>
                <c:pt idx="63">
                  <c:v>519.33925918522516</c:v>
                </c:pt>
                <c:pt idx="64">
                  <c:v>528.26527262385048</c:v>
                </c:pt>
                <c:pt idx="65">
                  <c:v>537.18811127897254</c:v>
                </c:pt>
                <c:pt idx="66">
                  <c:v>522.77272091773659</c:v>
                </c:pt>
                <c:pt idx="67">
                  <c:v>530.66788510705476</c:v>
                </c:pt>
                <c:pt idx="68">
                  <c:v>538.56057776581395</c:v>
                </c:pt>
                <c:pt idx="69">
                  <c:v>546.4508402313171</c:v>
                </c:pt>
                <c:pt idx="70">
                  <c:v>554.33871254949031</c:v>
                </c:pt>
                <c:pt idx="71">
                  <c:v>539.24678343342578</c:v>
                </c:pt>
                <c:pt idx="72">
                  <c:v>546.4508402313171</c:v>
                </c:pt>
                <c:pt idx="73">
                  <c:v>553.65290450097075</c:v>
                </c:pt>
                <c:pt idx="74">
                  <c:v>560.85300582428658</c:v>
                </c:pt>
                <c:pt idx="75">
                  <c:v>568.05117296149081</c:v>
                </c:pt>
                <c:pt idx="76">
                  <c:v>553.65290450097075</c:v>
                </c:pt>
                <c:pt idx="77">
                  <c:v>559.8245390026176</c:v>
                </c:pt>
                <c:pt idx="78">
                  <c:v>565.99474949990611</c:v>
                </c:pt>
                <c:pt idx="79">
                  <c:v>572.16355371171983</c:v>
                </c:pt>
                <c:pt idx="80">
                  <c:v>578.33096894357811</c:v>
                </c:pt>
                <c:pt idx="81">
                  <c:v>559.48170794289206</c:v>
                </c:pt>
                <c:pt idx="82">
                  <c:v>559.48170794289206</c:v>
                </c:pt>
                <c:pt idx="83">
                  <c:v>559.48170794289206</c:v>
                </c:pt>
                <c:pt idx="84">
                  <c:v>559.48170794289206</c:v>
                </c:pt>
                <c:pt idx="85">
                  <c:v>559.48170794289206</c:v>
                </c:pt>
                <c:pt idx="86">
                  <c:v>559.48170794289206</c:v>
                </c:pt>
                <c:pt idx="87">
                  <c:v>559.48170794289206</c:v>
                </c:pt>
                <c:pt idx="88">
                  <c:v>559.48170794289206</c:v>
                </c:pt>
                <c:pt idx="89">
                  <c:v>559.48170794289206</c:v>
                </c:pt>
                <c:pt idx="90">
                  <c:v>559.48170794289206</c:v>
                </c:pt>
                <c:pt idx="91">
                  <c:v>559.48170794289206</c:v>
                </c:pt>
                <c:pt idx="92">
                  <c:v>559.48170794289206</c:v>
                </c:pt>
                <c:pt idx="93">
                  <c:v>559.48170794289206</c:v>
                </c:pt>
                <c:pt idx="94">
                  <c:v>559.48170794289206</c:v>
                </c:pt>
                <c:pt idx="95">
                  <c:v>559.48170794289206</c:v>
                </c:pt>
                <c:pt idx="96">
                  <c:v>559.48170794289206</c:v>
                </c:pt>
                <c:pt idx="97">
                  <c:v>559.48170794289206</c:v>
                </c:pt>
                <c:pt idx="98">
                  <c:v>559.48170794289206</c:v>
                </c:pt>
                <c:pt idx="99">
                  <c:v>559.48170794289206</c:v>
                </c:pt>
                <c:pt idx="100">
                  <c:v>559.48170794289206</c:v>
                </c:pt>
                <c:pt idx="101">
                  <c:v>559.48170794289206</c:v>
                </c:pt>
                <c:pt idx="102">
                  <c:v>559.48170794289206</c:v>
                </c:pt>
                <c:pt idx="103">
                  <c:v>559.48170794289206</c:v>
                </c:pt>
                <c:pt idx="104">
                  <c:v>559.48170794289206</c:v>
                </c:pt>
                <c:pt idx="105">
                  <c:v>559.48170794289206</c:v>
                </c:pt>
                <c:pt idx="106">
                  <c:v>559.48170794289206</c:v>
                </c:pt>
                <c:pt idx="107">
                  <c:v>559.48170794289206</c:v>
                </c:pt>
                <c:pt idx="108">
                  <c:v>559.48170794289206</c:v>
                </c:pt>
                <c:pt idx="109">
                  <c:v>559.48170794289206</c:v>
                </c:pt>
                <c:pt idx="110">
                  <c:v>559.48170794289206</c:v>
                </c:pt>
                <c:pt idx="111">
                  <c:v>559.48170794289206</c:v>
                </c:pt>
                <c:pt idx="112">
                  <c:v>559.48170794289206</c:v>
                </c:pt>
                <c:pt idx="113">
                  <c:v>559.48170794289206</c:v>
                </c:pt>
                <c:pt idx="114">
                  <c:v>559.48170794289206</c:v>
                </c:pt>
                <c:pt idx="115">
                  <c:v>559.48170794289206</c:v>
                </c:pt>
                <c:pt idx="116">
                  <c:v>559.48170794289206</c:v>
                </c:pt>
                <c:pt idx="117">
                  <c:v>559.48170794289206</c:v>
                </c:pt>
                <c:pt idx="118">
                  <c:v>559.48170794289206</c:v>
                </c:pt>
                <c:pt idx="119">
                  <c:v>559.48170794289206</c:v>
                </c:pt>
                <c:pt idx="120">
                  <c:v>559.48170794289206</c:v>
                </c:pt>
                <c:pt idx="121">
                  <c:v>559.48170794289206</c:v>
                </c:pt>
                <c:pt idx="122">
                  <c:v>559.48170794289206</c:v>
                </c:pt>
                <c:pt idx="123">
                  <c:v>559.48170794289206</c:v>
                </c:pt>
                <c:pt idx="124">
                  <c:v>559.48170794289206</c:v>
                </c:pt>
                <c:pt idx="125">
                  <c:v>559.48170794289206</c:v>
                </c:pt>
                <c:pt idx="126">
                  <c:v>559.48170794289206</c:v>
                </c:pt>
                <c:pt idx="127">
                  <c:v>559.48170794289206</c:v>
                </c:pt>
                <c:pt idx="128">
                  <c:v>559.48170794289206</c:v>
                </c:pt>
                <c:pt idx="129">
                  <c:v>559.48170794289206</c:v>
                </c:pt>
                <c:pt idx="130">
                  <c:v>559.48170794289206</c:v>
                </c:pt>
                <c:pt idx="131">
                  <c:v>559.48170794289206</c:v>
                </c:pt>
                <c:pt idx="132">
                  <c:v>559.48170794289206</c:v>
                </c:pt>
                <c:pt idx="133">
                  <c:v>559.48170794289206</c:v>
                </c:pt>
                <c:pt idx="134">
                  <c:v>559.48170794289206</c:v>
                </c:pt>
                <c:pt idx="135">
                  <c:v>559.48170794289206</c:v>
                </c:pt>
                <c:pt idx="136">
                  <c:v>559.48170794289206</c:v>
                </c:pt>
                <c:pt idx="137">
                  <c:v>559.48170794289206</c:v>
                </c:pt>
                <c:pt idx="138">
                  <c:v>559.48170794289206</c:v>
                </c:pt>
                <c:pt idx="139">
                  <c:v>559.48170794289206</c:v>
                </c:pt>
                <c:pt idx="140">
                  <c:v>559.48170794289206</c:v>
                </c:pt>
                <c:pt idx="141">
                  <c:v>559.48170794289206</c:v>
                </c:pt>
                <c:pt idx="142">
                  <c:v>559.48170794289206</c:v>
                </c:pt>
                <c:pt idx="143">
                  <c:v>559.48170794289206</c:v>
                </c:pt>
                <c:pt idx="144">
                  <c:v>559.48170794289206</c:v>
                </c:pt>
                <c:pt idx="145">
                  <c:v>559.48170794289206</c:v>
                </c:pt>
                <c:pt idx="146">
                  <c:v>559.48170794289206</c:v>
                </c:pt>
                <c:pt idx="147">
                  <c:v>559.48170794289206</c:v>
                </c:pt>
                <c:pt idx="148">
                  <c:v>559.48170794289206</c:v>
                </c:pt>
                <c:pt idx="149">
                  <c:v>559.48170794289206</c:v>
                </c:pt>
                <c:pt idx="150">
                  <c:v>559.48170794289206</c:v>
                </c:pt>
                <c:pt idx="151">
                  <c:v>559.48170794289206</c:v>
                </c:pt>
                <c:pt idx="152">
                  <c:v>559.48170794289206</c:v>
                </c:pt>
                <c:pt idx="153">
                  <c:v>559.48170794289206</c:v>
                </c:pt>
                <c:pt idx="154">
                  <c:v>559.48170794289206</c:v>
                </c:pt>
                <c:pt idx="155">
                  <c:v>559.48170794289206</c:v>
                </c:pt>
                <c:pt idx="156">
                  <c:v>559.48170794289206</c:v>
                </c:pt>
                <c:pt idx="157">
                  <c:v>559.48170794289206</c:v>
                </c:pt>
                <c:pt idx="158">
                  <c:v>559.48170794289206</c:v>
                </c:pt>
                <c:pt idx="159">
                  <c:v>559.48170794289206</c:v>
                </c:pt>
                <c:pt idx="160">
                  <c:v>559.48170794289206</c:v>
                </c:pt>
                <c:pt idx="161">
                  <c:v>559.48170794289206</c:v>
                </c:pt>
                <c:pt idx="162">
                  <c:v>559.48170794289206</c:v>
                </c:pt>
                <c:pt idx="163">
                  <c:v>559.48170794289206</c:v>
                </c:pt>
                <c:pt idx="164">
                  <c:v>559.48170794289206</c:v>
                </c:pt>
                <c:pt idx="165">
                  <c:v>559.48170794289206</c:v>
                </c:pt>
                <c:pt idx="166">
                  <c:v>559.48170794289206</c:v>
                </c:pt>
                <c:pt idx="167">
                  <c:v>559.48170794289206</c:v>
                </c:pt>
                <c:pt idx="168">
                  <c:v>559.48170794289206</c:v>
                </c:pt>
                <c:pt idx="169">
                  <c:v>559.48170794289206</c:v>
                </c:pt>
                <c:pt idx="170">
                  <c:v>559.48170794289206</c:v>
                </c:pt>
                <c:pt idx="171">
                  <c:v>559.48170794289206</c:v>
                </c:pt>
                <c:pt idx="172">
                  <c:v>559.48170794289206</c:v>
                </c:pt>
                <c:pt idx="173">
                  <c:v>559.48170794289206</c:v>
                </c:pt>
                <c:pt idx="174">
                  <c:v>559.48170794289206</c:v>
                </c:pt>
                <c:pt idx="175">
                  <c:v>559.48170794289206</c:v>
                </c:pt>
                <c:pt idx="176">
                  <c:v>559.48170794289206</c:v>
                </c:pt>
                <c:pt idx="177">
                  <c:v>559.48170794289206</c:v>
                </c:pt>
                <c:pt idx="178">
                  <c:v>559.48170794289206</c:v>
                </c:pt>
                <c:pt idx="179">
                  <c:v>559.48170794289206</c:v>
                </c:pt>
                <c:pt idx="180">
                  <c:v>559.48170794289206</c:v>
                </c:pt>
                <c:pt idx="181">
                  <c:v>559.48170794289206</c:v>
                </c:pt>
                <c:pt idx="182">
                  <c:v>559.48170794289206</c:v>
                </c:pt>
                <c:pt idx="183">
                  <c:v>559.48170794289206</c:v>
                </c:pt>
                <c:pt idx="184">
                  <c:v>559.48170794289206</c:v>
                </c:pt>
                <c:pt idx="185">
                  <c:v>559.48170794289206</c:v>
                </c:pt>
                <c:pt idx="186">
                  <c:v>559.48170794289206</c:v>
                </c:pt>
                <c:pt idx="187">
                  <c:v>559.48170794289206</c:v>
                </c:pt>
                <c:pt idx="188">
                  <c:v>559.48170794289206</c:v>
                </c:pt>
                <c:pt idx="189">
                  <c:v>559.48170794289206</c:v>
                </c:pt>
                <c:pt idx="190">
                  <c:v>559.48170794289206</c:v>
                </c:pt>
                <c:pt idx="191">
                  <c:v>559.48170794289206</c:v>
                </c:pt>
                <c:pt idx="192">
                  <c:v>559.48170794289206</c:v>
                </c:pt>
                <c:pt idx="193">
                  <c:v>559.48170794289206</c:v>
                </c:pt>
                <c:pt idx="194">
                  <c:v>559.48170794289206</c:v>
                </c:pt>
                <c:pt idx="195">
                  <c:v>559.48170794289206</c:v>
                </c:pt>
                <c:pt idx="196">
                  <c:v>559.48170794289206</c:v>
                </c:pt>
                <c:pt idx="197">
                  <c:v>559.48170794289206</c:v>
                </c:pt>
                <c:pt idx="198">
                  <c:v>559.48170794289206</c:v>
                </c:pt>
                <c:pt idx="199">
                  <c:v>559.48170794289206</c:v>
                </c:pt>
                <c:pt idx="200">
                  <c:v>559.48170794289206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2.1331506950396717</c:v>
                </c:pt>
                <c:pt idx="2">
                  <c:v>2.6873085043373757</c:v>
                </c:pt>
                <c:pt idx="3">
                  <c:v>3.3859956732303242</c:v>
                </c:pt>
                <c:pt idx="4">
                  <c:v>4.2670466336791462</c:v>
                </c:pt>
                <c:pt idx="5">
                  <c:v>5.3782342902694369</c:v>
                </c:pt>
                <c:pt idx="6">
                  <c:v>6.7798890692470613</c:v>
                </c:pt>
                <c:pt idx="7">
                  <c:v>8.5482101956432839</c:v>
                </c:pt>
                <c:pt idx="8">
                  <c:v>10.779452652918643</c:v>
                </c:pt>
                <c:pt idx="9">
                  <c:v>13.59522201845288</c:v>
                </c:pt>
                <c:pt idx="10">
                  <c:v>17.149171084619187</c:v>
                </c:pt>
                <c:pt idx="11">
                  <c:v>33.289354974370632</c:v>
                </c:pt>
                <c:pt idx="12">
                  <c:v>49.205665893571926</c:v>
                </c:pt>
                <c:pt idx="13">
                  <c:v>64.983393960011185</c:v>
                </c:pt>
                <c:pt idx="14">
                  <c:v>80.661435952614355</c:v>
                </c:pt>
                <c:pt idx="15">
                  <c:v>96.262045139603686</c:v>
                </c:pt>
                <c:pt idx="16">
                  <c:v>69.928557673965017</c:v>
                </c:pt>
                <c:pt idx="17">
                  <c:v>89.914543654715828</c:v>
                </c:pt>
                <c:pt idx="18">
                  <c:v>109.78863954070181</c:v>
                </c:pt>
                <c:pt idx="19">
                  <c:v>129.57406398795285</c:v>
                </c:pt>
                <c:pt idx="20">
                  <c:v>149.28630357695829</c:v>
                </c:pt>
                <c:pt idx="21">
                  <c:v>120.40812454265038</c:v>
                </c:pt>
                <c:pt idx="22">
                  <c:v>141.58075430337473</c:v>
                </c:pt>
                <c:pt idx="23">
                  <c:v>162.67735290343725</c:v>
                </c:pt>
                <c:pt idx="24">
                  <c:v>183.70918168109486</c:v>
                </c:pt>
                <c:pt idx="25">
                  <c:v>204.68470429512652</c:v>
                </c:pt>
                <c:pt idx="26">
                  <c:v>175.18997878840631</c:v>
                </c:pt>
                <c:pt idx="27">
                  <c:v>195.33725403815257</c:v>
                </c:pt>
                <c:pt idx="28">
                  <c:v>215.43623857870276</c:v>
                </c:pt>
                <c:pt idx="29">
                  <c:v>235.49207202192679</c:v>
                </c:pt>
                <c:pt idx="30">
                  <c:v>255.50894611772119</c:v>
                </c:pt>
                <c:pt idx="31">
                  <c:v>224.19805253054756</c:v>
                </c:pt>
                <c:pt idx="32">
                  <c:v>242.26251159741642</c:v>
                </c:pt>
                <c:pt idx="33">
                  <c:v>260.29633594452861</c:v>
                </c:pt>
                <c:pt idx="34">
                  <c:v>278.301946435746</c:v>
                </c:pt>
                <c:pt idx="35">
                  <c:v>296.28142501216269</c:v>
                </c:pt>
                <c:pt idx="36">
                  <c:v>263.11151589765069</c:v>
                </c:pt>
                <c:pt idx="37">
                  <c:v>279.14530320025654</c:v>
                </c:pt>
                <c:pt idx="38">
                  <c:v>295.1584377506797</c:v>
                </c:pt>
                <c:pt idx="39">
                  <c:v>311.15219769628214</c:v>
                </c:pt>
                <c:pt idx="40">
                  <c:v>327.1277190437109</c:v>
                </c:pt>
                <c:pt idx="41">
                  <c:v>291.78890217004903</c:v>
                </c:pt>
                <c:pt idx="42">
                  <c:v>305.54248465313009</c:v>
                </c:pt>
                <c:pt idx="43">
                  <c:v>319.28230720978155</c:v>
                </c:pt>
                <c:pt idx="44">
                  <c:v>333.00904545770453</c:v>
                </c:pt>
                <c:pt idx="45">
                  <c:v>346.72331475971595</c:v>
                </c:pt>
                <c:pt idx="46">
                  <c:v>325.16676002004442</c:v>
                </c:pt>
                <c:pt idx="47">
                  <c:v>337.20858844808726</c:v>
                </c:pt>
                <c:pt idx="48">
                  <c:v>349.24095205485236</c:v>
                </c:pt>
                <c:pt idx="49">
                  <c:v>361.26422296534025</c:v>
                </c:pt>
                <c:pt idx="50">
                  <c:v>373.27874650728057</c:v>
                </c:pt>
                <c:pt idx="51">
                  <c:v>357.07106927741569</c:v>
                </c:pt>
                <c:pt idx="52">
                  <c:v>367.41226056988808</c:v>
                </c:pt>
                <c:pt idx="53">
                  <c:v>377.74709948417603</c:v>
                </c:pt>
                <c:pt idx="54">
                  <c:v>388.07578438405852</c:v>
                </c:pt>
                <c:pt idx="55">
                  <c:v>398.39850220884642</c:v>
                </c:pt>
                <c:pt idx="56">
                  <c:v>384.7266032604951</c:v>
                </c:pt>
                <c:pt idx="57">
                  <c:v>393.37737346788646</c:v>
                </c:pt>
                <c:pt idx="58">
                  <c:v>402.02401961743959</c:v>
                </c:pt>
                <c:pt idx="59">
                  <c:v>410.66664296453746</c:v>
                </c:pt>
                <c:pt idx="60">
                  <c:v>419.30534015273264</c:v>
                </c:pt>
                <c:pt idx="61">
                  <c:v>407.04280051298906</c:v>
                </c:pt>
                <c:pt idx="62">
                  <c:v>414.28979501974953</c:v>
                </c:pt>
                <c:pt idx="63">
                  <c:v>421.53405540097515</c:v>
                </c:pt>
                <c:pt idx="64">
                  <c:v>428.77563530272056</c:v>
                </c:pt>
                <c:pt idx="65">
                  <c:v>436.01458640998993</c:v>
                </c:pt>
                <c:pt idx="66">
                  <c:v>424.3195927914519</c:v>
                </c:pt>
                <c:pt idx="67">
                  <c:v>430.72484017315429</c:v>
                </c:pt>
                <c:pt idx="68">
                  <c:v>437.12804107015182</c:v>
                </c:pt>
                <c:pt idx="69">
                  <c:v>443.5292297106912</c:v>
                </c:pt>
                <c:pt idx="70">
                  <c:v>449.92843925372921</c:v>
                </c:pt>
                <c:pt idx="71">
                  <c:v>437.68474556682258</c:v>
                </c:pt>
                <c:pt idx="72">
                  <c:v>443.5292297106912</c:v>
                </c:pt>
                <c:pt idx="73">
                  <c:v>449.37206399490168</c:v>
                </c:pt>
                <c:pt idx="74">
                  <c:v>455.21327291395437</c:v>
                </c:pt>
                <c:pt idx="75">
                  <c:v>461.05288028198464</c:v>
                </c:pt>
                <c:pt idx="76">
                  <c:v>449.37206399490168</c:v>
                </c:pt>
                <c:pt idx="77">
                  <c:v>454.37891309932866</c:v>
                </c:pt>
                <c:pt idx="78">
                  <c:v>459.38458309507376</c:v>
                </c:pt>
                <c:pt idx="79">
                  <c:v>464.38908865378454</c:v>
                </c:pt>
                <c:pt idx="80">
                  <c:v>469.39244410483212</c:v>
                </c:pt>
                <c:pt idx="81">
                  <c:v>454.10078588624373</c:v>
                </c:pt>
                <c:pt idx="82">
                  <c:v>454.10078588624373</c:v>
                </c:pt>
                <c:pt idx="83">
                  <c:v>454.10078588624373</c:v>
                </c:pt>
                <c:pt idx="84">
                  <c:v>454.10078588624373</c:v>
                </c:pt>
                <c:pt idx="85">
                  <c:v>454.10078588624373</c:v>
                </c:pt>
                <c:pt idx="86">
                  <c:v>454.10078588624373</c:v>
                </c:pt>
                <c:pt idx="87">
                  <c:v>454.10078588624373</c:v>
                </c:pt>
                <c:pt idx="88">
                  <c:v>454.10078588624373</c:v>
                </c:pt>
                <c:pt idx="89">
                  <c:v>454.10078588624373</c:v>
                </c:pt>
                <c:pt idx="90">
                  <c:v>454.10078588624373</c:v>
                </c:pt>
                <c:pt idx="91">
                  <c:v>454.10078588624373</c:v>
                </c:pt>
                <c:pt idx="92">
                  <c:v>454.10078588624373</c:v>
                </c:pt>
                <c:pt idx="93">
                  <c:v>454.10078588624373</c:v>
                </c:pt>
                <c:pt idx="94">
                  <c:v>454.10078588624373</c:v>
                </c:pt>
                <c:pt idx="95">
                  <c:v>454.10078588624373</c:v>
                </c:pt>
                <c:pt idx="96">
                  <c:v>454.10078588624373</c:v>
                </c:pt>
                <c:pt idx="97">
                  <c:v>454.10078588624373</c:v>
                </c:pt>
                <c:pt idx="98">
                  <c:v>454.10078588624373</c:v>
                </c:pt>
                <c:pt idx="99">
                  <c:v>454.10078588624373</c:v>
                </c:pt>
                <c:pt idx="100">
                  <c:v>454.10078588624373</c:v>
                </c:pt>
                <c:pt idx="101">
                  <c:v>454.10078588624373</c:v>
                </c:pt>
                <c:pt idx="102">
                  <c:v>454.10078588624373</c:v>
                </c:pt>
                <c:pt idx="103">
                  <c:v>454.10078588624373</c:v>
                </c:pt>
                <c:pt idx="104">
                  <c:v>454.10078588624373</c:v>
                </c:pt>
                <c:pt idx="105">
                  <c:v>454.10078588624373</c:v>
                </c:pt>
                <c:pt idx="106">
                  <c:v>454.10078588624373</c:v>
                </c:pt>
                <c:pt idx="107">
                  <c:v>454.10078588624373</c:v>
                </c:pt>
                <c:pt idx="108">
                  <c:v>454.10078588624373</c:v>
                </c:pt>
                <c:pt idx="109">
                  <c:v>454.10078588624373</c:v>
                </c:pt>
                <c:pt idx="110">
                  <c:v>454.10078588624373</c:v>
                </c:pt>
                <c:pt idx="111">
                  <c:v>454.10078588624373</c:v>
                </c:pt>
                <c:pt idx="112">
                  <c:v>454.10078588624373</c:v>
                </c:pt>
                <c:pt idx="113">
                  <c:v>454.10078588624373</c:v>
                </c:pt>
                <c:pt idx="114">
                  <c:v>454.10078588624373</c:v>
                </c:pt>
                <c:pt idx="115">
                  <c:v>454.10078588624373</c:v>
                </c:pt>
                <c:pt idx="116">
                  <c:v>454.10078588624373</c:v>
                </c:pt>
                <c:pt idx="117">
                  <c:v>454.10078588624373</c:v>
                </c:pt>
                <c:pt idx="118">
                  <c:v>454.10078588624373</c:v>
                </c:pt>
                <c:pt idx="119">
                  <c:v>454.10078588624373</c:v>
                </c:pt>
                <c:pt idx="120">
                  <c:v>454.10078588624373</c:v>
                </c:pt>
                <c:pt idx="121">
                  <c:v>454.10078588624373</c:v>
                </c:pt>
                <c:pt idx="122">
                  <c:v>454.10078588624373</c:v>
                </c:pt>
                <c:pt idx="123">
                  <c:v>454.10078588624373</c:v>
                </c:pt>
                <c:pt idx="124">
                  <c:v>454.10078588624373</c:v>
                </c:pt>
                <c:pt idx="125">
                  <c:v>454.10078588624373</c:v>
                </c:pt>
                <c:pt idx="126">
                  <c:v>454.10078588624373</c:v>
                </c:pt>
                <c:pt idx="127">
                  <c:v>454.10078588624373</c:v>
                </c:pt>
                <c:pt idx="128">
                  <c:v>454.10078588624373</c:v>
                </c:pt>
                <c:pt idx="129">
                  <c:v>454.10078588624373</c:v>
                </c:pt>
                <c:pt idx="130">
                  <c:v>454.10078588624373</c:v>
                </c:pt>
                <c:pt idx="131">
                  <c:v>454.10078588624373</c:v>
                </c:pt>
                <c:pt idx="132">
                  <c:v>454.10078588624373</c:v>
                </c:pt>
                <c:pt idx="133">
                  <c:v>454.10078588624373</c:v>
                </c:pt>
                <c:pt idx="134">
                  <c:v>454.10078588624373</c:v>
                </c:pt>
                <c:pt idx="135">
                  <c:v>454.10078588624373</c:v>
                </c:pt>
                <c:pt idx="136">
                  <c:v>454.10078588624373</c:v>
                </c:pt>
                <c:pt idx="137">
                  <c:v>454.10078588624373</c:v>
                </c:pt>
                <c:pt idx="138">
                  <c:v>454.10078588624373</c:v>
                </c:pt>
                <c:pt idx="139">
                  <c:v>454.10078588624373</c:v>
                </c:pt>
                <c:pt idx="140">
                  <c:v>454.10078588624373</c:v>
                </c:pt>
                <c:pt idx="141">
                  <c:v>454.10078588624373</c:v>
                </c:pt>
                <c:pt idx="142">
                  <c:v>454.10078588624373</c:v>
                </c:pt>
                <c:pt idx="143">
                  <c:v>454.10078588624373</c:v>
                </c:pt>
                <c:pt idx="144">
                  <c:v>454.10078588624373</c:v>
                </c:pt>
                <c:pt idx="145">
                  <c:v>454.10078588624373</c:v>
                </c:pt>
                <c:pt idx="146">
                  <c:v>454.10078588624373</c:v>
                </c:pt>
                <c:pt idx="147">
                  <c:v>454.10078588624373</c:v>
                </c:pt>
                <c:pt idx="148">
                  <c:v>454.10078588624373</c:v>
                </c:pt>
                <c:pt idx="149">
                  <c:v>454.10078588624373</c:v>
                </c:pt>
                <c:pt idx="150">
                  <c:v>454.10078588624373</c:v>
                </c:pt>
                <c:pt idx="151">
                  <c:v>454.10078588624373</c:v>
                </c:pt>
                <c:pt idx="152">
                  <c:v>454.10078588624373</c:v>
                </c:pt>
                <c:pt idx="153">
                  <c:v>454.10078588624373</c:v>
                </c:pt>
                <c:pt idx="154">
                  <c:v>454.10078588624373</c:v>
                </c:pt>
                <c:pt idx="155">
                  <c:v>454.10078588624373</c:v>
                </c:pt>
                <c:pt idx="156">
                  <c:v>454.10078588624373</c:v>
                </c:pt>
                <c:pt idx="157">
                  <c:v>454.10078588624373</c:v>
                </c:pt>
                <c:pt idx="158">
                  <c:v>454.10078588624373</c:v>
                </c:pt>
                <c:pt idx="159">
                  <c:v>454.10078588624373</c:v>
                </c:pt>
                <c:pt idx="160">
                  <c:v>454.10078588624373</c:v>
                </c:pt>
                <c:pt idx="161">
                  <c:v>454.10078588624373</c:v>
                </c:pt>
                <c:pt idx="162">
                  <c:v>454.10078588624373</c:v>
                </c:pt>
                <c:pt idx="163">
                  <c:v>454.10078588624373</c:v>
                </c:pt>
                <c:pt idx="164">
                  <c:v>454.10078588624373</c:v>
                </c:pt>
                <c:pt idx="165">
                  <c:v>454.10078588624373</c:v>
                </c:pt>
                <c:pt idx="166">
                  <c:v>454.10078588624373</c:v>
                </c:pt>
                <c:pt idx="167">
                  <c:v>454.10078588624373</c:v>
                </c:pt>
                <c:pt idx="168">
                  <c:v>454.10078588624373</c:v>
                </c:pt>
                <c:pt idx="169">
                  <c:v>454.10078588624373</c:v>
                </c:pt>
                <c:pt idx="170">
                  <c:v>454.10078588624373</c:v>
                </c:pt>
                <c:pt idx="171">
                  <c:v>454.10078588624373</c:v>
                </c:pt>
                <c:pt idx="172">
                  <c:v>454.10078588624373</c:v>
                </c:pt>
                <c:pt idx="173">
                  <c:v>454.10078588624373</c:v>
                </c:pt>
                <c:pt idx="174">
                  <c:v>454.10078588624373</c:v>
                </c:pt>
                <c:pt idx="175">
                  <c:v>454.10078588624373</c:v>
                </c:pt>
                <c:pt idx="176">
                  <c:v>454.10078588624373</c:v>
                </c:pt>
                <c:pt idx="177">
                  <c:v>454.10078588624373</c:v>
                </c:pt>
                <c:pt idx="178">
                  <c:v>454.10078588624373</c:v>
                </c:pt>
                <c:pt idx="179">
                  <c:v>454.10078588624373</c:v>
                </c:pt>
                <c:pt idx="180">
                  <c:v>454.10078588624373</c:v>
                </c:pt>
                <c:pt idx="181">
                  <c:v>454.10078588624373</c:v>
                </c:pt>
                <c:pt idx="182">
                  <c:v>454.10078588624373</c:v>
                </c:pt>
                <c:pt idx="183">
                  <c:v>454.10078588624373</c:v>
                </c:pt>
                <c:pt idx="184">
                  <c:v>454.10078588624373</c:v>
                </c:pt>
                <c:pt idx="185">
                  <c:v>454.10078588624373</c:v>
                </c:pt>
                <c:pt idx="186">
                  <c:v>454.10078588624373</c:v>
                </c:pt>
                <c:pt idx="187">
                  <c:v>454.10078588624373</c:v>
                </c:pt>
                <c:pt idx="188">
                  <c:v>454.10078588624373</c:v>
                </c:pt>
                <c:pt idx="189">
                  <c:v>454.10078588624373</c:v>
                </c:pt>
                <c:pt idx="190">
                  <c:v>454.10078588624373</c:v>
                </c:pt>
                <c:pt idx="191">
                  <c:v>454.10078588624373</c:v>
                </c:pt>
                <c:pt idx="192">
                  <c:v>454.10078588624373</c:v>
                </c:pt>
                <c:pt idx="193">
                  <c:v>454.10078588624373</c:v>
                </c:pt>
                <c:pt idx="194">
                  <c:v>454.10078588624373</c:v>
                </c:pt>
                <c:pt idx="195">
                  <c:v>454.10078588624373</c:v>
                </c:pt>
                <c:pt idx="196">
                  <c:v>454.10078588624373</c:v>
                </c:pt>
                <c:pt idx="197">
                  <c:v>454.10078588624373</c:v>
                </c:pt>
                <c:pt idx="198">
                  <c:v>454.10078588624373</c:v>
                </c:pt>
                <c:pt idx="199">
                  <c:v>454.10078588624373</c:v>
                </c:pt>
                <c:pt idx="200">
                  <c:v>454.10078588624373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4" t="s">
        <v>291</v>
      </c>
      <c r="C12" s="264"/>
      <c r="D12" s="264"/>
      <c r="E12" s="264"/>
      <c r="F12" s="264"/>
      <c r="G12" s="264"/>
      <c r="H12" s="264"/>
      <c r="I12" s="264"/>
      <c r="J12" s="264"/>
      <c r="K12" s="264"/>
      <c r="L12" s="264"/>
      <c r="M12" s="264"/>
    </row>
    <row r="13" spans="2:13" ht="15" customHeight="1" x14ac:dyDescent="0.3">
      <c r="B13" s="264"/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</row>
    <row r="14" spans="2:13" ht="15" customHeight="1" x14ac:dyDescent="0.3"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</row>
    <row r="15" spans="2:13" ht="18.75" customHeight="1" x14ac:dyDescent="0.3"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4"/>
    </row>
    <row r="16" spans="2:13" ht="18.75" customHeight="1" x14ac:dyDescent="0.3">
      <c r="B16" s="264"/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4"/>
    </row>
    <row r="18" spans="2:13" ht="12" customHeight="1" x14ac:dyDescent="0.3">
      <c r="B18" s="264" t="s">
        <v>292</v>
      </c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</row>
    <row r="19" spans="2:13" ht="12" customHeight="1" x14ac:dyDescent="0.3">
      <c r="B19" s="264"/>
      <c r="C19" s="2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</row>
    <row r="20" spans="2:13" ht="12" customHeight="1" x14ac:dyDescent="0.3">
      <c r="B20" s="264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</row>
    <row r="21" spans="2:13" ht="12" customHeight="1" x14ac:dyDescent="0.3">
      <c r="B21" s="264"/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</row>
    <row r="22" spans="2:13" ht="12" customHeight="1" x14ac:dyDescent="0.3">
      <c r="B22" s="264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</row>
    <row r="23" spans="2:13" ht="12" customHeight="1" x14ac:dyDescent="0.3"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</row>
    <row r="24" spans="2:13" ht="12" customHeight="1" x14ac:dyDescent="0.3"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</row>
    <row r="25" spans="2:13" ht="12" customHeight="1" x14ac:dyDescent="0.3"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</row>
    <row r="26" spans="2:13" ht="12" customHeight="1" x14ac:dyDescent="0.3"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</row>
    <row r="27" spans="2:13" ht="12" customHeight="1" x14ac:dyDescent="0.3"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</row>
    <row r="28" spans="2:13" ht="12" customHeight="1" x14ac:dyDescent="0.3"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</row>
    <row r="29" spans="2:13" ht="12" customHeight="1" x14ac:dyDescent="0.3">
      <c r="B29" s="264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</row>
    <row r="30" spans="2:13" ht="12" customHeight="1" x14ac:dyDescent="0.3">
      <c r="B30" s="264"/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</row>
    <row r="31" spans="2:13" ht="12" customHeight="1" x14ac:dyDescent="0.3"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Normal="100" workbookViewId="0">
      <selection activeCell="E208" sqref="E208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5" t="s">
        <v>190</v>
      </c>
      <c r="D1" s="265"/>
      <c r="E1" s="26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0" t="s">
        <v>192</v>
      </c>
      <c r="C3" s="271"/>
      <c r="D3" s="271"/>
      <c r="E3" s="271"/>
      <c r="F3" s="272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5" t="s">
        <v>231</v>
      </c>
      <c r="B5" s="275"/>
      <c r="C5" s="24">
        <v>4</v>
      </c>
      <c r="D5" s="276" t="s">
        <v>229</v>
      </c>
      <c r="E5" s="277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4" t="s">
        <v>226</v>
      </c>
      <c r="B7" s="274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325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1" t="s">
        <v>14</v>
      </c>
      <c r="C9" s="262">
        <v>0.34949999999999998</v>
      </c>
      <c r="D9" s="33">
        <f t="shared" ref="D9:D18" si="0">C9*$C$5</f>
        <v>1.3979999999999999</v>
      </c>
      <c r="E9" s="263">
        <v>115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1" t="s">
        <v>12</v>
      </c>
      <c r="C10" s="262">
        <v>0.34949999999999998</v>
      </c>
      <c r="D10" s="33">
        <f t="shared" si="0"/>
        <v>1.3979999999999999</v>
      </c>
      <c r="E10" s="263">
        <v>115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325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1" t="s">
        <v>52</v>
      </c>
      <c r="C11" s="262">
        <v>6.0199999999999997E-2</v>
      </c>
      <c r="D11" s="33">
        <f t="shared" si="0"/>
        <v>0.24079999999999999</v>
      </c>
      <c r="E11" s="263">
        <v>80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324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1" t="s">
        <v>1</v>
      </c>
      <c r="C12" s="262">
        <v>6.0199999999999997E-2</v>
      </c>
      <c r="D12" s="33">
        <f t="shared" si="0"/>
        <v>0.24079999999999999</v>
      </c>
      <c r="E12" s="263">
        <v>80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324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5</v>
      </c>
      <c r="C13" s="32">
        <v>6.0199999999999997E-2</v>
      </c>
      <c r="D13" s="33">
        <f t="shared" si="0"/>
        <v>0.24079999999999999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324</v>
      </c>
      <c r="H13" s="23" t="s">
        <v>327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5</v>
      </c>
      <c r="C14" s="32">
        <v>6.0199999999999997E-2</v>
      </c>
      <c r="D14" s="33">
        <f t="shared" si="0"/>
        <v>0.24079999999999999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324</v>
      </c>
      <c r="H14" s="23" t="s">
        <v>326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4</v>
      </c>
      <c r="C15" s="32">
        <v>6.0199999999999997E-2</v>
      </c>
      <c r="D15" s="33">
        <f t="shared" si="0"/>
        <v>0.24079999999999999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4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3" t="s">
        <v>232</v>
      </c>
      <c r="B22" s="273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4" t="s">
        <v>227</v>
      </c>
      <c r="B30" s="274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6" t="s">
        <v>186</v>
      </c>
      <c r="D34" s="266"/>
      <c r="E34" s="267" t="s">
        <v>187</v>
      </c>
      <c r="F34" s="268"/>
      <c r="G34" s="268"/>
      <c r="H34" s="269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20</v>
      </c>
      <c r="B36" s="60">
        <v>42</v>
      </c>
      <c r="C36" s="50"/>
      <c r="D36" s="60"/>
      <c r="E36" s="63"/>
      <c r="F36" s="63"/>
      <c r="G36" s="63"/>
      <c r="H36" s="259"/>
      <c r="I36" s="49">
        <f>IFERROR(B36/A36,"")</f>
        <v>2.1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25</v>
      </c>
      <c r="B37" s="60">
        <v>70</v>
      </c>
      <c r="C37" s="50">
        <v>1</v>
      </c>
      <c r="D37" s="60">
        <v>8</v>
      </c>
      <c r="E37" s="63"/>
      <c r="F37" s="63"/>
      <c r="G37" s="63"/>
      <c r="H37" s="259">
        <v>1</v>
      </c>
      <c r="I37" s="53">
        <f t="shared" ref="I37:I55" si="1">IF(A37&lt;&gt;0,(B37-(B36-D36))/(A37-A36),"")</f>
        <v>5.6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30</v>
      </c>
      <c r="B38" s="60">
        <v>97</v>
      </c>
      <c r="C38" s="50">
        <v>2</v>
      </c>
      <c r="D38" s="60">
        <v>21</v>
      </c>
      <c r="E38" s="63"/>
      <c r="F38" s="63"/>
      <c r="G38" s="63"/>
      <c r="H38" s="259">
        <v>1</v>
      </c>
      <c r="I38" s="53">
        <f t="shared" si="1"/>
        <v>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5">
        <v>35</v>
      </c>
      <c r="B39" s="55">
        <v>116</v>
      </c>
      <c r="C39" s="55">
        <v>3</v>
      </c>
      <c r="D39" s="55">
        <v>21</v>
      </c>
      <c r="E39" s="63">
        <v>1</v>
      </c>
      <c r="F39" s="63"/>
      <c r="G39" s="63"/>
      <c r="H39" s="259"/>
      <c r="I39" s="49">
        <f t="shared" si="1"/>
        <v>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5">
        <v>40</v>
      </c>
      <c r="B40" s="55">
        <v>137</v>
      </c>
      <c r="C40" s="55">
        <v>4</v>
      </c>
      <c r="D40" s="55">
        <v>21</v>
      </c>
      <c r="E40" s="63">
        <v>1</v>
      </c>
      <c r="F40" s="63"/>
      <c r="G40" s="63"/>
      <c r="H40" s="259"/>
      <c r="I40" s="49">
        <f t="shared" si="1"/>
        <v>8.4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5">
        <v>45</v>
      </c>
      <c r="B41" s="55">
        <v>158</v>
      </c>
      <c r="C41" s="55">
        <v>5</v>
      </c>
      <c r="D41" s="55">
        <v>21</v>
      </c>
      <c r="E41" s="63">
        <v>1</v>
      </c>
      <c r="F41" s="63"/>
      <c r="G41" s="63"/>
      <c r="H41" s="259"/>
      <c r="I41" s="53">
        <f t="shared" si="1"/>
        <v>8.4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5">
        <v>50</v>
      </c>
      <c r="B42" s="55">
        <v>178</v>
      </c>
      <c r="C42" s="55">
        <v>6</v>
      </c>
      <c r="D42" s="55">
        <v>21</v>
      </c>
      <c r="E42" s="63">
        <v>1</v>
      </c>
      <c r="F42" s="63"/>
      <c r="G42" s="63"/>
      <c r="H42" s="259"/>
      <c r="I42" s="53">
        <f t="shared" si="1"/>
        <v>8.1999999999999993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5">
        <v>55</v>
      </c>
      <c r="B43" s="55">
        <v>197</v>
      </c>
      <c r="C43" s="55">
        <v>7</v>
      </c>
      <c r="D43" s="55">
        <v>21</v>
      </c>
      <c r="E43" s="63">
        <v>1</v>
      </c>
      <c r="F43" s="63"/>
      <c r="G43" s="63"/>
      <c r="H43" s="259"/>
      <c r="I43" s="49">
        <f t="shared" si="1"/>
        <v>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5">
        <v>60</v>
      </c>
      <c r="B44" s="55">
        <v>214</v>
      </c>
      <c r="C44" s="55">
        <v>8</v>
      </c>
      <c r="D44" s="55">
        <v>21</v>
      </c>
      <c r="E44" s="63">
        <v>1</v>
      </c>
      <c r="F44" s="63"/>
      <c r="G44" s="63"/>
      <c r="H44" s="259"/>
      <c r="I44" s="49">
        <f t="shared" si="1"/>
        <v>7.6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5">
        <v>65</v>
      </c>
      <c r="B45" s="55">
        <v>229</v>
      </c>
      <c r="C45" s="55">
        <v>9</v>
      </c>
      <c r="D45" s="55">
        <v>21</v>
      </c>
      <c r="E45" s="63">
        <v>1</v>
      </c>
      <c r="F45" s="63"/>
      <c r="G45" s="63"/>
      <c r="H45" s="259"/>
      <c r="I45" s="49">
        <f t="shared" si="1"/>
        <v>7.2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5">
        <v>70</v>
      </c>
      <c r="B46" s="55">
        <v>242</v>
      </c>
      <c r="C46" s="55">
        <v>10</v>
      </c>
      <c r="D46" s="55">
        <v>21</v>
      </c>
      <c r="E46" s="63">
        <v>1</v>
      </c>
      <c r="F46" s="63"/>
      <c r="G46" s="63"/>
      <c r="H46" s="259"/>
      <c r="I46" s="49">
        <f t="shared" si="1"/>
        <v>6.8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5">
        <v>75</v>
      </c>
      <c r="B47" s="55">
        <v>252</v>
      </c>
      <c r="C47" s="55">
        <v>11</v>
      </c>
      <c r="D47" s="55">
        <v>21</v>
      </c>
      <c r="E47" s="63">
        <v>1</v>
      </c>
      <c r="F47" s="63"/>
      <c r="G47" s="63"/>
      <c r="H47" s="259"/>
      <c r="I47" s="49">
        <f t="shared" si="1"/>
        <v>6.2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5">
        <v>80</v>
      </c>
      <c r="B48" s="55">
        <v>261</v>
      </c>
      <c r="C48" s="55">
        <v>12</v>
      </c>
      <c r="D48" s="55">
        <v>21</v>
      </c>
      <c r="E48" s="64">
        <v>1</v>
      </c>
      <c r="F48" s="64"/>
      <c r="G48" s="64"/>
      <c r="H48" s="259"/>
      <c r="I48" s="49">
        <f t="shared" si="1"/>
        <v>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86">
        <v>85</v>
      </c>
      <c r="B49" s="60">
        <v>269</v>
      </c>
      <c r="C49" s="86">
        <v>13</v>
      </c>
      <c r="D49" s="60">
        <v>21</v>
      </c>
      <c r="E49" s="54">
        <v>1</v>
      </c>
      <c r="F49" s="54"/>
      <c r="G49" s="54"/>
      <c r="H49" s="259"/>
      <c r="I49" s="49">
        <f t="shared" si="1"/>
        <v>5.8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>
        <v>90</v>
      </c>
      <c r="B50" s="50">
        <v>275</v>
      </c>
      <c r="C50" s="50">
        <v>14</v>
      </c>
      <c r="D50" s="50">
        <v>21</v>
      </c>
      <c r="E50" s="54">
        <v>1</v>
      </c>
      <c r="F50" s="54"/>
      <c r="G50" s="54"/>
      <c r="H50" s="259"/>
      <c r="I50" s="49">
        <f t="shared" si="1"/>
        <v>5.4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>
        <v>95</v>
      </c>
      <c r="B51" s="50">
        <v>279</v>
      </c>
      <c r="C51" s="50">
        <v>15</v>
      </c>
      <c r="D51" s="50">
        <v>21</v>
      </c>
      <c r="E51" s="54">
        <v>1</v>
      </c>
      <c r="F51" s="54"/>
      <c r="G51" s="54"/>
      <c r="H51" s="259"/>
      <c r="I51" s="49">
        <f t="shared" si="1"/>
        <v>5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>
        <v>100</v>
      </c>
      <c r="B52" s="50">
        <v>282</v>
      </c>
      <c r="C52" s="50">
        <v>16</v>
      </c>
      <c r="D52" s="50">
        <v>21</v>
      </c>
      <c r="E52" s="54">
        <v>1</v>
      </c>
      <c r="F52" s="54"/>
      <c r="G52" s="54"/>
      <c r="H52" s="259"/>
      <c r="I52" s="49">
        <f t="shared" si="1"/>
        <v>4.8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>
        <v>105</v>
      </c>
      <c r="B53" s="50">
        <v>284</v>
      </c>
      <c r="C53" s="50">
        <v>17</v>
      </c>
      <c r="D53" s="50">
        <v>20</v>
      </c>
      <c r="E53" s="54">
        <v>1</v>
      </c>
      <c r="F53" s="54"/>
      <c r="G53" s="54"/>
      <c r="H53" s="259"/>
      <c r="I53" s="49">
        <f t="shared" si="1"/>
        <v>4.5999999999999996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0">
        <v>110</v>
      </c>
      <c r="B54" s="260">
        <v>285</v>
      </c>
      <c r="C54" s="260">
        <v>18</v>
      </c>
      <c r="D54" s="260">
        <v>19</v>
      </c>
      <c r="E54" s="259">
        <v>1</v>
      </c>
      <c r="F54" s="259"/>
      <c r="G54" s="259"/>
      <c r="H54" s="259"/>
      <c r="I54" s="49">
        <f t="shared" si="1"/>
        <v>4.2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0">
        <v>115</v>
      </c>
      <c r="B55" s="260">
        <v>285</v>
      </c>
      <c r="C55" s="260">
        <v>19</v>
      </c>
      <c r="D55" s="260">
        <v>18</v>
      </c>
      <c r="E55" s="259">
        <v>1</v>
      </c>
      <c r="F55" s="259"/>
      <c r="G55" s="259"/>
      <c r="H55" s="259"/>
      <c r="I55" s="49">
        <f t="shared" si="1"/>
        <v>3.8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pubescent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6" t="s">
        <v>186</v>
      </c>
      <c r="D60" s="266"/>
      <c r="E60" s="267" t="s">
        <v>187</v>
      </c>
      <c r="F60" s="268"/>
      <c r="G60" s="268"/>
      <c r="H60" s="269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42</v>
      </c>
      <c r="C62" s="50"/>
      <c r="D62" s="60"/>
      <c r="E62" s="63"/>
      <c r="F62" s="63"/>
      <c r="G62" s="63"/>
      <c r="H62" s="259"/>
      <c r="I62" s="53">
        <f>IFERROR(B62/A62,"")</f>
        <v>2.1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25</v>
      </c>
      <c r="B63" s="60">
        <v>70</v>
      </c>
      <c r="C63" s="50">
        <v>1</v>
      </c>
      <c r="D63" s="60">
        <v>8</v>
      </c>
      <c r="E63" s="63"/>
      <c r="F63" s="63"/>
      <c r="G63" s="63"/>
      <c r="H63" s="259">
        <v>1</v>
      </c>
      <c r="I63" s="49">
        <f>IF(A63&lt;&gt;0,(B63-(B62-D62))/(A63-A62),"")</f>
        <v>5.6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30</v>
      </c>
      <c r="B64" s="60">
        <v>97</v>
      </c>
      <c r="C64" s="50">
        <v>2</v>
      </c>
      <c r="D64" s="60">
        <v>21</v>
      </c>
      <c r="E64" s="63"/>
      <c r="F64" s="63"/>
      <c r="G64" s="63"/>
      <c r="H64" s="259">
        <v>1</v>
      </c>
      <c r="I64" s="49">
        <f>IF(A64&lt;&gt;0,(B64-(B63-D63))/(A64-A63),"")</f>
        <v>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5">
        <v>35</v>
      </c>
      <c r="B65" s="55">
        <v>116</v>
      </c>
      <c r="C65" s="55">
        <v>3</v>
      </c>
      <c r="D65" s="55">
        <v>21</v>
      </c>
      <c r="E65" s="63">
        <v>1</v>
      </c>
      <c r="F65" s="63"/>
      <c r="G65" s="63"/>
      <c r="H65" s="259"/>
      <c r="I65" s="49">
        <f>IF(A65&lt;&gt;0,(B65-(B64-D64))/(A65-A64),"")</f>
        <v>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5">
        <v>40</v>
      </c>
      <c r="B66" s="55">
        <v>137</v>
      </c>
      <c r="C66" s="55">
        <v>4</v>
      </c>
      <c r="D66" s="55">
        <v>21</v>
      </c>
      <c r="E66" s="63">
        <v>1</v>
      </c>
      <c r="F66" s="63"/>
      <c r="G66" s="63"/>
      <c r="H66" s="259"/>
      <c r="I66" s="49">
        <f t="shared" ref="I66:I81" si="2">IF(A66&lt;&gt;0,(B66-(B65-D65))/(A66-A65),"")</f>
        <v>8.4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5">
        <v>45</v>
      </c>
      <c r="B67" s="55">
        <v>158</v>
      </c>
      <c r="C67" s="55">
        <v>5</v>
      </c>
      <c r="D67" s="55">
        <v>21</v>
      </c>
      <c r="E67" s="63">
        <v>1</v>
      </c>
      <c r="F67" s="63"/>
      <c r="G67" s="63"/>
      <c r="H67" s="259"/>
      <c r="I67" s="49">
        <f t="shared" si="2"/>
        <v>8.4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5">
        <v>50</v>
      </c>
      <c r="B68" s="55">
        <v>178</v>
      </c>
      <c r="C68" s="55">
        <v>6</v>
      </c>
      <c r="D68" s="55">
        <v>21</v>
      </c>
      <c r="E68" s="63">
        <v>1</v>
      </c>
      <c r="F68" s="63"/>
      <c r="G68" s="63"/>
      <c r="H68" s="259"/>
      <c r="I68" s="49">
        <f t="shared" si="2"/>
        <v>8.1999999999999993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5">
        <v>55</v>
      </c>
      <c r="B69" s="55">
        <v>197</v>
      </c>
      <c r="C69" s="55">
        <v>7</v>
      </c>
      <c r="D69" s="55">
        <v>21</v>
      </c>
      <c r="E69" s="63">
        <v>1</v>
      </c>
      <c r="F69" s="63"/>
      <c r="G69" s="63"/>
      <c r="H69" s="259"/>
      <c r="I69" s="49">
        <f t="shared" si="2"/>
        <v>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5">
        <v>60</v>
      </c>
      <c r="B70" s="55">
        <v>214</v>
      </c>
      <c r="C70" s="55">
        <v>8</v>
      </c>
      <c r="D70" s="55">
        <v>21</v>
      </c>
      <c r="E70" s="63">
        <v>1</v>
      </c>
      <c r="F70" s="63"/>
      <c r="G70" s="63"/>
      <c r="H70" s="259"/>
      <c r="I70" s="49">
        <f t="shared" si="2"/>
        <v>7.6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5">
        <v>65</v>
      </c>
      <c r="B71" s="55">
        <v>229</v>
      </c>
      <c r="C71" s="55">
        <v>9</v>
      </c>
      <c r="D71" s="55">
        <v>21</v>
      </c>
      <c r="E71" s="63">
        <v>1</v>
      </c>
      <c r="F71" s="63"/>
      <c r="G71" s="63"/>
      <c r="H71" s="259"/>
      <c r="I71" s="49">
        <f t="shared" si="2"/>
        <v>7.2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5">
        <v>70</v>
      </c>
      <c r="B72" s="55">
        <v>242</v>
      </c>
      <c r="C72" s="55">
        <v>10</v>
      </c>
      <c r="D72" s="55">
        <v>21</v>
      </c>
      <c r="E72" s="63">
        <v>1</v>
      </c>
      <c r="F72" s="63"/>
      <c r="G72" s="63"/>
      <c r="H72" s="259"/>
      <c r="I72" s="49">
        <f t="shared" si="2"/>
        <v>6.8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5">
        <v>75</v>
      </c>
      <c r="B73" s="55">
        <v>252</v>
      </c>
      <c r="C73" s="55">
        <v>11</v>
      </c>
      <c r="D73" s="55">
        <v>21</v>
      </c>
      <c r="E73" s="63">
        <v>1</v>
      </c>
      <c r="F73" s="63"/>
      <c r="G73" s="63"/>
      <c r="H73" s="259"/>
      <c r="I73" s="49">
        <f t="shared" si="2"/>
        <v>6.2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5">
        <v>80</v>
      </c>
      <c r="B74" s="55">
        <v>261</v>
      </c>
      <c r="C74" s="55">
        <v>12</v>
      </c>
      <c r="D74" s="55">
        <v>21</v>
      </c>
      <c r="E74" s="64">
        <v>1</v>
      </c>
      <c r="F74" s="64"/>
      <c r="G74" s="64"/>
      <c r="H74" s="259"/>
      <c r="I74" s="49">
        <f t="shared" si="2"/>
        <v>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86">
        <v>85</v>
      </c>
      <c r="B75" s="60">
        <v>269</v>
      </c>
      <c r="C75" s="86">
        <v>13</v>
      </c>
      <c r="D75" s="60">
        <v>21</v>
      </c>
      <c r="E75" s="54">
        <v>1</v>
      </c>
      <c r="F75" s="54"/>
      <c r="G75" s="54"/>
      <c r="H75" s="259"/>
      <c r="I75" s="49">
        <f t="shared" si="2"/>
        <v>5.8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90</v>
      </c>
      <c r="B76" s="50">
        <v>275</v>
      </c>
      <c r="C76" s="50">
        <v>14</v>
      </c>
      <c r="D76" s="50">
        <v>21</v>
      </c>
      <c r="E76" s="54">
        <v>1</v>
      </c>
      <c r="F76" s="54"/>
      <c r="G76" s="54"/>
      <c r="H76" s="259"/>
      <c r="I76" s="49">
        <f t="shared" si="2"/>
        <v>5.4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>
        <v>95</v>
      </c>
      <c r="B77" s="50">
        <v>279</v>
      </c>
      <c r="C77" s="50">
        <v>15</v>
      </c>
      <c r="D77" s="50">
        <v>21</v>
      </c>
      <c r="E77" s="54">
        <v>1</v>
      </c>
      <c r="F77" s="54"/>
      <c r="G77" s="54"/>
      <c r="H77" s="259"/>
      <c r="I77" s="49">
        <f t="shared" si="2"/>
        <v>5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>
        <v>100</v>
      </c>
      <c r="B78" s="50">
        <v>282</v>
      </c>
      <c r="C78" s="50">
        <v>16</v>
      </c>
      <c r="D78" s="50">
        <v>21</v>
      </c>
      <c r="E78" s="54">
        <v>1</v>
      </c>
      <c r="F78" s="54"/>
      <c r="G78" s="54"/>
      <c r="H78" s="259"/>
      <c r="I78" s="49">
        <f t="shared" si="2"/>
        <v>4.8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>
        <v>105</v>
      </c>
      <c r="B79" s="50">
        <v>284</v>
      </c>
      <c r="C79" s="50">
        <v>17</v>
      </c>
      <c r="D79" s="50">
        <v>20</v>
      </c>
      <c r="E79" s="54">
        <v>1</v>
      </c>
      <c r="F79" s="54"/>
      <c r="G79" s="54"/>
      <c r="H79" s="259"/>
      <c r="I79" s="49">
        <f t="shared" si="2"/>
        <v>4.5999999999999996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60">
        <v>110</v>
      </c>
      <c r="B80" s="260">
        <v>285</v>
      </c>
      <c r="C80" s="260">
        <v>18</v>
      </c>
      <c r="D80" s="260">
        <v>19</v>
      </c>
      <c r="E80" s="259">
        <v>1</v>
      </c>
      <c r="F80" s="259"/>
      <c r="G80" s="259"/>
      <c r="H80" s="259"/>
      <c r="I80" s="49">
        <f t="shared" si="2"/>
        <v>4.2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60">
        <v>115</v>
      </c>
      <c r="B81" s="260">
        <v>285</v>
      </c>
      <c r="C81" s="260">
        <v>19</v>
      </c>
      <c r="D81" s="260">
        <v>18</v>
      </c>
      <c r="E81" s="259">
        <v>1</v>
      </c>
      <c r="F81" s="259"/>
      <c r="G81" s="259"/>
      <c r="H81" s="259"/>
      <c r="I81" s="49">
        <f t="shared" si="2"/>
        <v>3.8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Cormier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6" t="s">
        <v>186</v>
      </c>
      <c r="D86" s="266"/>
      <c r="E86" s="267" t="s">
        <v>187</v>
      </c>
      <c r="F86" s="268"/>
      <c r="G86" s="268"/>
      <c r="H86" s="269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0">
        <v>10</v>
      </c>
      <c r="B88" s="260">
        <v>11</v>
      </c>
      <c r="C88" s="260"/>
      <c r="D88" s="260">
        <v>0</v>
      </c>
      <c r="E88" s="259"/>
      <c r="F88" s="259"/>
      <c r="G88" s="259"/>
      <c r="H88" s="259"/>
      <c r="I88" s="53">
        <f>IFERROR(B88/A88,"")</f>
        <v>1.1000000000000001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0">
        <v>15</v>
      </c>
      <c r="B89" s="260">
        <v>65</v>
      </c>
      <c r="C89" s="260">
        <v>1</v>
      </c>
      <c r="D89" s="260">
        <v>32</v>
      </c>
      <c r="E89" s="259"/>
      <c r="F89" s="259"/>
      <c r="G89" s="259"/>
      <c r="H89" s="259">
        <v>1</v>
      </c>
      <c r="I89" s="53">
        <f t="shared" ref="I89:I107" si="3">IF(A89&lt;&gt;0,(B89-(B88-D88))/(A89-A88),"")</f>
        <v>10.8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0">
        <v>20</v>
      </c>
      <c r="B90" s="260">
        <v>102</v>
      </c>
      <c r="C90" s="260">
        <v>2</v>
      </c>
      <c r="D90" s="260">
        <v>35</v>
      </c>
      <c r="E90" s="259"/>
      <c r="F90" s="259"/>
      <c r="G90" s="259"/>
      <c r="H90" s="259">
        <v>1</v>
      </c>
      <c r="I90" s="53">
        <f t="shared" si="3"/>
        <v>13.8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0">
        <v>25</v>
      </c>
      <c r="B91" s="260">
        <v>141</v>
      </c>
      <c r="C91" s="260">
        <v>3</v>
      </c>
      <c r="D91" s="260">
        <v>35</v>
      </c>
      <c r="E91" s="259"/>
      <c r="F91" s="259"/>
      <c r="G91" s="259"/>
      <c r="H91" s="259">
        <v>1</v>
      </c>
      <c r="I91" s="53">
        <f t="shared" si="3"/>
        <v>14.8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0">
        <v>30</v>
      </c>
      <c r="B92" s="260">
        <v>177</v>
      </c>
      <c r="C92" s="260">
        <v>4</v>
      </c>
      <c r="D92" s="260">
        <v>35</v>
      </c>
      <c r="E92" s="259"/>
      <c r="F92" s="259"/>
      <c r="G92" s="259"/>
      <c r="H92" s="259">
        <v>1</v>
      </c>
      <c r="I92" s="53">
        <f t="shared" si="3"/>
        <v>14.2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0">
        <v>35</v>
      </c>
      <c r="B93" s="260">
        <v>206</v>
      </c>
      <c r="C93" s="260">
        <v>5</v>
      </c>
      <c r="D93" s="260">
        <v>35</v>
      </c>
      <c r="E93" s="259">
        <v>1</v>
      </c>
      <c r="F93" s="259"/>
      <c r="G93" s="259"/>
      <c r="H93" s="259"/>
      <c r="I93" s="53">
        <f t="shared" si="3"/>
        <v>12.8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0">
        <v>40</v>
      </c>
      <c r="B94" s="260">
        <v>228</v>
      </c>
      <c r="C94" s="260">
        <v>6</v>
      </c>
      <c r="D94" s="260">
        <v>35</v>
      </c>
      <c r="E94" s="259">
        <v>1</v>
      </c>
      <c r="F94" s="259"/>
      <c r="G94" s="259"/>
      <c r="H94" s="259"/>
      <c r="I94" s="53">
        <f t="shared" si="3"/>
        <v>11.4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0">
        <v>45</v>
      </c>
      <c r="B95" s="260">
        <v>242</v>
      </c>
      <c r="C95" s="260">
        <v>7</v>
      </c>
      <c r="D95" s="260">
        <v>24</v>
      </c>
      <c r="E95" s="259">
        <v>1</v>
      </c>
      <c r="F95" s="259"/>
      <c r="G95" s="259"/>
      <c r="H95" s="259"/>
      <c r="I95" s="53">
        <f t="shared" si="3"/>
        <v>9.8000000000000007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0">
        <v>50</v>
      </c>
      <c r="B96" s="260">
        <v>261</v>
      </c>
      <c r="C96" s="260">
        <v>8</v>
      </c>
      <c r="D96" s="260">
        <v>19</v>
      </c>
      <c r="E96" s="259">
        <v>1</v>
      </c>
      <c r="F96" s="259"/>
      <c r="G96" s="259"/>
      <c r="H96" s="259"/>
      <c r="I96" s="53">
        <f t="shared" si="3"/>
        <v>8.6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0">
        <v>55</v>
      </c>
      <c r="B97" s="260">
        <v>279</v>
      </c>
      <c r="C97" s="260">
        <v>9</v>
      </c>
      <c r="D97" s="260">
        <v>16</v>
      </c>
      <c r="E97" s="259">
        <v>1</v>
      </c>
      <c r="F97" s="259"/>
      <c r="G97" s="259"/>
      <c r="H97" s="259"/>
      <c r="I97" s="53">
        <f t="shared" si="3"/>
        <v>7.4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0">
        <v>60</v>
      </c>
      <c r="B98" s="260">
        <v>294</v>
      </c>
      <c r="C98" s="260">
        <v>10</v>
      </c>
      <c r="D98" s="260">
        <v>14</v>
      </c>
      <c r="E98" s="259">
        <v>1</v>
      </c>
      <c r="F98" s="259"/>
      <c r="G98" s="259"/>
      <c r="H98" s="259"/>
      <c r="I98" s="53">
        <f t="shared" si="3"/>
        <v>6.2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0">
        <v>65</v>
      </c>
      <c r="B99" s="260">
        <v>306</v>
      </c>
      <c r="C99" s="260">
        <v>11</v>
      </c>
      <c r="D99" s="260">
        <v>13</v>
      </c>
      <c r="E99" s="259">
        <v>1</v>
      </c>
      <c r="F99" s="259"/>
      <c r="G99" s="259"/>
      <c r="H99" s="259"/>
      <c r="I99" s="53">
        <f t="shared" si="3"/>
        <v>5.2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0">
        <v>70</v>
      </c>
      <c r="B100" s="260">
        <v>316</v>
      </c>
      <c r="C100" s="260">
        <v>12</v>
      </c>
      <c r="D100" s="260">
        <v>13</v>
      </c>
      <c r="E100" s="259">
        <v>1</v>
      </c>
      <c r="F100" s="259"/>
      <c r="G100" s="259"/>
      <c r="H100" s="259"/>
      <c r="I100" s="53">
        <f t="shared" si="3"/>
        <v>4.5999999999999996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0">
        <v>75</v>
      </c>
      <c r="B101" s="260">
        <v>324</v>
      </c>
      <c r="C101" s="260">
        <v>13</v>
      </c>
      <c r="D101" s="260">
        <v>12</v>
      </c>
      <c r="E101" s="259">
        <v>1</v>
      </c>
      <c r="F101" s="259"/>
      <c r="G101" s="259"/>
      <c r="H101" s="259"/>
      <c r="I101" s="53">
        <f t="shared" si="3"/>
        <v>4.2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0">
        <v>80</v>
      </c>
      <c r="B102" s="260">
        <v>330</v>
      </c>
      <c r="C102" s="260">
        <v>14</v>
      </c>
      <c r="D102" s="260">
        <v>11</v>
      </c>
      <c r="E102" s="259">
        <v>1</v>
      </c>
      <c r="F102" s="259"/>
      <c r="G102" s="259"/>
      <c r="H102" s="259"/>
      <c r="I102" s="53">
        <f t="shared" si="3"/>
        <v>3.6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Alisier torminal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6" t="s">
        <v>186</v>
      </c>
      <c r="D112" s="266"/>
      <c r="E112" s="267" t="s">
        <v>187</v>
      </c>
      <c r="F112" s="268"/>
      <c r="G112" s="268"/>
      <c r="H112" s="269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0">
        <v>10</v>
      </c>
      <c r="B114" s="260">
        <v>11</v>
      </c>
      <c r="C114" s="260"/>
      <c r="D114" s="260">
        <v>0</v>
      </c>
      <c r="E114" s="259"/>
      <c r="F114" s="259"/>
      <c r="G114" s="259"/>
      <c r="H114" s="259"/>
      <c r="I114" s="53">
        <f>IFERROR(B114/A114,"")</f>
        <v>1.1000000000000001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0">
        <v>15</v>
      </c>
      <c r="B115" s="260">
        <v>65</v>
      </c>
      <c r="C115" s="260">
        <v>1</v>
      </c>
      <c r="D115" s="260">
        <v>32</v>
      </c>
      <c r="E115" s="259"/>
      <c r="F115" s="259"/>
      <c r="G115" s="259"/>
      <c r="H115" s="259">
        <v>1</v>
      </c>
      <c r="I115" s="53">
        <f t="shared" ref="I115:I133" si="4">IF(A115&lt;&gt;0,(B115-(B114-D114))/(A115-A114),"")</f>
        <v>10.8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0">
        <v>20</v>
      </c>
      <c r="B116" s="260">
        <v>102</v>
      </c>
      <c r="C116" s="260">
        <v>2</v>
      </c>
      <c r="D116" s="260">
        <v>35</v>
      </c>
      <c r="E116" s="259"/>
      <c r="F116" s="259"/>
      <c r="G116" s="259"/>
      <c r="H116" s="259">
        <v>1</v>
      </c>
      <c r="I116" s="53">
        <f t="shared" si="4"/>
        <v>13.8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0">
        <v>25</v>
      </c>
      <c r="B117" s="260">
        <v>141</v>
      </c>
      <c r="C117" s="260">
        <v>3</v>
      </c>
      <c r="D117" s="260">
        <v>35</v>
      </c>
      <c r="E117" s="259"/>
      <c r="F117" s="259"/>
      <c r="G117" s="259"/>
      <c r="H117" s="259">
        <v>1</v>
      </c>
      <c r="I117" s="53">
        <f t="shared" si="4"/>
        <v>14.8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0">
        <v>30</v>
      </c>
      <c r="B118" s="260">
        <v>177</v>
      </c>
      <c r="C118" s="260">
        <v>4</v>
      </c>
      <c r="D118" s="260">
        <v>35</v>
      </c>
      <c r="E118" s="259"/>
      <c r="F118" s="259"/>
      <c r="G118" s="259"/>
      <c r="H118" s="259">
        <v>1</v>
      </c>
      <c r="I118" s="53">
        <f t="shared" si="4"/>
        <v>14.2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0">
        <v>35</v>
      </c>
      <c r="B119" s="260">
        <v>206</v>
      </c>
      <c r="C119" s="260">
        <v>5</v>
      </c>
      <c r="D119" s="260">
        <v>35</v>
      </c>
      <c r="E119" s="259">
        <v>1</v>
      </c>
      <c r="F119" s="259"/>
      <c r="G119" s="259"/>
      <c r="H119" s="259"/>
      <c r="I119" s="53">
        <f t="shared" si="4"/>
        <v>12.8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0">
        <v>40</v>
      </c>
      <c r="B120" s="260">
        <v>228</v>
      </c>
      <c r="C120" s="260">
        <v>6</v>
      </c>
      <c r="D120" s="260">
        <v>35</v>
      </c>
      <c r="E120" s="259">
        <v>1</v>
      </c>
      <c r="F120" s="259"/>
      <c r="G120" s="259"/>
      <c r="H120" s="259"/>
      <c r="I120" s="53">
        <f t="shared" si="4"/>
        <v>11.4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0">
        <v>45</v>
      </c>
      <c r="B121" s="260">
        <v>242</v>
      </c>
      <c r="C121" s="260">
        <v>7</v>
      </c>
      <c r="D121" s="260">
        <v>24</v>
      </c>
      <c r="E121" s="259">
        <v>1</v>
      </c>
      <c r="F121" s="259"/>
      <c r="G121" s="259"/>
      <c r="H121" s="259"/>
      <c r="I121" s="53">
        <f t="shared" si="4"/>
        <v>9.8000000000000007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0">
        <v>50</v>
      </c>
      <c r="B122" s="260">
        <v>261</v>
      </c>
      <c r="C122" s="260">
        <v>8</v>
      </c>
      <c r="D122" s="260">
        <v>19</v>
      </c>
      <c r="E122" s="259">
        <v>1</v>
      </c>
      <c r="F122" s="259"/>
      <c r="G122" s="259"/>
      <c r="H122" s="259"/>
      <c r="I122" s="53">
        <f t="shared" si="4"/>
        <v>8.6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0">
        <v>55</v>
      </c>
      <c r="B123" s="260">
        <v>279</v>
      </c>
      <c r="C123" s="260">
        <v>9</v>
      </c>
      <c r="D123" s="260">
        <v>16</v>
      </c>
      <c r="E123" s="259">
        <v>1</v>
      </c>
      <c r="F123" s="259"/>
      <c r="G123" s="259"/>
      <c r="H123" s="259"/>
      <c r="I123" s="53">
        <f t="shared" si="4"/>
        <v>7.4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0">
        <v>60</v>
      </c>
      <c r="B124" s="260">
        <v>294</v>
      </c>
      <c r="C124" s="260">
        <v>10</v>
      </c>
      <c r="D124" s="260">
        <v>14</v>
      </c>
      <c r="E124" s="259">
        <v>1</v>
      </c>
      <c r="F124" s="259"/>
      <c r="G124" s="259"/>
      <c r="H124" s="259"/>
      <c r="I124" s="53">
        <f t="shared" si="4"/>
        <v>6.2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0">
        <v>65</v>
      </c>
      <c r="B125" s="260">
        <v>306</v>
      </c>
      <c r="C125" s="260">
        <v>11</v>
      </c>
      <c r="D125" s="260">
        <v>13</v>
      </c>
      <c r="E125" s="259">
        <v>1</v>
      </c>
      <c r="F125" s="259"/>
      <c r="G125" s="259"/>
      <c r="H125" s="259"/>
      <c r="I125" s="53">
        <f t="shared" si="4"/>
        <v>5.2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0">
        <v>70</v>
      </c>
      <c r="B126" s="260">
        <v>316</v>
      </c>
      <c r="C126" s="260">
        <v>12</v>
      </c>
      <c r="D126" s="260">
        <v>13</v>
      </c>
      <c r="E126" s="259">
        <v>1</v>
      </c>
      <c r="F126" s="259"/>
      <c r="G126" s="259"/>
      <c r="H126" s="259"/>
      <c r="I126" s="53">
        <f t="shared" si="4"/>
        <v>4.5999999999999996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0">
        <v>75</v>
      </c>
      <c r="B127" s="260">
        <v>324</v>
      </c>
      <c r="C127" s="260">
        <v>13</v>
      </c>
      <c r="D127" s="260">
        <v>12</v>
      </c>
      <c r="E127" s="259">
        <v>1</v>
      </c>
      <c r="F127" s="259"/>
      <c r="G127" s="259"/>
      <c r="H127" s="259"/>
      <c r="I127" s="53">
        <f t="shared" si="4"/>
        <v>4.2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0">
        <v>80</v>
      </c>
      <c r="B128" s="260">
        <v>330</v>
      </c>
      <c r="C128" s="260">
        <v>14</v>
      </c>
      <c r="D128" s="260">
        <v>11</v>
      </c>
      <c r="E128" s="259">
        <v>1</v>
      </c>
      <c r="F128" s="259"/>
      <c r="G128" s="259"/>
      <c r="H128" s="259"/>
      <c r="I128" s="53">
        <f t="shared" si="4"/>
        <v>3.6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0"/>
      <c r="B129" s="260"/>
      <c r="C129" s="260"/>
      <c r="D129" s="260"/>
      <c r="E129" s="259"/>
      <c r="F129" s="259"/>
      <c r="G129" s="259"/>
      <c r="H129" s="259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0"/>
      <c r="B130" s="260"/>
      <c r="C130" s="260"/>
      <c r="D130" s="260"/>
      <c r="E130" s="259"/>
      <c r="F130" s="259"/>
      <c r="G130" s="259"/>
      <c r="H130" s="259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0"/>
      <c r="B131" s="260"/>
      <c r="C131" s="260"/>
      <c r="D131" s="260"/>
      <c r="E131" s="259"/>
      <c r="F131" s="259"/>
      <c r="G131" s="259"/>
      <c r="H131" s="259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0"/>
      <c r="B132" s="260"/>
      <c r="C132" s="260"/>
      <c r="D132" s="260"/>
      <c r="E132" s="259"/>
      <c r="F132" s="259"/>
      <c r="G132" s="259"/>
      <c r="H132" s="259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0"/>
      <c r="B133" s="260"/>
      <c r="C133" s="260"/>
      <c r="D133" s="260"/>
      <c r="E133" s="259"/>
      <c r="F133" s="259"/>
      <c r="G133" s="259"/>
      <c r="H133" s="259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Bouleau verruqueux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6" t="s">
        <v>186</v>
      </c>
      <c r="D138" s="266"/>
      <c r="E138" s="267" t="s">
        <v>187</v>
      </c>
      <c r="F138" s="268"/>
      <c r="G138" s="268"/>
      <c r="H138" s="269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10</v>
      </c>
      <c r="B140" s="60">
        <v>11</v>
      </c>
      <c r="C140" s="50"/>
      <c r="D140" s="60">
        <v>0</v>
      </c>
      <c r="E140" s="51"/>
      <c r="F140" s="51"/>
      <c r="G140" s="51"/>
      <c r="H140" s="51"/>
      <c r="I140" s="57">
        <f>IFERROR(B140/A140,"")</f>
        <v>1.1000000000000001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15</v>
      </c>
      <c r="B141" s="60">
        <v>65</v>
      </c>
      <c r="C141" s="50">
        <v>1</v>
      </c>
      <c r="D141" s="60">
        <v>32</v>
      </c>
      <c r="E141" s="51"/>
      <c r="F141" s="51"/>
      <c r="G141" s="51"/>
      <c r="H141" s="51">
        <v>1</v>
      </c>
      <c r="I141" s="57">
        <f t="shared" ref="I141:I159" si="5">IF(A141&lt;&gt;0,(B141-(B140-D140))/(A141-A140),"")</f>
        <v>10.8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20</v>
      </c>
      <c r="B142" s="60">
        <v>102</v>
      </c>
      <c r="C142" s="50">
        <v>2</v>
      </c>
      <c r="D142" s="60">
        <v>35</v>
      </c>
      <c r="E142" s="51"/>
      <c r="F142" s="51"/>
      <c r="G142" s="51"/>
      <c r="H142" s="51">
        <v>1</v>
      </c>
      <c r="I142" s="57">
        <f t="shared" si="5"/>
        <v>13.8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25</v>
      </c>
      <c r="B143" s="60">
        <v>141</v>
      </c>
      <c r="C143" s="50">
        <v>3</v>
      </c>
      <c r="D143" s="60">
        <v>35</v>
      </c>
      <c r="E143" s="51"/>
      <c r="F143" s="51"/>
      <c r="G143" s="51"/>
      <c r="H143" s="51">
        <v>1</v>
      </c>
      <c r="I143" s="57">
        <f t="shared" si="5"/>
        <v>14.8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30</v>
      </c>
      <c r="B144" s="60">
        <v>177</v>
      </c>
      <c r="C144" s="50">
        <v>4</v>
      </c>
      <c r="D144" s="60">
        <v>35</v>
      </c>
      <c r="E144" s="51"/>
      <c r="F144" s="51"/>
      <c r="G144" s="51"/>
      <c r="H144" s="51">
        <v>1</v>
      </c>
      <c r="I144" s="57">
        <f t="shared" si="5"/>
        <v>14.2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35</v>
      </c>
      <c r="B145" s="60">
        <v>206</v>
      </c>
      <c r="C145" s="50">
        <v>5</v>
      </c>
      <c r="D145" s="60">
        <v>35</v>
      </c>
      <c r="E145" s="51">
        <v>1</v>
      </c>
      <c r="F145" s="51"/>
      <c r="G145" s="51"/>
      <c r="H145" s="51"/>
      <c r="I145" s="57">
        <f t="shared" si="5"/>
        <v>12.8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40</v>
      </c>
      <c r="B146" s="60">
        <v>228</v>
      </c>
      <c r="C146" s="50">
        <v>6</v>
      </c>
      <c r="D146" s="60">
        <v>35</v>
      </c>
      <c r="E146" s="51">
        <v>1</v>
      </c>
      <c r="F146" s="51"/>
      <c r="G146" s="51"/>
      <c r="H146" s="51"/>
      <c r="I146" s="57">
        <f t="shared" si="5"/>
        <v>11.4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45</v>
      </c>
      <c r="B147" s="60">
        <v>242</v>
      </c>
      <c r="C147" s="50">
        <v>7</v>
      </c>
      <c r="D147" s="60">
        <v>24</v>
      </c>
      <c r="E147" s="51">
        <v>1</v>
      </c>
      <c r="F147" s="51"/>
      <c r="G147" s="51"/>
      <c r="H147" s="51"/>
      <c r="I147" s="57">
        <f>IF(A147&lt;&gt;0,(B147-(B146-D146))/(A147-A146),"")</f>
        <v>9.8000000000000007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50</v>
      </c>
      <c r="B148" s="60">
        <v>261</v>
      </c>
      <c r="C148" s="50">
        <v>8</v>
      </c>
      <c r="D148" s="60">
        <v>19</v>
      </c>
      <c r="E148" s="51">
        <v>1</v>
      </c>
      <c r="F148" s="51"/>
      <c r="G148" s="51"/>
      <c r="H148" s="51"/>
      <c r="I148" s="57">
        <f t="shared" si="5"/>
        <v>8.6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55</v>
      </c>
      <c r="B149" s="60">
        <v>279</v>
      </c>
      <c r="C149" s="50">
        <v>9</v>
      </c>
      <c r="D149" s="60">
        <v>16</v>
      </c>
      <c r="E149" s="51">
        <v>1</v>
      </c>
      <c r="F149" s="51"/>
      <c r="G149" s="51"/>
      <c r="H149" s="51"/>
      <c r="I149" s="57">
        <f t="shared" si="5"/>
        <v>7.4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60</v>
      </c>
      <c r="B150" s="60">
        <v>294</v>
      </c>
      <c r="C150" s="50">
        <v>10</v>
      </c>
      <c r="D150" s="60">
        <v>14</v>
      </c>
      <c r="E150" s="51">
        <v>1</v>
      </c>
      <c r="F150" s="51"/>
      <c r="G150" s="51"/>
      <c r="H150" s="51"/>
      <c r="I150" s="57">
        <f t="shared" si="5"/>
        <v>6.2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65</v>
      </c>
      <c r="B151" s="60">
        <v>306</v>
      </c>
      <c r="C151" s="50">
        <v>11</v>
      </c>
      <c r="D151" s="60">
        <v>13</v>
      </c>
      <c r="E151" s="51">
        <v>1</v>
      </c>
      <c r="F151" s="51"/>
      <c r="G151" s="51"/>
      <c r="H151" s="51"/>
      <c r="I151" s="57">
        <f t="shared" si="5"/>
        <v>5.2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70</v>
      </c>
      <c r="B152" s="60">
        <v>316</v>
      </c>
      <c r="C152" s="50">
        <v>12</v>
      </c>
      <c r="D152" s="60">
        <v>13</v>
      </c>
      <c r="E152" s="54">
        <v>1</v>
      </c>
      <c r="F152" s="54"/>
      <c r="G152" s="54"/>
      <c r="H152" s="54"/>
      <c r="I152" s="57">
        <f t="shared" si="5"/>
        <v>4.5999999999999996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75</v>
      </c>
      <c r="B153" s="60">
        <v>324</v>
      </c>
      <c r="C153" s="50">
        <v>13</v>
      </c>
      <c r="D153" s="60">
        <v>12</v>
      </c>
      <c r="E153" s="54">
        <v>1</v>
      </c>
      <c r="F153" s="54"/>
      <c r="G153" s="54"/>
      <c r="H153" s="54"/>
      <c r="I153" s="57">
        <f t="shared" si="5"/>
        <v>4.2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80</v>
      </c>
      <c r="B154" s="56">
        <v>330</v>
      </c>
      <c r="C154" s="50">
        <v>14</v>
      </c>
      <c r="D154" s="50">
        <v>11</v>
      </c>
      <c r="E154" s="54">
        <v>1</v>
      </c>
      <c r="F154" s="54"/>
      <c r="G154" s="54"/>
      <c r="H154" s="54"/>
      <c r="I154" s="57">
        <f t="shared" si="5"/>
        <v>3.6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Bouleau verruqueux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6" t="s">
        <v>186</v>
      </c>
      <c r="D164" s="266"/>
      <c r="E164" s="267" t="s">
        <v>187</v>
      </c>
      <c r="F164" s="268"/>
      <c r="G164" s="268"/>
      <c r="H164" s="269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10</v>
      </c>
      <c r="B166" s="60">
        <v>11</v>
      </c>
      <c r="C166" s="60"/>
      <c r="D166" s="60">
        <v>0</v>
      </c>
      <c r="E166" s="51"/>
      <c r="F166" s="51"/>
      <c r="G166" s="51"/>
      <c r="H166" s="51"/>
      <c r="I166" s="49">
        <f>IFERROR(B166/A166,"")</f>
        <v>1.1000000000000001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15</v>
      </c>
      <c r="B167" s="60">
        <v>65</v>
      </c>
      <c r="C167" s="60">
        <v>1</v>
      </c>
      <c r="D167" s="60">
        <v>32</v>
      </c>
      <c r="E167" s="51"/>
      <c r="F167" s="51"/>
      <c r="G167" s="51"/>
      <c r="H167" s="51">
        <v>1</v>
      </c>
      <c r="I167" s="49">
        <f t="shared" ref="I167:I185" si="6">IF(A167&lt;&gt;0,(B167-(B166-D166))/(A167-A166),"")</f>
        <v>10.8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20</v>
      </c>
      <c r="B168" s="60">
        <v>102</v>
      </c>
      <c r="C168" s="60">
        <v>2</v>
      </c>
      <c r="D168" s="60">
        <v>35</v>
      </c>
      <c r="E168" s="51"/>
      <c r="F168" s="51"/>
      <c r="G168" s="51"/>
      <c r="H168" s="51">
        <v>1</v>
      </c>
      <c r="I168" s="49">
        <f t="shared" si="6"/>
        <v>13.8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25</v>
      </c>
      <c r="B169" s="60">
        <v>141</v>
      </c>
      <c r="C169" s="60">
        <v>3</v>
      </c>
      <c r="D169" s="60">
        <v>35</v>
      </c>
      <c r="E169" s="51"/>
      <c r="F169" s="51"/>
      <c r="G169" s="51"/>
      <c r="H169" s="51">
        <v>1</v>
      </c>
      <c r="I169" s="49">
        <f t="shared" si="6"/>
        <v>14.8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30</v>
      </c>
      <c r="B170" s="60">
        <v>177</v>
      </c>
      <c r="C170" s="60">
        <v>4</v>
      </c>
      <c r="D170" s="60">
        <v>35</v>
      </c>
      <c r="E170" s="51"/>
      <c r="F170" s="51"/>
      <c r="G170" s="51"/>
      <c r="H170" s="51">
        <v>1</v>
      </c>
      <c r="I170" s="49">
        <f t="shared" si="6"/>
        <v>14.2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35</v>
      </c>
      <c r="B171" s="60">
        <v>206</v>
      </c>
      <c r="C171" s="60">
        <v>5</v>
      </c>
      <c r="D171" s="60">
        <v>35</v>
      </c>
      <c r="E171" s="51">
        <v>1</v>
      </c>
      <c r="F171" s="51"/>
      <c r="G171" s="51"/>
      <c r="H171" s="51"/>
      <c r="I171" s="49">
        <f t="shared" si="6"/>
        <v>12.8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40</v>
      </c>
      <c r="B172" s="60">
        <v>228</v>
      </c>
      <c r="C172" s="60">
        <v>6</v>
      </c>
      <c r="D172" s="60">
        <v>35</v>
      </c>
      <c r="E172" s="51">
        <v>1</v>
      </c>
      <c r="F172" s="51"/>
      <c r="G172" s="51"/>
      <c r="H172" s="51"/>
      <c r="I172" s="49">
        <f t="shared" si="6"/>
        <v>11.4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45</v>
      </c>
      <c r="B173" s="50">
        <v>242</v>
      </c>
      <c r="C173" s="50">
        <v>7</v>
      </c>
      <c r="D173" s="50">
        <v>24</v>
      </c>
      <c r="E173" s="51">
        <v>1</v>
      </c>
      <c r="F173" s="51"/>
      <c r="G173" s="51"/>
      <c r="H173" s="51"/>
      <c r="I173" s="49">
        <f t="shared" si="6"/>
        <v>9.8000000000000007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50</v>
      </c>
      <c r="B174" s="50">
        <v>261</v>
      </c>
      <c r="C174" s="50">
        <v>8</v>
      </c>
      <c r="D174" s="50">
        <v>19</v>
      </c>
      <c r="E174" s="51">
        <v>1</v>
      </c>
      <c r="F174" s="51"/>
      <c r="G174" s="51"/>
      <c r="H174" s="51"/>
      <c r="I174" s="49">
        <f t="shared" si="6"/>
        <v>8.6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55</v>
      </c>
      <c r="B175" s="50">
        <v>279</v>
      </c>
      <c r="C175" s="50">
        <v>9</v>
      </c>
      <c r="D175" s="50">
        <v>16</v>
      </c>
      <c r="E175" s="51">
        <v>1</v>
      </c>
      <c r="F175" s="51"/>
      <c r="G175" s="51"/>
      <c r="H175" s="51"/>
      <c r="I175" s="49">
        <f t="shared" si="6"/>
        <v>7.4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60</v>
      </c>
      <c r="B176" s="50">
        <v>294</v>
      </c>
      <c r="C176" s="50">
        <v>10</v>
      </c>
      <c r="D176" s="50">
        <v>14</v>
      </c>
      <c r="E176" s="51">
        <v>1</v>
      </c>
      <c r="F176" s="51"/>
      <c r="G176" s="51"/>
      <c r="H176" s="51"/>
      <c r="I176" s="49">
        <f t="shared" si="6"/>
        <v>6.2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65</v>
      </c>
      <c r="B177" s="50">
        <v>306</v>
      </c>
      <c r="C177" s="50">
        <v>11</v>
      </c>
      <c r="D177" s="50">
        <v>13</v>
      </c>
      <c r="E177" s="51">
        <v>1</v>
      </c>
      <c r="F177" s="51"/>
      <c r="G177" s="51"/>
      <c r="H177" s="51"/>
      <c r="I177" s="49">
        <f t="shared" si="6"/>
        <v>5.2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70</v>
      </c>
      <c r="B178" s="50">
        <v>316</v>
      </c>
      <c r="C178" s="50">
        <v>12</v>
      </c>
      <c r="D178" s="50">
        <v>13</v>
      </c>
      <c r="E178" s="51">
        <v>1</v>
      </c>
      <c r="F178" s="51"/>
      <c r="G178" s="51"/>
      <c r="H178" s="51"/>
      <c r="I178" s="49">
        <f t="shared" si="6"/>
        <v>4.5999999999999996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75</v>
      </c>
      <c r="B179" s="50">
        <v>324</v>
      </c>
      <c r="C179" s="50">
        <v>13</v>
      </c>
      <c r="D179" s="50">
        <v>12</v>
      </c>
      <c r="E179" s="51">
        <v>1</v>
      </c>
      <c r="F179" s="51"/>
      <c r="G179" s="51"/>
      <c r="H179" s="51"/>
      <c r="I179" s="49">
        <f t="shared" si="6"/>
        <v>4.2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>
        <v>80</v>
      </c>
      <c r="B180" s="50">
        <v>330</v>
      </c>
      <c r="C180" s="50">
        <v>14</v>
      </c>
      <c r="D180" s="50">
        <v>11</v>
      </c>
      <c r="E180" s="51">
        <v>1</v>
      </c>
      <c r="F180" s="51"/>
      <c r="G180" s="51"/>
      <c r="H180" s="51"/>
      <c r="I180" s="49">
        <f t="shared" si="6"/>
        <v>3.6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Aulne glutineux</v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6" t="s">
        <v>186</v>
      </c>
      <c r="D190" s="266"/>
      <c r="E190" s="267" t="s">
        <v>187</v>
      </c>
      <c r="F190" s="268"/>
      <c r="G190" s="268"/>
      <c r="H190" s="269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10</v>
      </c>
      <c r="B192" s="60">
        <v>11</v>
      </c>
      <c r="C192" s="60"/>
      <c r="D192" s="60">
        <v>0</v>
      </c>
      <c r="E192" s="51"/>
      <c r="F192" s="51"/>
      <c r="G192" s="51"/>
      <c r="H192" s="51"/>
      <c r="I192" s="49">
        <f>IFERROR(B192/A192,"")</f>
        <v>1.1000000000000001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15</v>
      </c>
      <c r="B193" s="60">
        <v>65</v>
      </c>
      <c r="C193" s="60">
        <v>1</v>
      </c>
      <c r="D193" s="60">
        <v>32</v>
      </c>
      <c r="E193" s="51"/>
      <c r="F193" s="51"/>
      <c r="G193" s="51"/>
      <c r="H193" s="51">
        <v>1</v>
      </c>
      <c r="I193" s="49">
        <f t="shared" ref="I193:I211" si="7">IF(A193&lt;&gt;0,(B193-(B192-D192))/(A193-A192),"")</f>
        <v>10.8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20</v>
      </c>
      <c r="B194" s="60">
        <v>102</v>
      </c>
      <c r="C194" s="60">
        <v>2</v>
      </c>
      <c r="D194" s="60">
        <v>35</v>
      </c>
      <c r="E194" s="51"/>
      <c r="F194" s="51"/>
      <c r="G194" s="51"/>
      <c r="H194" s="51">
        <v>1</v>
      </c>
      <c r="I194" s="49">
        <f t="shared" si="7"/>
        <v>13.8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25</v>
      </c>
      <c r="B195" s="60">
        <v>141</v>
      </c>
      <c r="C195" s="60">
        <v>3</v>
      </c>
      <c r="D195" s="60">
        <v>35</v>
      </c>
      <c r="E195" s="51"/>
      <c r="F195" s="51"/>
      <c r="G195" s="51"/>
      <c r="H195" s="51">
        <v>1</v>
      </c>
      <c r="I195" s="49">
        <f t="shared" si="7"/>
        <v>14.8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30</v>
      </c>
      <c r="B196" s="60">
        <v>177</v>
      </c>
      <c r="C196" s="60">
        <v>4</v>
      </c>
      <c r="D196" s="60">
        <v>35</v>
      </c>
      <c r="E196" s="51"/>
      <c r="F196" s="51"/>
      <c r="G196" s="51"/>
      <c r="H196" s="51">
        <v>1</v>
      </c>
      <c r="I196" s="49">
        <f t="shared" si="7"/>
        <v>14.2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35</v>
      </c>
      <c r="B197" s="60">
        <v>206</v>
      </c>
      <c r="C197" s="60">
        <v>5</v>
      </c>
      <c r="D197" s="60">
        <v>35</v>
      </c>
      <c r="E197" s="51">
        <v>1</v>
      </c>
      <c r="F197" s="51"/>
      <c r="G197" s="51"/>
      <c r="H197" s="51"/>
      <c r="I197" s="49">
        <f t="shared" si="7"/>
        <v>12.8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40</v>
      </c>
      <c r="B198" s="60">
        <v>228</v>
      </c>
      <c r="C198" s="60">
        <v>6</v>
      </c>
      <c r="D198" s="60">
        <v>35</v>
      </c>
      <c r="E198" s="51">
        <v>1</v>
      </c>
      <c r="F198" s="51"/>
      <c r="G198" s="51"/>
      <c r="H198" s="51"/>
      <c r="I198" s="49">
        <f t="shared" si="7"/>
        <v>11.4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45</v>
      </c>
      <c r="B199" s="50">
        <v>242</v>
      </c>
      <c r="C199" s="50">
        <v>7</v>
      </c>
      <c r="D199" s="50">
        <v>24</v>
      </c>
      <c r="E199" s="51">
        <v>1</v>
      </c>
      <c r="F199" s="51"/>
      <c r="G199" s="51"/>
      <c r="H199" s="51"/>
      <c r="I199" s="49">
        <f t="shared" si="7"/>
        <v>9.8000000000000007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50</v>
      </c>
      <c r="B200" s="50">
        <v>261</v>
      </c>
      <c r="C200" s="50">
        <v>8</v>
      </c>
      <c r="D200" s="50">
        <v>19</v>
      </c>
      <c r="E200" s="51">
        <v>1</v>
      </c>
      <c r="F200" s="51"/>
      <c r="G200" s="51"/>
      <c r="H200" s="51"/>
      <c r="I200" s="49">
        <f t="shared" si="7"/>
        <v>8.6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>
        <v>55</v>
      </c>
      <c r="B201" s="50">
        <v>279</v>
      </c>
      <c r="C201" s="50">
        <v>9</v>
      </c>
      <c r="D201" s="50">
        <v>16</v>
      </c>
      <c r="E201" s="51">
        <v>1</v>
      </c>
      <c r="F201" s="51"/>
      <c r="G201" s="51"/>
      <c r="H201" s="51"/>
      <c r="I201" s="49">
        <f t="shared" si="7"/>
        <v>7.4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>
        <v>60</v>
      </c>
      <c r="B202" s="50">
        <v>294</v>
      </c>
      <c r="C202" s="50">
        <v>10</v>
      </c>
      <c r="D202" s="50">
        <v>14</v>
      </c>
      <c r="E202" s="51">
        <v>1</v>
      </c>
      <c r="F202" s="51"/>
      <c r="G202" s="51"/>
      <c r="H202" s="51"/>
      <c r="I202" s="49">
        <f t="shared" si="7"/>
        <v>6.2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>
        <v>65</v>
      </c>
      <c r="B203" s="50">
        <v>306</v>
      </c>
      <c r="C203" s="50">
        <v>11</v>
      </c>
      <c r="D203" s="50">
        <v>13</v>
      </c>
      <c r="E203" s="51">
        <v>1</v>
      </c>
      <c r="F203" s="51"/>
      <c r="G203" s="51"/>
      <c r="H203" s="51"/>
      <c r="I203" s="49">
        <f t="shared" si="7"/>
        <v>5.2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>
        <v>70</v>
      </c>
      <c r="B204" s="50">
        <v>316</v>
      </c>
      <c r="C204" s="50">
        <v>12</v>
      </c>
      <c r="D204" s="50">
        <v>13</v>
      </c>
      <c r="E204" s="51">
        <v>1</v>
      </c>
      <c r="F204" s="51"/>
      <c r="G204" s="51"/>
      <c r="H204" s="51"/>
      <c r="I204" s="49">
        <f t="shared" si="7"/>
        <v>4.5999999999999996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>
        <v>75</v>
      </c>
      <c r="B205" s="50">
        <v>324</v>
      </c>
      <c r="C205" s="50">
        <v>13</v>
      </c>
      <c r="D205" s="50">
        <v>12</v>
      </c>
      <c r="E205" s="51">
        <v>1</v>
      </c>
      <c r="F205" s="51"/>
      <c r="G205" s="51"/>
      <c r="H205" s="51"/>
      <c r="I205" s="49">
        <f t="shared" si="7"/>
        <v>4.2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>
        <v>80</v>
      </c>
      <c r="B206" s="50">
        <v>330</v>
      </c>
      <c r="C206" s="50">
        <v>14</v>
      </c>
      <c r="D206" s="50">
        <v>11</v>
      </c>
      <c r="E206" s="51">
        <v>1</v>
      </c>
      <c r="F206" s="51"/>
      <c r="G206" s="51"/>
      <c r="H206" s="51"/>
      <c r="I206" s="49">
        <f t="shared" si="7"/>
        <v>3.6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6" t="s">
        <v>186</v>
      </c>
      <c r="D216" s="266"/>
      <c r="E216" s="267" t="s">
        <v>187</v>
      </c>
      <c r="F216" s="268"/>
      <c r="G216" s="268"/>
      <c r="H216" s="269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6" t="s">
        <v>186</v>
      </c>
      <c r="D242" s="266"/>
      <c r="E242" s="267" t="s">
        <v>187</v>
      </c>
      <c r="F242" s="268"/>
      <c r="G242" s="268"/>
      <c r="H242" s="269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6" t="s">
        <v>186</v>
      </c>
      <c r="D268" s="266"/>
      <c r="E268" s="267" t="s">
        <v>187</v>
      </c>
      <c r="F268" s="268"/>
      <c r="G268" s="268"/>
      <c r="H268" s="269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G23" sqref="G23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9" t="s">
        <v>191</v>
      </c>
      <c r="C2" s="280"/>
      <c r="D2" s="280"/>
      <c r="E2" s="280"/>
      <c r="F2" s="280"/>
      <c r="G2" s="281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8"/>
      <c r="C4" s="278"/>
      <c r="D4" s="278"/>
      <c r="E4" s="278"/>
      <c r="F4" s="278"/>
      <c r="G4" s="278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5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1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5" t="s">
        <v>176</v>
      </c>
      <c r="C1" s="286"/>
      <c r="D1" s="286"/>
      <c r="E1" s="286"/>
      <c r="F1" s="286"/>
      <c r="G1" s="286"/>
      <c r="H1" s="287"/>
      <c r="I1" s="282" t="str">
        <f>IF('Données projet'!$B$9="","",'Données projet'!$B$9)</f>
        <v>Chêne sessile</v>
      </c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4"/>
      <c r="AD1" s="283" t="str">
        <f>IF('Données projet'!$B$10="","",'Données projet'!$B$10)</f>
        <v>Chêne pubescent</v>
      </c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  <c r="AT1" s="283"/>
      <c r="AU1" s="283"/>
      <c r="AV1" s="283"/>
      <c r="AW1" s="283"/>
      <c r="AX1" s="284"/>
      <c r="AY1" s="282" t="str">
        <f>IF('Données projet'!$B$11="","",'Données projet'!$B$11)</f>
        <v>Cormier</v>
      </c>
      <c r="AZ1" s="283"/>
      <c r="BA1" s="283"/>
      <c r="BB1" s="283"/>
      <c r="BC1" s="283"/>
      <c r="BD1" s="283"/>
      <c r="BE1" s="283"/>
      <c r="BF1" s="283"/>
      <c r="BG1" s="283"/>
      <c r="BH1" s="283"/>
      <c r="BI1" s="283"/>
      <c r="BJ1" s="283"/>
      <c r="BK1" s="283"/>
      <c r="BL1" s="283"/>
      <c r="BM1" s="283"/>
      <c r="BN1" s="283"/>
      <c r="BO1" s="283"/>
      <c r="BP1" s="283"/>
      <c r="BQ1" s="283"/>
      <c r="BR1" s="283"/>
      <c r="BS1" s="284"/>
      <c r="BT1" s="282" t="str">
        <f>IF('Données projet'!$B$12="","",'Données projet'!$B$12)</f>
        <v>Alisier torminal</v>
      </c>
      <c r="BU1" s="283"/>
      <c r="BV1" s="283"/>
      <c r="BW1" s="283"/>
      <c r="BX1" s="283"/>
      <c r="BY1" s="283"/>
      <c r="BZ1" s="283"/>
      <c r="CA1" s="283"/>
      <c r="CB1" s="283"/>
      <c r="CC1" s="283"/>
      <c r="CD1" s="283"/>
      <c r="CE1" s="283"/>
      <c r="CF1" s="283"/>
      <c r="CG1" s="283"/>
      <c r="CH1" s="283"/>
      <c r="CI1" s="283"/>
      <c r="CJ1" s="283"/>
      <c r="CK1" s="283"/>
      <c r="CL1" s="283"/>
      <c r="CM1" s="283"/>
      <c r="CN1" s="284"/>
      <c r="CO1" s="282" t="str">
        <f>IF('Données projet'!$B$13="","",'Données projet'!$B$13)</f>
        <v>Bouleau verruqueux</v>
      </c>
      <c r="CP1" s="283"/>
      <c r="CQ1" s="283"/>
      <c r="CR1" s="283"/>
      <c r="CS1" s="283"/>
      <c r="CT1" s="283"/>
      <c r="CU1" s="283"/>
      <c r="CV1" s="283"/>
      <c r="CW1" s="283"/>
      <c r="CX1" s="283"/>
      <c r="CY1" s="283"/>
      <c r="CZ1" s="283"/>
      <c r="DA1" s="283"/>
      <c r="DB1" s="283"/>
      <c r="DC1" s="283"/>
      <c r="DD1" s="283"/>
      <c r="DE1" s="283"/>
      <c r="DF1" s="283"/>
      <c r="DG1" s="283"/>
      <c r="DH1" s="283"/>
      <c r="DI1" s="284"/>
      <c r="DJ1" s="282" t="str">
        <f>IF('Données projet'!$B$14="","",'Données projet'!$B$14)</f>
        <v>Bouleau verruqueux</v>
      </c>
      <c r="DK1" s="283"/>
      <c r="DL1" s="283"/>
      <c r="DM1" s="283"/>
      <c r="DN1" s="283"/>
      <c r="DO1" s="283"/>
      <c r="DP1" s="283"/>
      <c r="DQ1" s="283"/>
      <c r="DR1" s="283"/>
      <c r="DS1" s="283"/>
      <c r="DT1" s="283"/>
      <c r="DU1" s="283"/>
      <c r="DV1" s="283"/>
      <c r="DW1" s="283"/>
      <c r="DX1" s="283"/>
      <c r="DY1" s="283"/>
      <c r="DZ1" s="283"/>
      <c r="EA1" s="283"/>
      <c r="EB1" s="283"/>
      <c r="EC1" s="283"/>
      <c r="ED1" s="284"/>
      <c r="EE1" s="282" t="str">
        <f>IF('Données projet'!$B$15="","",'Données projet'!$B$15)</f>
        <v>Aulne glutineux</v>
      </c>
      <c r="EF1" s="283"/>
      <c r="EG1" s="283"/>
      <c r="EH1" s="283"/>
      <c r="EI1" s="283"/>
      <c r="EJ1" s="283"/>
      <c r="EK1" s="283"/>
      <c r="EL1" s="283"/>
      <c r="EM1" s="283"/>
      <c r="EN1" s="283"/>
      <c r="EO1" s="283"/>
      <c r="EP1" s="283"/>
      <c r="EQ1" s="283"/>
      <c r="ER1" s="283"/>
      <c r="ES1" s="283"/>
      <c r="ET1" s="283"/>
      <c r="EU1" s="283"/>
      <c r="EV1" s="283"/>
      <c r="EW1" s="283"/>
      <c r="EX1" s="283"/>
      <c r="EY1" s="284"/>
      <c r="EZ1" s="282" t="str">
        <f>IF('Données projet'!$B$16="","",'Données projet'!$B$16)</f>
        <v/>
      </c>
      <c r="FA1" s="283"/>
      <c r="FB1" s="283"/>
      <c r="FC1" s="283"/>
      <c r="FD1" s="283"/>
      <c r="FE1" s="283"/>
      <c r="FF1" s="283"/>
      <c r="FG1" s="283"/>
      <c r="FH1" s="283"/>
      <c r="FI1" s="283"/>
      <c r="FJ1" s="283"/>
      <c r="FK1" s="283"/>
      <c r="FL1" s="283"/>
      <c r="FM1" s="283"/>
      <c r="FN1" s="283"/>
      <c r="FO1" s="283"/>
      <c r="FP1" s="283"/>
      <c r="FQ1" s="283"/>
      <c r="FR1" s="283"/>
      <c r="FS1" s="283"/>
      <c r="FT1" s="284"/>
      <c r="FU1" s="282" t="str">
        <f>IF('Données projet'!$B$17="","",'Données projet'!$B$17)</f>
        <v/>
      </c>
      <c r="FV1" s="283"/>
      <c r="FW1" s="283"/>
      <c r="FX1" s="283"/>
      <c r="FY1" s="283"/>
      <c r="FZ1" s="283"/>
      <c r="GA1" s="283"/>
      <c r="GB1" s="283"/>
      <c r="GC1" s="283"/>
      <c r="GD1" s="283"/>
      <c r="GE1" s="283"/>
      <c r="GF1" s="283"/>
      <c r="GG1" s="283"/>
      <c r="GH1" s="283"/>
      <c r="GI1" s="283"/>
      <c r="GJ1" s="283"/>
      <c r="GK1" s="283"/>
      <c r="GL1" s="283"/>
      <c r="GM1" s="283"/>
      <c r="GN1" s="283"/>
      <c r="GO1" s="284"/>
      <c r="GP1" s="282" t="str">
        <f>IF('Données projet'!$B$18="","",'Données projet'!$B$18)</f>
        <v/>
      </c>
      <c r="GQ1" s="283"/>
      <c r="GR1" s="283"/>
      <c r="GS1" s="283"/>
      <c r="GT1" s="283"/>
      <c r="GU1" s="283"/>
      <c r="GV1" s="283"/>
      <c r="GW1" s="283"/>
      <c r="GX1" s="283"/>
      <c r="GY1" s="283"/>
      <c r="GZ1" s="283"/>
      <c r="HA1" s="283"/>
      <c r="HB1" s="283"/>
      <c r="HC1" s="283"/>
      <c r="HD1" s="283"/>
      <c r="HE1" s="283"/>
      <c r="HF1" s="283"/>
      <c r="HG1" s="283"/>
      <c r="HH1" s="283"/>
      <c r="HI1" s="283"/>
      <c r="HJ1" s="284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6">
        <f>(B3+E3+F3)*44/12+(C3+D3)*0.475*44/12</f>
        <v>183.33333333333334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398.11190027805549</v>
      </c>
      <c r="T3" s="59">
        <f>IF('Données projet'!E9&gt;30,$R$33-$H$33,LOOKUP('Données projet'!$E$9,$A$3:$A$203,R3:R203)-LOOKUP('Données projet'!$E$9,$A$3:$A$203,$H$3:$H$203))</f>
        <v>250.47702091764884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437.26788843734175</v>
      </c>
      <c r="AO3" s="59">
        <f>IF('Données projet'!E10&gt;30,$AM$33-$H$33,LOOKUP('Données projet'!$E$10,$A$3:$A$203,AM3:AM203)-LOOKUP('Données projet'!$E$10,$A$3:$A$203,$H$3:$H$203))</f>
        <v>273.35778700650792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488.49312517024231</v>
      </c>
      <c r="BJ3" s="59">
        <f>IF('Données projet'!E11&gt;30,$BH$33-$H$33,LOOKUP('Données projet'!$E$11,$A$3:$A$203,BH3:BH203)-LOOKUP('Données projet'!$E$11,$A$3:$A$203,$H$3:$H$203))</f>
        <v>470.60132881359323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445.32382187045056</v>
      </c>
      <c r="CE3" s="59">
        <f>IF('Données projet'!E12&gt;30,$CC$33-$H$33,LOOKUP('Données projet'!$E$12,$A$3:$A$203,CC3:CC203)-LOOKUP('Données projet'!$E$12,$A$3:$A$203,$H$3:$H$203))</f>
        <v>429.45184538102637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383.47399633251354</v>
      </c>
      <c r="CZ3" s="59">
        <f>IF('Données projet'!E13&gt;30,$CX$33-$H$33,LOOKUP('Données projet'!$E$13,$A$3:$A$203,CX3:CX203)-LOOKUP('Données projet'!$E$13,$A$3:$A$203,$H$3:$H$203))</f>
        <v>370.49129421395628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383.47399633251354</v>
      </c>
      <c r="DU3" s="59">
        <f>IF('Données projet'!E14&gt;30,$DS$33-$H$33,LOOKUP('Données projet'!$E$14,$A$3:$A$203,DS3:DS203)-LOOKUP('Données projet'!$E$14,$A$3:$A$203,$H$3:$H$203))</f>
        <v>370.49129421395628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165</v>
      </c>
      <c r="EO3" s="59">
        <f ca="1">AVERAGE(OFFSET($EN$3,0,0,'Données projet'!$E$15+1,1))-AVERAGE(OFFSET($H$3,0,0,'Données projet'!$E$15+1,1))</f>
        <v>321.37107975761091</v>
      </c>
      <c r="EP3" s="59">
        <f>IF('Données projet'!E15&gt;30,$EN$33-$H$33,LOOKUP('Données projet'!$E$15,$A$3:$A$203,EN3:EN203)-LOOKUP('Données projet'!$E$15,$A$3:$A$203,$H$3:$H$203))</f>
        <v>311.28303771742981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6">
        <f t="shared" ref="H4:H67" si="1">(B4+E4+F4)*44/12+(C4+D4)*0.475*44/12</f>
        <v>183.33333333333334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2.1</v>
      </c>
      <c r="N4" s="13">
        <f>IF('Données projet'!$A$36&gt;35,N3+M4-V3,IF(A4&lt;'Données projet'!$A$36,$K$205^A4,IF(A4='Données projet'!$A$36,'Données projet'!$B$36,N3+M4-V3)))</f>
        <v>1.2054868146447177</v>
      </c>
      <c r="O4" s="13">
        <f>N4*VLOOKUP('Données projet'!$B$9,Paramètres!$A$1:$I$89,3,0)*VLOOKUP('Données projet'!$B$9,Paramètres!$A$1:$I$89,5,0)</f>
        <v>1.0907244698905405</v>
      </c>
      <c r="P4" s="13">
        <f>EXP(-1.0587+0.8836*LN(O4)+0.284)</f>
        <v>0.49759623852608204</v>
      </c>
      <c r="Q4" s="20">
        <f t="shared" ref="Q4:Q34" si="2">(O4+P4)*0.475*44/12</f>
        <v>2.7663252338256172</v>
      </c>
      <c r="R4" s="59">
        <f t="shared" si="0"/>
        <v>170.57875918674947</v>
      </c>
      <c r="S4" s="59">
        <f ca="1">AVERAGE(OFFSET($R$3,0,0,'Données projet'!$E$9+1,1))-AVERAGE(OFFSET($H$3,0,0,'Données projet'!$E$9+1,1))</f>
        <v>398.11190027805549</v>
      </c>
      <c r="T4" s="59">
        <f>$T$3</f>
        <v>250.47702091764884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2.1</v>
      </c>
      <c r="AI4" s="13">
        <f>IF('Données projet'!$A$62&gt;35,AI3+AH4-AQ3,IF(A4&lt;'Données projet'!$A$62,$AF$205^A4,IF(A4='Données projet'!$A$62,'Données projet'!$B$62,AI3+AH4-AQ3)))</f>
        <v>1.2054868146447177</v>
      </c>
      <c r="AJ4" s="13">
        <f>AI4*VLOOKUP('Données projet'!$B$10,Paramètres!$A$1:$I$89,3,0)*VLOOKUP('Données projet'!$B$10,Paramètres!$A$1:$I$89,5,0)</f>
        <v>1.2223636300497438</v>
      </c>
      <c r="AK4" s="13">
        <f>EXP(-1.0587+0.8836*LN(AJ4)+0.284)</f>
        <v>0.55030360208821416</v>
      </c>
      <c r="AL4" s="20">
        <f t="shared" ref="AL4:AL67" si="4">(AJ4+AK4)*0.475*44/12</f>
        <v>3.0873954293069432</v>
      </c>
      <c r="AM4" s="59">
        <f t="shared" ref="AM4:AM67" si="5">AL4+(AD4+AE4)*44/12</f>
        <v>170.89982938223079</v>
      </c>
      <c r="AN4" s="59">
        <f ca="1">AVERAGE(OFFSET($AM$3,0,0,'Données projet'!$E$10+1,1))-AVERAGE(OFFSET($H$3,0,0,'Données projet'!$E$10+1,1))</f>
        <v>437.26788843734175</v>
      </c>
      <c r="AO4" s="59">
        <f>$AO$3</f>
        <v>273.35778700650792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1.1000000000000001</v>
      </c>
      <c r="BD4" s="12">
        <f>IF('Données projet'!$A$88&gt;35,BD3+BC4-BL3,IF(A4&lt;'Données projet'!$A$88,$BA$205^A4,IF(A4='Données projet'!$A$88,'Données projet'!$B$88,BD3+BC4-BL3)))</f>
        <v>1.2709816152101407</v>
      </c>
      <c r="BE4" s="13">
        <f>BD4*VLOOKUP('Données projet'!$B$11,Paramètres!$A$1:$I$89,3,0)*VLOOKUP('Données projet'!$B$11,Paramètres!$A$1:$I$89,5,0)</f>
        <v>1.3680846106121956</v>
      </c>
      <c r="BF4" s="13">
        <f>EXP(-1.0587+0.8836*LN(BE4)+0.284)</f>
        <v>0.60788506609963877</v>
      </c>
      <c r="BG4" s="20">
        <f t="shared" ref="BG4:BG67" si="7">(BE4+BF4)*0.475*44/12</f>
        <v>3.4414805202731116</v>
      </c>
      <c r="BH4" s="59">
        <f t="shared" ref="BH4:BH67" si="8">BG4+(AY4+AZ4)*44/12</f>
        <v>171.25391447319694</v>
      </c>
      <c r="BI4" s="59">
        <f ca="1">AVERAGE(OFFSET($BH$3,0,0,'Données projet'!$E$11+1,1))-AVERAGE(OFFSET($H$3,0,0,'Données projet'!$E$11+1,1))</f>
        <v>488.49312517024231</v>
      </c>
      <c r="BJ4" s="59">
        <f>$BJ$3</f>
        <v>470.60132881359323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1.1000000000000001</v>
      </c>
      <c r="BY4" s="12">
        <f>IF('Données projet'!$A$114&gt;35,BY3+BX4-CG3,IF(A4&lt;'Données projet'!$A$114,$BV$205^A4,IF(A4='Données projet'!$A$114,'Données projet'!$B$114,BY3+BX4-CG3)))</f>
        <v>1.2709816152101407</v>
      </c>
      <c r="BZ4" s="13">
        <f>BY4*VLOOKUP('Données projet'!$B$12,Paramètres!$A$1:$I$89,3,0)*VLOOKUP('Données projet'!$B$12,Paramètres!$A$1:$I$89,5,0)</f>
        <v>1.2292934182312483</v>
      </c>
      <c r="CA4" s="13">
        <f>EXP(-1.0587+0.8836*LN(BZ4)+0.284)</f>
        <v>0.55305931891112503</v>
      </c>
      <c r="CB4" s="20">
        <f t="shared" ref="CB4:CB67" si="10">(BZ4+CA4)*0.475*44/12</f>
        <v>3.1042643505229663</v>
      </c>
      <c r="CC4" s="59">
        <f t="shared" ref="CC4:CC67" si="11">CB4+(BT4+BU4)*44/12</f>
        <v>170.91669830344679</v>
      </c>
      <c r="CD4" s="59">
        <f ca="1">AVERAGE(OFFSET($CC$3,0,0,'Données projet'!$E$12+1,1))-AVERAGE(OFFSET($H$3,0,0,'Données projet'!$E$12+1,1))</f>
        <v>445.32382187045056</v>
      </c>
      <c r="CE4" s="59">
        <f>$CE$3</f>
        <v>429.45184538102637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1.1000000000000001</v>
      </c>
      <c r="CT4" s="12">
        <f>IF('Données projet'!$A$140&gt;35,CT3+CS4-DB3,IF(A4&lt;'Données projet'!$A$140,$CQ$205^A4,IF(A4='Données projet'!$A$140,'Données projet'!$B$140,CT3+CS4-DB3)))</f>
        <v>1.2709816152101407</v>
      </c>
      <c r="CU4" s="17">
        <f>CT4*VLOOKUP('Données projet'!$B$13,Paramètres!$A$1:$I$89,3,0)*VLOOKUP('Données projet'!$B$13,Paramètres!$A$1:$I$89,5,0)</f>
        <v>1.0310202862584663</v>
      </c>
      <c r="CV4" s="13">
        <f>EXP(-1.0587+0.8836*LN(CU4)+0.284)</f>
        <v>0.47345092792653765</v>
      </c>
      <c r="CW4" s="20">
        <f t="shared" ref="CW4:CW67" si="13">(CU4+CV4)*0.475*44/12</f>
        <v>2.6202873647055487</v>
      </c>
      <c r="CX4" s="59">
        <f t="shared" ref="CX4:CX67" si="14">CW4+(CO4+CP4)*44/12</f>
        <v>170.43272131762939</v>
      </c>
      <c r="CY4" s="59">
        <f ca="1">AVERAGE(OFFSET($CX$3,0,0,'Données projet'!$E$13+1,1))-AVERAGE(OFFSET($H$3,0,0,'Données projet'!$E$13+1,1))</f>
        <v>383.47399633251354</v>
      </c>
      <c r="CZ4" s="59">
        <f>$CZ$3</f>
        <v>370.49129421395628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1.1000000000000001</v>
      </c>
      <c r="DO4" s="12">
        <f>IF('Données projet'!$A$166&gt;35,DO3+DN4-DW3,IF(A4&lt;'Données projet'!$A$166,$DL$205^A4,IF(A4='Données projet'!$A$166,'Données projet'!$B$166,DO3+DN4-DW3)))</f>
        <v>1.2709816152101407</v>
      </c>
      <c r="DP4" s="17">
        <f>DO4*VLOOKUP('Données projet'!$B$14,Paramètres!$A$1:$I$89,3,0)*VLOOKUP('Données projet'!$B$14,Paramètres!$A$1:$I$89,5,0)</f>
        <v>1.0310202862584663</v>
      </c>
      <c r="DQ4" s="13">
        <f>EXP(-1.0587+0.8836*LN(DP4)+0.284)</f>
        <v>0.47345092792653765</v>
      </c>
      <c r="DR4" s="20">
        <f t="shared" ref="DR4:DR67" si="16">(DP4+DQ4)*0.475*44/12</f>
        <v>2.6202873647055487</v>
      </c>
      <c r="DS4" s="59">
        <f t="shared" ref="DS4:DS67" si="17">DR4+(DJ4+DK4)*44/12</f>
        <v>170.43272131762939</v>
      </c>
      <c r="DT4" s="59">
        <f ca="1">AVERAGE(OFFSET($DS$3,0,0,'Données projet'!$E$14+1,1))-AVERAGE(OFFSET($H$3,0,0,'Données projet'!$E$14+1,1))</f>
        <v>383.47399633251354</v>
      </c>
      <c r="DU4" s="59">
        <f>$DU$3</f>
        <v>370.49129421395628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1.1000000000000001</v>
      </c>
      <c r="EJ4" s="12">
        <f>IF('Données projet'!$A$192&gt;35,EJ3+EI4-ER3,IF(A4&lt;'Données projet'!$A$192,$EG$205^A4,IF(A4='Données projet'!$A$192,'Données projet'!$B$192,EJ3+EI4-ER3)))</f>
        <v>1.2709816152101407</v>
      </c>
      <c r="EK4" s="17">
        <f>EJ4*VLOOKUP('Données projet'!$B$15,Paramètres!$A$1:$I$89,3,0)*VLOOKUP('Données projet'!$B$15,Paramètres!$A$1:$I$89,5,0)</f>
        <v>0.83274715428568413</v>
      </c>
      <c r="EL4" s="13">
        <f>EXP(-1.0587+0.8836*LN(EK4)+0.284)</f>
        <v>0.39202836439738087</v>
      </c>
      <c r="EM4" s="20">
        <f t="shared" ref="EM4:EM67" si="19">(EK4+EL4)*0.475*44/12</f>
        <v>2.1331506950396717</v>
      </c>
      <c r="EN4" s="59">
        <f t="shared" ref="EN4:EN67" si="20">EM4+(EE4+EF4)*44/12</f>
        <v>169.9455846479635</v>
      </c>
      <c r="EO4" s="59">
        <f ca="1">AVERAGE(OFFSET($EN$3,0,0,'Données projet'!$E$15+1,1))-AVERAGE(OFFSET($H$3,0,0,'Données projet'!$E$15+1,1))</f>
        <v>321.37107975761091</v>
      </c>
      <c r="EP4" s="59">
        <f>$EP$3</f>
        <v>311.28303771742981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6">
        <f t="shared" si="1"/>
        <v>183.33333333333334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2.1</v>
      </c>
      <c r="N5" s="13">
        <f>IF('Données projet'!$A$36&gt;35,N4+M5-V4,IF(A5&lt;'Données projet'!$A$36,$K$205^A5,IF(A5='Données projet'!$A$36,'Données projet'!$B$36,N4+M5-V4)))</f>
        <v>1.4531984602822681</v>
      </c>
      <c r="O5" s="13">
        <f>N5*VLOOKUP('Données projet'!$B$9,Paramètres!$A$1:$I$89,3,0)*VLOOKUP('Données projet'!$B$9,Paramètres!$A$1:$I$89,5,0)</f>
        <v>1.3148539668633961</v>
      </c>
      <c r="P5" s="13">
        <f t="shared" ref="P5:P68" si="33">EXP(-1.0587+0.8836*LN(O5)+0.284)</f>
        <v>0.58693801963664449</v>
      </c>
      <c r="Q5" s="20">
        <f t="shared" si="2"/>
        <v>3.3122877098209038</v>
      </c>
      <c r="R5" s="59">
        <f t="shared" si="0"/>
        <v>173.90956899732174</v>
      </c>
      <c r="S5" s="59">
        <f ca="1">AVERAGE(OFFSET($R$3,0,0,'Données projet'!$E$9+1,1))-AVERAGE(OFFSET($H$3,0,0,'Données projet'!$E$9+1,1))</f>
        <v>398.11190027805549</v>
      </c>
      <c r="T5" s="59">
        <f t="shared" ref="T5:T68" si="34">$T$3</f>
        <v>250.47702091764884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2.1</v>
      </c>
      <c r="AI5" s="13">
        <f>IF('Données projet'!$A$62&gt;35,AI4+AH5-AQ4,IF(A5&lt;'Données projet'!$A$62,$AF$205^A5,IF(A5='Données projet'!$A$62,'Données projet'!$B$62,AI4+AH5-AQ4)))</f>
        <v>1.4531984602822681</v>
      </c>
      <c r="AJ5" s="13">
        <f>AI5*VLOOKUP('Données projet'!$B$10,Paramètres!$A$1:$I$89,3,0)*VLOOKUP('Données projet'!$B$10,Paramètres!$A$1:$I$89,5,0)</f>
        <v>1.47354323872622</v>
      </c>
      <c r="AK5" s="13">
        <f t="shared" ref="AK5:AK68" si="35">EXP(-1.0587+0.8836*LN(AJ5)+0.284)</f>
        <v>0.64910881835703094</v>
      </c>
      <c r="AL5" s="20">
        <f t="shared" si="4"/>
        <v>3.6969523327533285</v>
      </c>
      <c r="AM5" s="59">
        <f t="shared" si="5"/>
        <v>174.29423362025418</v>
      </c>
      <c r="AN5" s="59">
        <f ca="1">AVERAGE(OFFSET($AM$3,0,0,'Données projet'!$E$10+1,1))-AVERAGE(OFFSET($H$3,0,0,'Données projet'!$E$10+1,1))</f>
        <v>437.26788843734175</v>
      </c>
      <c r="AO5" s="59">
        <f t="shared" ref="AO5:AO68" si="36">$AO$3</f>
        <v>273.35778700650792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1.1000000000000001</v>
      </c>
      <c r="BD5" s="12">
        <f>IF('Données projet'!$A$88&gt;35,BD4+BC5-BL4,IF(A5&lt;'Données projet'!$A$88,$BA$205^A5,IF(A5='Données projet'!$A$88,'Données projet'!$B$88,BD4+BC5-BL4)))</f>
        <v>1.6153942662021783</v>
      </c>
      <c r="BE5" s="13">
        <f>BD5*VLOOKUP('Données projet'!$B$11,Paramètres!$A$1:$I$89,3,0)*VLOOKUP('Données projet'!$B$11,Paramètres!$A$1:$I$89,5,0)</f>
        <v>1.7388103881400245</v>
      </c>
      <c r="BF5" s="13">
        <f t="shared" ref="BF5:BF68" si="37">EXP(-1.0587+0.8836*LN(BE5)+0.284)</f>
        <v>0.75134418901320155</v>
      </c>
      <c r="BG5" s="20">
        <f t="shared" si="7"/>
        <v>4.3370192218752024</v>
      </c>
      <c r="BH5" s="59">
        <f t="shared" si="8"/>
        <v>174.93430050937604</v>
      </c>
      <c r="BI5" s="59">
        <f ca="1">AVERAGE(OFFSET($BH$3,0,0,'Données projet'!$E$11+1,1))-AVERAGE(OFFSET($H$3,0,0,'Données projet'!$E$11+1,1))</f>
        <v>488.49312517024231</v>
      </c>
      <c r="BJ5" s="59">
        <f t="shared" ref="BJ5:BJ68" si="38">$BJ$3</f>
        <v>470.60132881359323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1.1000000000000001</v>
      </c>
      <c r="BY5" s="12">
        <f>IF('Données projet'!$A$114&gt;35,BY4+BX5-CG4,IF(A5&lt;'Données projet'!$A$114,$BV$205^A5,IF(A5='Données projet'!$A$114,'Données projet'!$B$114,BY4+BX5-CG4)))</f>
        <v>1.6153942662021783</v>
      </c>
      <c r="BZ5" s="13">
        <f>BY5*VLOOKUP('Données projet'!$B$12,Paramètres!$A$1:$I$89,3,0)*VLOOKUP('Données projet'!$B$12,Paramètres!$A$1:$I$89,5,0)</f>
        <v>1.562409334270747</v>
      </c>
      <c r="CA5" s="13">
        <f t="shared" ref="CA5:CA68" si="39">EXP(-1.0587+0.8836*LN(BZ5)+0.284)</f>
        <v>0.68357972356465468</v>
      </c>
      <c r="CB5" s="20">
        <f t="shared" si="10"/>
        <v>3.9117642757299911</v>
      </c>
      <c r="CC5" s="59">
        <f t="shared" si="11"/>
        <v>174.50904556323081</v>
      </c>
      <c r="CD5" s="59">
        <f ca="1">AVERAGE(OFFSET($CC$3,0,0,'Données projet'!$E$12+1,1))-AVERAGE(OFFSET($H$3,0,0,'Données projet'!$E$12+1,1))</f>
        <v>445.32382187045056</v>
      </c>
      <c r="CE5" s="59">
        <f t="shared" ref="CE5:CE68" si="40">$CE$3</f>
        <v>429.45184538102637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1.1000000000000001</v>
      </c>
      <c r="CT5" s="12">
        <f>IF('Données projet'!$A$140&gt;35,CT4+CS5-DB4,IF(A5&lt;'Données projet'!$A$140,$CQ$205^A5,IF(A5='Données projet'!$A$140,'Données projet'!$B$140,CT4+CS5-DB4)))</f>
        <v>1.6153942662021783</v>
      </c>
      <c r="CU5" s="17">
        <f>CT5*VLOOKUP('Données projet'!$B$13,Paramètres!$A$1:$I$89,3,0)*VLOOKUP('Données projet'!$B$13,Paramètres!$A$1:$I$89,5,0)</f>
        <v>1.310407828743207</v>
      </c>
      <c r="CV5" s="13">
        <f t="shared" ref="CV5:CV68" si="41">EXP(-1.0587+0.8836*LN(CU5)+0.284)</f>
        <v>0.58518398183877263</v>
      </c>
      <c r="CW5" s="20">
        <f t="shared" si="13"/>
        <v>3.3014890700969475</v>
      </c>
      <c r="CX5" s="59">
        <f t="shared" si="14"/>
        <v>173.89877035759778</v>
      </c>
      <c r="CY5" s="59">
        <f ca="1">AVERAGE(OFFSET($CX$3,0,0,'Données projet'!$E$13+1,1))-AVERAGE(OFFSET($H$3,0,0,'Données projet'!$E$13+1,1))</f>
        <v>383.47399633251354</v>
      </c>
      <c r="CZ5" s="59">
        <f t="shared" ref="CZ5:CZ68" si="42">$CZ$3</f>
        <v>370.49129421395628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1.1000000000000001</v>
      </c>
      <c r="DO5" s="12">
        <f>IF('Données projet'!$A$166&gt;35,DO4+DN5-DW4,IF(A5&lt;'Données projet'!$A$166,$DL$205^A5,IF(A5='Données projet'!$A$166,'Données projet'!$B$166,DO4+DN5-DW4)))</f>
        <v>1.6153942662021783</v>
      </c>
      <c r="DP5" s="17">
        <f>DO5*VLOOKUP('Données projet'!$B$14,Paramètres!$A$1:$I$89,3,0)*VLOOKUP('Données projet'!$B$14,Paramètres!$A$1:$I$89,5,0)</f>
        <v>1.310407828743207</v>
      </c>
      <c r="DQ5" s="13">
        <f t="shared" ref="DQ5:DQ68" si="43">EXP(-1.0587+0.8836*LN(DP5)+0.284)</f>
        <v>0.58518398183877263</v>
      </c>
      <c r="DR5" s="20">
        <f t="shared" si="16"/>
        <v>3.3014890700969475</v>
      </c>
      <c r="DS5" s="59">
        <f t="shared" si="17"/>
        <v>173.89877035759778</v>
      </c>
      <c r="DT5" s="59">
        <f ca="1">AVERAGE(OFFSET($DS$3,0,0,'Données projet'!$E$14+1,1))-AVERAGE(OFFSET($H$3,0,0,'Données projet'!$E$14+1,1))</f>
        <v>383.47399633251354</v>
      </c>
      <c r="DU5" s="59">
        <f t="shared" ref="DU5:DU68" si="44">$DU$3</f>
        <v>370.49129421395628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1.1000000000000001</v>
      </c>
      <c r="EJ5" s="12">
        <f>IF('Données projet'!$A$192&gt;35,EJ4+EI5-ER4,IF(A5&lt;'Données projet'!$A$192,$EG$205^A5,IF(A5='Données projet'!$A$192,'Données projet'!$B$192,EJ4+EI5-ER4)))</f>
        <v>1.6153942662021783</v>
      </c>
      <c r="EK5" s="17">
        <f>EJ5*VLOOKUP('Données projet'!$B$15,Paramètres!$A$1:$I$89,3,0)*VLOOKUP('Données projet'!$B$15,Paramètres!$A$1:$I$89,5,0)</f>
        <v>1.0584063232156671</v>
      </c>
      <c r="EL5" s="13">
        <f t="shared" ref="EL5:EL68" si="45">EXP(-1.0587+0.8836*LN(EK5)+0.284)</f>
        <v>0.48454592807852009</v>
      </c>
      <c r="EM5" s="20">
        <f t="shared" si="19"/>
        <v>2.6873085043373757</v>
      </c>
      <c r="EN5" s="59">
        <f t="shared" si="20"/>
        <v>173.28458979183821</v>
      </c>
      <c r="EO5" s="59">
        <f ca="1">AVERAGE(OFFSET($EN$3,0,0,'Données projet'!$E$15+1,1))-AVERAGE(OFFSET($H$3,0,0,'Données projet'!$E$15+1,1))</f>
        <v>321.37107975761091</v>
      </c>
      <c r="EP5" s="59">
        <f t="shared" ref="EP5:EP68" si="46">$EP$3</f>
        <v>311.28303771742981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6">
        <f t="shared" si="1"/>
        <v>183.33333333333334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2.1</v>
      </c>
      <c r="N6" s="13">
        <f>IF('Données projet'!$A$36&gt;35,N5+M6-V5,IF(A6&lt;'Données projet'!$A$36,$K$205^A6,IF(A6='Données projet'!$A$36,'Données projet'!$B$36,N5+M6-V5)))</f>
        <v>1.7518115829322798</v>
      </c>
      <c r="O6" s="13">
        <f>N6*VLOOKUP('Données projet'!$B$9,Paramètres!$A$1:$I$89,3,0)*VLOOKUP('Données projet'!$B$9,Paramètres!$A$1:$I$89,5,0)</f>
        <v>1.5850391202371266</v>
      </c>
      <c r="P6" s="13">
        <f t="shared" si="33"/>
        <v>0.69232082604846479</v>
      </c>
      <c r="Q6" s="20">
        <f t="shared" si="2"/>
        <v>3.966401906447405</v>
      </c>
      <c r="R6" s="59">
        <f t="shared" si="0"/>
        <v>177.32142247633229</v>
      </c>
      <c r="S6" s="59">
        <f ca="1">AVERAGE(OFFSET($R$3,0,0,'Données projet'!$E$9+1,1))-AVERAGE(OFFSET($H$3,0,0,'Données projet'!$E$9+1,1))</f>
        <v>398.11190027805549</v>
      </c>
      <c r="T6" s="59">
        <f t="shared" si="34"/>
        <v>250.47702091764884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2.1</v>
      </c>
      <c r="AI6" s="13">
        <f>IF('Données projet'!$A$62&gt;35,AI5+AH6-AQ5,IF(A6&lt;'Données projet'!$A$62,$AF$205^A6,IF(A6='Données projet'!$A$62,'Données projet'!$B$62,AI5+AH6-AQ5)))</f>
        <v>1.7518115829322798</v>
      </c>
      <c r="AJ6" s="13">
        <f>AI6*VLOOKUP('Données projet'!$B$10,Paramètres!$A$1:$I$89,3,0)*VLOOKUP('Données projet'!$B$10,Paramètres!$A$1:$I$89,5,0)</f>
        <v>1.7763369450933317</v>
      </c>
      <c r="AK6" s="13">
        <f t="shared" si="35"/>
        <v>0.76565418883323866</v>
      </c>
      <c r="AL6" s="20">
        <f t="shared" si="4"/>
        <v>4.4273012249221102</v>
      </c>
      <c r="AM6" s="59">
        <f t="shared" si="5"/>
        <v>177.78232179480699</v>
      </c>
      <c r="AN6" s="59">
        <f ca="1">AVERAGE(OFFSET($AM$3,0,0,'Données projet'!$E$10+1,1))-AVERAGE(OFFSET($H$3,0,0,'Données projet'!$E$10+1,1))</f>
        <v>437.26788843734175</v>
      </c>
      <c r="AO6" s="59">
        <f t="shared" si="36"/>
        <v>273.35778700650792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1.1000000000000001</v>
      </c>
      <c r="BD6" s="12">
        <f>IF('Données projet'!$A$88&gt;35,BD5+BC6-BL5,IF(A6&lt;'Données projet'!$A$88,$BA$205^A6,IF(A6='Données projet'!$A$88,'Données projet'!$B$88,BD5+BC6-BL5)))</f>
        <v>2.0531364136588448</v>
      </c>
      <c r="BE6" s="13">
        <f>BD6*VLOOKUP('Données projet'!$B$11,Paramètres!$A$1:$I$89,3,0)*VLOOKUP('Données projet'!$B$11,Paramètres!$A$1:$I$89,5,0)</f>
        <v>2.2099960356623805</v>
      </c>
      <c r="BF6" s="13">
        <f t="shared" si="37"/>
        <v>0.92865925130553406</v>
      </c>
      <c r="BG6" s="20">
        <f t="shared" si="7"/>
        <v>5.4664912914691177</v>
      </c>
      <c r="BH6" s="59">
        <f t="shared" si="8"/>
        <v>178.821511861354</v>
      </c>
      <c r="BI6" s="59">
        <f ca="1">AVERAGE(OFFSET($BH$3,0,0,'Données projet'!$E$11+1,1))-AVERAGE(OFFSET($H$3,0,0,'Données projet'!$E$11+1,1))</f>
        <v>488.49312517024231</v>
      </c>
      <c r="BJ6" s="59">
        <f t="shared" si="38"/>
        <v>470.60132881359323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1.1000000000000001</v>
      </c>
      <c r="BY6" s="12">
        <f>IF('Données projet'!$A$114&gt;35,BY5+BX6-CG5,IF(A6&lt;'Données projet'!$A$114,$BV$205^A6,IF(A6='Données projet'!$A$114,'Données projet'!$B$114,BY5+BX6-CG5)))</f>
        <v>2.0531364136588448</v>
      </c>
      <c r="BZ6" s="13">
        <f>BY6*VLOOKUP('Données projet'!$B$12,Paramètres!$A$1:$I$89,3,0)*VLOOKUP('Données projet'!$B$12,Paramètres!$A$1:$I$89,5,0)</f>
        <v>1.9857935392908346</v>
      </c>
      <c r="CA6" s="13">
        <f t="shared" si="39"/>
        <v>0.84490256739317382</v>
      </c>
      <c r="CB6" s="20">
        <f t="shared" si="10"/>
        <v>4.9301290524746477</v>
      </c>
      <c r="CC6" s="59">
        <f t="shared" si="11"/>
        <v>178.28514962235954</v>
      </c>
      <c r="CD6" s="59">
        <f ca="1">AVERAGE(OFFSET($CC$3,0,0,'Données projet'!$E$12+1,1))-AVERAGE(OFFSET($H$3,0,0,'Données projet'!$E$12+1,1))</f>
        <v>445.32382187045056</v>
      </c>
      <c r="CE6" s="59">
        <f t="shared" si="40"/>
        <v>429.45184538102637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1.1000000000000001</v>
      </c>
      <c r="CT6" s="12">
        <f>IF('Données projet'!$A$140&gt;35,CT5+CS6-DB5,IF(A6&lt;'Données projet'!$A$140,$CQ$205^A6,IF(A6='Données projet'!$A$140,'Données projet'!$B$140,CT5+CS6-DB5)))</f>
        <v>2.0531364136588448</v>
      </c>
      <c r="CU6" s="17">
        <f>CT6*VLOOKUP('Données projet'!$B$13,Paramètres!$A$1:$I$89,3,0)*VLOOKUP('Données projet'!$B$13,Paramètres!$A$1:$I$89,5,0)</f>
        <v>1.6655042587600553</v>
      </c>
      <c r="CV6" s="13">
        <f t="shared" si="41"/>
        <v>0.72328571431972233</v>
      </c>
      <c r="CW6" s="20">
        <f t="shared" si="13"/>
        <v>4.1604758697806128</v>
      </c>
      <c r="CX6" s="59">
        <f t="shared" si="14"/>
        <v>177.5154964396655</v>
      </c>
      <c r="CY6" s="59">
        <f ca="1">AVERAGE(OFFSET($CX$3,0,0,'Données projet'!$E$13+1,1))-AVERAGE(OFFSET($H$3,0,0,'Données projet'!$E$13+1,1))</f>
        <v>383.47399633251354</v>
      </c>
      <c r="CZ6" s="59">
        <f t="shared" si="42"/>
        <v>370.49129421395628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1.1000000000000001</v>
      </c>
      <c r="DO6" s="12">
        <f>IF('Données projet'!$A$166&gt;35,DO5+DN6-DW5,IF(A6&lt;'Données projet'!$A$166,$DL$205^A6,IF(A6='Données projet'!$A$166,'Données projet'!$B$166,DO5+DN6-DW5)))</f>
        <v>2.0531364136588448</v>
      </c>
      <c r="DP6" s="17">
        <f>DO6*VLOOKUP('Données projet'!$B$14,Paramètres!$A$1:$I$89,3,0)*VLOOKUP('Données projet'!$B$14,Paramètres!$A$1:$I$89,5,0)</f>
        <v>1.6655042587600553</v>
      </c>
      <c r="DQ6" s="13">
        <f t="shared" si="43"/>
        <v>0.72328571431972233</v>
      </c>
      <c r="DR6" s="20">
        <f t="shared" si="16"/>
        <v>4.1604758697806128</v>
      </c>
      <c r="DS6" s="59">
        <f t="shared" si="17"/>
        <v>177.5154964396655</v>
      </c>
      <c r="DT6" s="59">
        <f ca="1">AVERAGE(OFFSET($DS$3,0,0,'Données projet'!$E$14+1,1))-AVERAGE(OFFSET($H$3,0,0,'Données projet'!$E$14+1,1))</f>
        <v>383.47399633251354</v>
      </c>
      <c r="DU6" s="59">
        <f t="shared" si="44"/>
        <v>370.49129421395628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1.1000000000000001</v>
      </c>
      <c r="EJ6" s="12">
        <f>IF('Données projet'!$A$192&gt;35,EJ5+EI6-ER5,IF(A6&lt;'Données projet'!$A$192,$EG$205^A6,IF(A6='Données projet'!$A$192,'Données projet'!$B$192,EJ5+EI6-ER5)))</f>
        <v>2.0531364136588448</v>
      </c>
      <c r="EK6" s="17">
        <f>EJ6*VLOOKUP('Données projet'!$B$15,Paramètres!$A$1:$I$89,3,0)*VLOOKUP('Données projet'!$B$15,Paramètres!$A$1:$I$89,5,0)</f>
        <v>1.3452149782292753</v>
      </c>
      <c r="EL6" s="13">
        <f t="shared" si="45"/>
        <v>0.59889737003693966</v>
      </c>
      <c r="EM6" s="20">
        <f t="shared" si="19"/>
        <v>3.3859956732303242</v>
      </c>
      <c r="EN6" s="59">
        <f t="shared" si="20"/>
        <v>176.74101624311521</v>
      </c>
      <c r="EO6" s="59">
        <f ca="1">AVERAGE(OFFSET($EN$3,0,0,'Données projet'!$E$15+1,1))-AVERAGE(OFFSET($H$3,0,0,'Données projet'!$E$15+1,1))</f>
        <v>321.37107975761091</v>
      </c>
      <c r="EP6" s="59">
        <f t="shared" si="46"/>
        <v>311.28303771742981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6">
        <f t="shared" si="1"/>
        <v>183.33333333333334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2.1</v>
      </c>
      <c r="N7" s="13">
        <f>IF('Données projet'!$A$36&gt;35,N6+M7-V6,IF(A7&lt;'Données projet'!$A$36,$K$205^A7,IF(A7='Données projet'!$A$36,'Données projet'!$B$36,N6+M7-V6)))</f>
        <v>2.1117857649667546</v>
      </c>
      <c r="O7" s="13">
        <f>N7*VLOOKUP('Données projet'!$B$9,Paramètres!$A$1:$I$89,3,0)*VLOOKUP('Données projet'!$B$9,Paramètres!$A$1:$I$89,5,0)</f>
        <v>1.9107437601419195</v>
      </c>
      <c r="P7" s="13">
        <f t="shared" si="33"/>
        <v>0.81662477151702284</v>
      </c>
      <c r="Q7" s="20">
        <f t="shared" si="2"/>
        <v>4.7501668593059909</v>
      </c>
      <c r="R7" s="59">
        <f t="shared" si="0"/>
        <v>180.83628892348293</v>
      </c>
      <c r="S7" s="59">
        <f ca="1">AVERAGE(OFFSET($R$3,0,0,'Données projet'!$E$9+1,1))-AVERAGE(OFFSET($H$3,0,0,'Données projet'!$E$9+1,1))</f>
        <v>398.11190027805549</v>
      </c>
      <c r="T7" s="59">
        <f t="shared" si="34"/>
        <v>250.47702091764884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2.1</v>
      </c>
      <c r="AI7" s="13">
        <f>IF('Données projet'!$A$62&gt;35,AI6+AH7-AQ6,IF(A7&lt;'Données projet'!$A$62,$AF$205^A7,IF(A7='Données projet'!$A$62,'Données projet'!$B$62,AI6+AH7-AQ6)))</f>
        <v>2.1117857649667546</v>
      </c>
      <c r="AJ7" s="13">
        <f>AI7*VLOOKUP('Données projet'!$B$10,Paramètres!$A$1:$I$89,3,0)*VLOOKUP('Données projet'!$B$10,Paramètres!$A$1:$I$89,5,0)</f>
        <v>2.1413507656762891</v>
      </c>
      <c r="AK7" s="13">
        <f t="shared" si="35"/>
        <v>0.9031249003236328</v>
      </c>
      <c r="AL7" s="20">
        <f t="shared" si="4"/>
        <v>5.3024617849498643</v>
      </c>
      <c r="AM7" s="59">
        <f t="shared" si="5"/>
        <v>181.3885838491268</v>
      </c>
      <c r="AN7" s="59">
        <f ca="1">AVERAGE(OFFSET($AM$3,0,0,'Données projet'!$E$10+1,1))-AVERAGE(OFFSET($H$3,0,0,'Données projet'!$E$10+1,1))</f>
        <v>437.26788843734175</v>
      </c>
      <c r="AO7" s="59">
        <f t="shared" si="36"/>
        <v>273.35778700650792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1.1000000000000001</v>
      </c>
      <c r="BD7" s="12">
        <f>IF('Données projet'!$A$88&gt;35,BD6+BC7-BL6,IF(A7&lt;'Données projet'!$A$88,$BA$205^A7,IF(A7='Données projet'!$A$88,'Données projet'!$B$88,BD6+BC7-BL6)))</f>
        <v>2.6094986352788743</v>
      </c>
      <c r="BE7" s="13">
        <f>BD7*VLOOKUP('Données projet'!$B$11,Paramètres!$A$1:$I$89,3,0)*VLOOKUP('Données projet'!$B$11,Paramètres!$A$1:$I$89,5,0)</f>
        <v>2.8088643310141803</v>
      </c>
      <c r="BF7" s="13">
        <f t="shared" si="37"/>
        <v>1.1478201570548143</v>
      </c>
      <c r="BG7" s="20">
        <f t="shared" si="7"/>
        <v>6.8912254833868323</v>
      </c>
      <c r="BH7" s="59">
        <f t="shared" si="8"/>
        <v>182.97734754756377</v>
      </c>
      <c r="BI7" s="59">
        <f ca="1">AVERAGE(OFFSET($BH$3,0,0,'Données projet'!$E$11+1,1))-AVERAGE(OFFSET($H$3,0,0,'Données projet'!$E$11+1,1))</f>
        <v>488.49312517024231</v>
      </c>
      <c r="BJ7" s="59">
        <f t="shared" si="38"/>
        <v>470.60132881359323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1.1000000000000001</v>
      </c>
      <c r="BY7" s="12">
        <f>IF('Données projet'!$A$114&gt;35,BY6+BX7-CG6,IF(A7&lt;'Données projet'!$A$114,$BV$205^A7,IF(A7='Données projet'!$A$114,'Données projet'!$B$114,BY6+BX7-CG6)))</f>
        <v>2.6094986352788743</v>
      </c>
      <c r="BZ7" s="13">
        <f>BY7*VLOOKUP('Données projet'!$B$12,Paramètres!$A$1:$I$89,3,0)*VLOOKUP('Données projet'!$B$12,Paramètres!$A$1:$I$89,5,0)</f>
        <v>2.5239070800417274</v>
      </c>
      <c r="CA7" s="13">
        <f t="shared" si="39"/>
        <v>1.0442971372307801</v>
      </c>
      <c r="CB7" s="20">
        <f t="shared" si="10"/>
        <v>6.2146223450829501</v>
      </c>
      <c r="CC7" s="59">
        <f t="shared" si="11"/>
        <v>182.30074440925989</v>
      </c>
      <c r="CD7" s="59">
        <f ca="1">AVERAGE(OFFSET($CC$3,0,0,'Données projet'!$E$12+1,1))-AVERAGE(OFFSET($H$3,0,0,'Données projet'!$E$12+1,1))</f>
        <v>445.32382187045056</v>
      </c>
      <c r="CE7" s="59">
        <f t="shared" si="40"/>
        <v>429.45184538102637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1.1000000000000001</v>
      </c>
      <c r="CT7" s="12">
        <f>IF('Données projet'!$A$140&gt;35,CT6+CS7-DB6,IF(A7&lt;'Données projet'!$A$140,$CQ$205^A7,IF(A7='Données projet'!$A$140,'Données projet'!$B$140,CT6+CS7-DB6)))</f>
        <v>2.6094986352788743</v>
      </c>
      <c r="CU7" s="17">
        <f>CT7*VLOOKUP('Données projet'!$B$13,Paramètres!$A$1:$I$89,3,0)*VLOOKUP('Données projet'!$B$13,Paramètres!$A$1:$I$89,5,0)</f>
        <v>2.116825292938223</v>
      </c>
      <c r="CV7" s="13">
        <f t="shared" si="41"/>
        <v>0.89397905748405238</v>
      </c>
      <c r="CW7" s="20">
        <f t="shared" si="13"/>
        <v>5.2438175769854629</v>
      </c>
      <c r="CX7" s="59">
        <f t="shared" si="14"/>
        <v>181.32993964116241</v>
      </c>
      <c r="CY7" s="59">
        <f ca="1">AVERAGE(OFFSET($CX$3,0,0,'Données projet'!$E$13+1,1))-AVERAGE(OFFSET($H$3,0,0,'Données projet'!$E$13+1,1))</f>
        <v>383.47399633251354</v>
      </c>
      <c r="CZ7" s="59">
        <f t="shared" si="42"/>
        <v>370.49129421395628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1.1000000000000001</v>
      </c>
      <c r="DO7" s="12">
        <f>IF('Données projet'!$A$166&gt;35,DO6+DN7-DW6,IF(A7&lt;'Données projet'!$A$166,$DL$205^A7,IF(A7='Données projet'!$A$166,'Données projet'!$B$166,DO6+DN7-DW6)))</f>
        <v>2.6094986352788743</v>
      </c>
      <c r="DP7" s="17">
        <f>DO7*VLOOKUP('Données projet'!$B$14,Paramètres!$A$1:$I$89,3,0)*VLOOKUP('Données projet'!$B$14,Paramètres!$A$1:$I$89,5,0)</f>
        <v>2.116825292938223</v>
      </c>
      <c r="DQ7" s="13">
        <f t="shared" si="43"/>
        <v>0.89397905748405238</v>
      </c>
      <c r="DR7" s="20">
        <f t="shared" si="16"/>
        <v>5.2438175769854629</v>
      </c>
      <c r="DS7" s="59">
        <f t="shared" si="17"/>
        <v>181.32993964116241</v>
      </c>
      <c r="DT7" s="59">
        <f ca="1">AVERAGE(OFFSET($DS$3,0,0,'Données projet'!$E$14+1,1))-AVERAGE(OFFSET($H$3,0,0,'Données projet'!$E$14+1,1))</f>
        <v>383.47399633251354</v>
      </c>
      <c r="DU7" s="59">
        <f t="shared" si="44"/>
        <v>370.49129421395628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1.1000000000000001</v>
      </c>
      <c r="EJ7" s="12">
        <f>IF('Données projet'!$A$192&gt;35,EJ6+EI7-ER6,IF(A7&lt;'Données projet'!$A$192,$EG$205^A7,IF(A7='Données projet'!$A$192,'Données projet'!$B$192,EJ6+EI7-ER6)))</f>
        <v>2.6094986352788743</v>
      </c>
      <c r="EK7" s="17">
        <f>EJ7*VLOOKUP('Données projet'!$B$15,Paramètres!$A$1:$I$89,3,0)*VLOOKUP('Données projet'!$B$15,Paramètres!$A$1:$I$89,5,0)</f>
        <v>1.7097435058347183</v>
      </c>
      <c r="EL7" s="13">
        <f t="shared" si="45"/>
        <v>0.74023542259349984</v>
      </c>
      <c r="EM7" s="20">
        <f t="shared" si="19"/>
        <v>4.2670466336791462</v>
      </c>
      <c r="EN7" s="59">
        <f t="shared" si="20"/>
        <v>180.35316869785609</v>
      </c>
      <c r="EO7" s="59">
        <f ca="1">AVERAGE(OFFSET($EN$3,0,0,'Données projet'!$E$15+1,1))-AVERAGE(OFFSET($H$3,0,0,'Données projet'!$E$15+1,1))</f>
        <v>321.37107975761091</v>
      </c>
      <c r="EP7" s="59">
        <f t="shared" si="46"/>
        <v>311.28303771742981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6">
        <f t="shared" si="1"/>
        <v>183.33333333333334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2.1</v>
      </c>
      <c r="N8" s="13">
        <f>IF('Données projet'!$A$36&gt;35,N7+M8-V7,IF(A8&lt;'Données projet'!$A$36,$K$205^A8,IF(A8='Données projet'!$A$36,'Données projet'!$B$36,N7+M8-V7)))</f>
        <v>2.5457298950218314</v>
      </c>
      <c r="O8" s="13">
        <f>N8*VLOOKUP('Données projet'!$B$9,Paramètres!$A$1:$I$89,3,0)*VLOOKUP('Données projet'!$B$9,Paramètres!$A$1:$I$89,5,0)</f>
        <v>2.3033764090157529</v>
      </c>
      <c r="P8" s="13">
        <f t="shared" si="33"/>
        <v>0.96324708482559218</v>
      </c>
      <c r="Q8" s="20">
        <f t="shared" si="2"/>
        <v>5.6893692517736758</v>
      </c>
      <c r="R8" s="59">
        <f t="shared" si="0"/>
        <v>184.48041712822103</v>
      </c>
      <c r="S8" s="59">
        <f ca="1">AVERAGE(OFFSET($R$3,0,0,'Données projet'!$E$9+1,1))-AVERAGE(OFFSET($H$3,0,0,'Données projet'!$E$9+1,1))</f>
        <v>398.11190027805549</v>
      </c>
      <c r="T8" s="59">
        <f t="shared" si="34"/>
        <v>250.47702091764884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2.1</v>
      </c>
      <c r="AI8" s="13">
        <f>IF('Données projet'!$A$62&gt;35,AI7+AH8-AQ7,IF(A8&lt;'Données projet'!$A$62,$AF$205^A8,IF(A8='Données projet'!$A$62,'Données projet'!$B$62,AI7+AH8-AQ7)))</f>
        <v>2.5457298950218314</v>
      </c>
      <c r="AJ8" s="13">
        <f>AI8*VLOOKUP('Données projet'!$B$10,Paramètres!$A$1:$I$89,3,0)*VLOOKUP('Données projet'!$B$10,Paramètres!$A$1:$I$89,5,0)</f>
        <v>2.5813701135521372</v>
      </c>
      <c r="AK8" s="13">
        <f t="shared" si="35"/>
        <v>1.0652780295337991</v>
      </c>
      <c r="AL8" s="20">
        <f t="shared" si="4"/>
        <v>6.3512455158746723</v>
      </c>
      <c r="AM8" s="59">
        <f t="shared" si="5"/>
        <v>185.14229339232202</v>
      </c>
      <c r="AN8" s="59">
        <f ca="1">AVERAGE(OFFSET($AM$3,0,0,'Données projet'!$E$10+1,1))-AVERAGE(OFFSET($H$3,0,0,'Données projet'!$E$10+1,1))</f>
        <v>437.26788843734175</v>
      </c>
      <c r="AO8" s="59">
        <f t="shared" si="36"/>
        <v>273.35778700650792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1.1000000000000001</v>
      </c>
      <c r="BD8" s="12">
        <f>IF('Données projet'!$A$88&gt;35,BD7+BC8-BL7,IF(A8&lt;'Données projet'!$A$88,$BA$205^A8,IF(A8='Données projet'!$A$88,'Données projet'!$B$88,BD7+BC8-BL7)))</f>
        <v>3.3166247903554016</v>
      </c>
      <c r="BE8" s="13">
        <f>BD8*VLOOKUP('Données projet'!$B$11,Paramètres!$A$1:$I$89,3,0)*VLOOKUP('Données projet'!$B$11,Paramètres!$A$1:$I$89,5,0)</f>
        <v>3.5700149243385546</v>
      </c>
      <c r="BF8" s="13">
        <f t="shared" si="37"/>
        <v>1.4187024046647618</v>
      </c>
      <c r="BG8" s="20">
        <f t="shared" si="7"/>
        <v>8.6886826813474425</v>
      </c>
      <c r="BH8" s="59">
        <f t="shared" si="8"/>
        <v>187.4797305577948</v>
      </c>
      <c r="BI8" s="59">
        <f ca="1">AVERAGE(OFFSET($BH$3,0,0,'Données projet'!$E$11+1,1))-AVERAGE(OFFSET($H$3,0,0,'Données projet'!$E$11+1,1))</f>
        <v>488.49312517024231</v>
      </c>
      <c r="BJ8" s="59">
        <f t="shared" si="38"/>
        <v>470.60132881359323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1.1000000000000001</v>
      </c>
      <c r="BY8" s="12">
        <f>IF('Données projet'!$A$114&gt;35,BY7+BX8-CG7,IF(A8&lt;'Données projet'!$A$114,$BV$205^A8,IF(A8='Données projet'!$A$114,'Données projet'!$B$114,BY7+BX8-CG7)))</f>
        <v>3.3166247903554016</v>
      </c>
      <c r="BZ8" s="13">
        <f>BY8*VLOOKUP('Données projet'!$B$12,Paramètres!$A$1:$I$89,3,0)*VLOOKUP('Données projet'!$B$12,Paramètres!$A$1:$I$89,5,0)</f>
        <v>3.2078394972317446</v>
      </c>
      <c r="CA8" s="13">
        <f t="shared" si="39"/>
        <v>1.2907482506452295</v>
      </c>
      <c r="CB8" s="20">
        <f t="shared" si="10"/>
        <v>7.8350403275523961</v>
      </c>
      <c r="CC8" s="59">
        <f t="shared" si="11"/>
        <v>186.62608820399976</v>
      </c>
      <c r="CD8" s="59">
        <f ca="1">AVERAGE(OFFSET($CC$3,0,0,'Données projet'!$E$12+1,1))-AVERAGE(OFFSET($H$3,0,0,'Données projet'!$E$12+1,1))</f>
        <v>445.32382187045056</v>
      </c>
      <c r="CE8" s="59">
        <f t="shared" si="40"/>
        <v>429.45184538102637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1.1000000000000001</v>
      </c>
      <c r="CT8" s="12">
        <f>IF('Données projet'!$A$140&gt;35,CT7+CS8-DB7,IF(A8&lt;'Données projet'!$A$140,$CQ$205^A8,IF(A8='Données projet'!$A$140,'Données projet'!$B$140,CT7+CS8-DB7)))</f>
        <v>3.3166247903554016</v>
      </c>
      <c r="CU8" s="17">
        <f>CT8*VLOOKUP('Données projet'!$B$13,Paramètres!$A$1:$I$89,3,0)*VLOOKUP('Données projet'!$B$13,Paramètres!$A$1:$I$89,5,0)</f>
        <v>2.690446029936302</v>
      </c>
      <c r="CV8" s="13">
        <f t="shared" si="41"/>
        <v>1.1049555374832079</v>
      </c>
      <c r="CW8" s="20">
        <f t="shared" si="13"/>
        <v>6.6103243965889789</v>
      </c>
      <c r="CX8" s="59">
        <f t="shared" si="14"/>
        <v>185.40137227303632</v>
      </c>
      <c r="CY8" s="59">
        <f ca="1">AVERAGE(OFFSET($CX$3,0,0,'Données projet'!$E$13+1,1))-AVERAGE(OFFSET($H$3,0,0,'Données projet'!$E$13+1,1))</f>
        <v>383.47399633251354</v>
      </c>
      <c r="CZ8" s="59">
        <f t="shared" si="42"/>
        <v>370.49129421395628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1.1000000000000001</v>
      </c>
      <c r="DO8" s="12">
        <f>IF('Données projet'!$A$166&gt;35,DO7+DN8-DW7,IF(A8&lt;'Données projet'!$A$166,$DL$205^A8,IF(A8='Données projet'!$A$166,'Données projet'!$B$166,DO7+DN8-DW7)))</f>
        <v>3.3166247903554016</v>
      </c>
      <c r="DP8" s="17">
        <f>DO8*VLOOKUP('Données projet'!$B$14,Paramètres!$A$1:$I$89,3,0)*VLOOKUP('Données projet'!$B$14,Paramètres!$A$1:$I$89,5,0)</f>
        <v>2.690446029936302</v>
      </c>
      <c r="DQ8" s="13">
        <f t="shared" si="43"/>
        <v>1.1049555374832079</v>
      </c>
      <c r="DR8" s="20">
        <f t="shared" si="16"/>
        <v>6.6103243965889789</v>
      </c>
      <c r="DS8" s="59">
        <f t="shared" si="17"/>
        <v>185.40137227303632</v>
      </c>
      <c r="DT8" s="59">
        <f ca="1">AVERAGE(OFFSET($DS$3,0,0,'Données projet'!$E$14+1,1))-AVERAGE(OFFSET($H$3,0,0,'Données projet'!$E$14+1,1))</f>
        <v>383.47399633251354</v>
      </c>
      <c r="DU8" s="59">
        <f t="shared" si="44"/>
        <v>370.49129421395628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1.1000000000000001</v>
      </c>
      <c r="EJ8" s="12">
        <f>IF('Données projet'!$A$192&gt;35,EJ7+EI8-ER7,IF(A8&lt;'Données projet'!$A$192,$EG$205^A8,IF(A8='Données projet'!$A$192,'Données projet'!$B$192,EJ7+EI8-ER7)))</f>
        <v>3.3166247903554016</v>
      </c>
      <c r="EK8" s="17">
        <f>EJ8*VLOOKUP('Données projet'!$B$15,Paramètres!$A$1:$I$89,3,0)*VLOOKUP('Données projet'!$B$15,Paramètres!$A$1:$I$89,5,0)</f>
        <v>2.173052562640859</v>
      </c>
      <c r="EL8" s="13">
        <f t="shared" si="45"/>
        <v>0.91492884804015795</v>
      </c>
      <c r="EM8" s="20">
        <f t="shared" si="19"/>
        <v>5.3782342902694369</v>
      </c>
      <c r="EN8" s="59">
        <f t="shared" si="20"/>
        <v>184.16928216671678</v>
      </c>
      <c r="EO8" s="59">
        <f ca="1">AVERAGE(OFFSET($EN$3,0,0,'Données projet'!$E$15+1,1))-AVERAGE(OFFSET($H$3,0,0,'Données projet'!$E$15+1,1))</f>
        <v>321.37107975761091</v>
      </c>
      <c r="EP8" s="59">
        <f t="shared" si="46"/>
        <v>311.28303771742981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6">
        <f t="shared" si="1"/>
        <v>183.33333333333334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2.1</v>
      </c>
      <c r="N9" s="13">
        <f>IF('Données projet'!$A$36&gt;35,N8+M9-V8,IF(A9&lt;'Données projet'!$A$36,$K$205^A9,IF(A9='Données projet'!$A$36,'Données projet'!$B$36,N8+M9-V8)))</f>
        <v>3.0688438220956993</v>
      </c>
      <c r="O9" s="13">
        <f>N9*VLOOKUP('Données projet'!$B$9,Paramètres!$A$1:$I$89,3,0)*VLOOKUP('Données projet'!$B$9,Paramètres!$A$1:$I$89,5,0)</f>
        <v>2.7766898902321886</v>
      </c>
      <c r="P9" s="13">
        <f t="shared" si="33"/>
        <v>1.1361949561012803</v>
      </c>
      <c r="Q9" s="20">
        <f t="shared" si="2"/>
        <v>6.8149411073641248</v>
      </c>
      <c r="R9" s="59">
        <f t="shared" si="0"/>
        <v>188.28519320362309</v>
      </c>
      <c r="S9" s="59">
        <f ca="1">AVERAGE(OFFSET($R$3,0,0,'Données projet'!$E$9+1,1))-AVERAGE(OFFSET($H$3,0,0,'Données projet'!$E$9+1,1))</f>
        <v>398.11190027805549</v>
      </c>
      <c r="T9" s="59">
        <f t="shared" si="34"/>
        <v>250.47702091764884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2.1</v>
      </c>
      <c r="AI9" s="13">
        <f>IF('Données projet'!$A$62&gt;35,AI8+AH9-AQ8,IF(A9&lt;'Données projet'!$A$62,$AF$205^A9,IF(A9='Données projet'!$A$62,'Données projet'!$B$62,AI8+AH9-AQ8)))</f>
        <v>3.0688438220956993</v>
      </c>
      <c r="AJ9" s="13">
        <f>AI9*VLOOKUP('Données projet'!$B$10,Paramètres!$A$1:$I$89,3,0)*VLOOKUP('Données projet'!$B$10,Paramètres!$A$1:$I$89,5,0)</f>
        <v>3.111807635605039</v>
      </c>
      <c r="AK9" s="13">
        <f t="shared" si="35"/>
        <v>1.2565452240335246</v>
      </c>
      <c r="AL9" s="20">
        <f t="shared" si="4"/>
        <v>7.6082145638704972</v>
      </c>
      <c r="AM9" s="59">
        <f t="shared" si="5"/>
        <v>189.07846666012946</v>
      </c>
      <c r="AN9" s="59">
        <f ca="1">AVERAGE(OFFSET($AM$3,0,0,'Données projet'!$E$10+1,1))-AVERAGE(OFFSET($H$3,0,0,'Données projet'!$E$10+1,1))</f>
        <v>437.26788843734175</v>
      </c>
      <c r="AO9" s="59">
        <f t="shared" si="36"/>
        <v>273.35778700650792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1.1000000000000001</v>
      </c>
      <c r="BD9" s="12">
        <f>IF('Données projet'!$A$88&gt;35,BD8+BC9-BL8,IF(A9&lt;'Données projet'!$A$88,$BA$205^A9,IF(A9='Données projet'!$A$88,'Données projet'!$B$88,BD8+BC9-BL8)))</f>
        <v>4.2153691330919028</v>
      </c>
      <c r="BE9" s="13">
        <f>BD9*VLOOKUP('Données projet'!$B$11,Paramètres!$A$1:$I$89,3,0)*VLOOKUP('Données projet'!$B$11,Paramètres!$A$1:$I$89,5,0)</f>
        <v>4.5374233348601241</v>
      </c>
      <c r="BF9" s="13">
        <f t="shared" si="37"/>
        <v>1.7535120816888214</v>
      </c>
      <c r="BG9" s="20">
        <f t="shared" si="7"/>
        <v>10.956712517156079</v>
      </c>
      <c r="BH9" s="59">
        <f t="shared" si="8"/>
        <v>192.42696461341507</v>
      </c>
      <c r="BI9" s="59">
        <f ca="1">AVERAGE(OFFSET($BH$3,0,0,'Données projet'!$E$11+1,1))-AVERAGE(OFFSET($H$3,0,0,'Données projet'!$E$11+1,1))</f>
        <v>488.49312517024231</v>
      </c>
      <c r="BJ9" s="59">
        <f t="shared" si="38"/>
        <v>470.60132881359323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1.1000000000000001</v>
      </c>
      <c r="BY9" s="12">
        <f>IF('Données projet'!$A$114&gt;35,BY8+BX9-CG8,IF(A9&lt;'Données projet'!$A$114,$BV$205^A9,IF(A9='Données projet'!$A$114,'Données projet'!$B$114,BY8+BX9-CG8)))</f>
        <v>4.2153691330919028</v>
      </c>
      <c r="BZ9" s="13">
        <f>BY9*VLOOKUP('Données projet'!$B$12,Paramètres!$A$1:$I$89,3,0)*VLOOKUP('Données projet'!$B$12,Paramètres!$A$1:$I$89,5,0)</f>
        <v>4.077105025526488</v>
      </c>
      <c r="CA9" s="13">
        <f t="shared" si="39"/>
        <v>1.5953611162447752</v>
      </c>
      <c r="CB9" s="20">
        <f t="shared" si="10"/>
        <v>9.8795451969182846</v>
      </c>
      <c r="CC9" s="59">
        <f t="shared" si="11"/>
        <v>191.34979729317726</v>
      </c>
      <c r="CD9" s="59">
        <f ca="1">AVERAGE(OFFSET($CC$3,0,0,'Données projet'!$E$12+1,1))-AVERAGE(OFFSET($H$3,0,0,'Données projet'!$E$12+1,1))</f>
        <v>445.32382187045056</v>
      </c>
      <c r="CE9" s="59">
        <f t="shared" si="40"/>
        <v>429.45184538102637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1.1000000000000001</v>
      </c>
      <c r="CT9" s="12">
        <f>IF('Données projet'!$A$140&gt;35,CT8+CS9-DB8,IF(A9&lt;'Données projet'!$A$140,$CQ$205^A9,IF(A9='Données projet'!$A$140,'Données projet'!$B$140,CT8+CS9-DB8)))</f>
        <v>4.2153691330919028</v>
      </c>
      <c r="CU9" s="17">
        <f>CT9*VLOOKUP('Données projet'!$B$13,Paramètres!$A$1:$I$89,3,0)*VLOOKUP('Données projet'!$B$13,Paramètres!$A$1:$I$89,5,0)</f>
        <v>3.4195074407641517</v>
      </c>
      <c r="CV9" s="13">
        <f t="shared" si="41"/>
        <v>1.3657218584637647</v>
      </c>
      <c r="CW9" s="20">
        <f t="shared" si="13"/>
        <v>8.3342743628219527</v>
      </c>
      <c r="CX9" s="59">
        <f t="shared" si="14"/>
        <v>189.80452645908093</v>
      </c>
      <c r="CY9" s="59">
        <f ca="1">AVERAGE(OFFSET($CX$3,0,0,'Données projet'!$E$13+1,1))-AVERAGE(OFFSET($H$3,0,0,'Données projet'!$E$13+1,1))</f>
        <v>383.47399633251354</v>
      </c>
      <c r="CZ9" s="59">
        <f t="shared" si="42"/>
        <v>370.49129421395628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1.1000000000000001</v>
      </c>
      <c r="DO9" s="12">
        <f>IF('Données projet'!$A$166&gt;35,DO8+DN9-DW8,IF(A9&lt;'Données projet'!$A$166,$DL$205^A9,IF(A9='Données projet'!$A$166,'Données projet'!$B$166,DO8+DN9-DW8)))</f>
        <v>4.2153691330919028</v>
      </c>
      <c r="DP9" s="17">
        <f>DO9*VLOOKUP('Données projet'!$B$14,Paramètres!$A$1:$I$89,3,0)*VLOOKUP('Données projet'!$B$14,Paramètres!$A$1:$I$89,5,0)</f>
        <v>3.4195074407641517</v>
      </c>
      <c r="DQ9" s="13">
        <f t="shared" si="43"/>
        <v>1.3657218584637647</v>
      </c>
      <c r="DR9" s="20">
        <f t="shared" si="16"/>
        <v>8.3342743628219527</v>
      </c>
      <c r="DS9" s="59">
        <f t="shared" si="17"/>
        <v>189.80452645908093</v>
      </c>
      <c r="DT9" s="59">
        <f ca="1">AVERAGE(OFFSET($DS$3,0,0,'Données projet'!$E$14+1,1))-AVERAGE(OFFSET($H$3,0,0,'Données projet'!$E$14+1,1))</f>
        <v>383.47399633251354</v>
      </c>
      <c r="DU9" s="59">
        <f t="shared" si="44"/>
        <v>370.49129421395628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1.1000000000000001</v>
      </c>
      <c r="EJ9" s="12">
        <f>IF('Données projet'!$A$192&gt;35,EJ8+EI9-ER8,IF(A9&lt;'Données projet'!$A$192,$EG$205^A9,IF(A9='Données projet'!$A$192,'Données projet'!$B$192,EJ8+EI9-ER8)))</f>
        <v>4.2153691330919028</v>
      </c>
      <c r="EK9" s="17">
        <f>EJ9*VLOOKUP('Données projet'!$B$15,Paramètres!$A$1:$I$89,3,0)*VLOOKUP('Données projet'!$B$15,Paramètres!$A$1:$I$89,5,0)</f>
        <v>2.7619098560018145</v>
      </c>
      <c r="EL9" s="13">
        <f t="shared" si="45"/>
        <v>1.1308494182070246</v>
      </c>
      <c r="EM9" s="20">
        <f t="shared" si="19"/>
        <v>6.7798890692470613</v>
      </c>
      <c r="EN9" s="59">
        <f t="shared" si="20"/>
        <v>188.25014116550602</v>
      </c>
      <c r="EO9" s="59">
        <f ca="1">AVERAGE(OFFSET($EN$3,0,0,'Données projet'!$E$15+1,1))-AVERAGE(OFFSET($H$3,0,0,'Données projet'!$E$15+1,1))</f>
        <v>321.37107975761091</v>
      </c>
      <c r="EP9" s="59">
        <f t="shared" si="46"/>
        <v>311.28303771742981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6">
        <f t="shared" si="1"/>
        <v>183.33333333333334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2.1</v>
      </c>
      <c r="N10" s="13">
        <f>IF('Données projet'!$A$36&gt;35,N9+M10-V9,IF(A10&lt;'Données projet'!$A$36,$K$205^A10,IF(A10='Données projet'!$A$36,'Données projet'!$B$36,N9+M10-V9)))</f>
        <v>3.6994507637402658</v>
      </c>
      <c r="O10" s="13">
        <f>N10*VLOOKUP('Données projet'!$B$9,Paramètres!$A$1:$I$89,3,0)*VLOOKUP('Données projet'!$B$9,Paramètres!$A$1:$I$89,5,0)</f>
        <v>3.3472630510321921</v>
      </c>
      <c r="P10" s="13">
        <f t="shared" si="33"/>
        <v>1.34019505338418</v>
      </c>
      <c r="Q10" s="20">
        <f t="shared" si="2"/>
        <v>8.1639895318585136</v>
      </c>
      <c r="R10" s="59">
        <f t="shared" si="0"/>
        <v>192.28817046759474</v>
      </c>
      <c r="S10" s="59">
        <f ca="1">AVERAGE(OFFSET($R$3,0,0,'Données projet'!$E$9+1,1))-AVERAGE(OFFSET($H$3,0,0,'Données projet'!$E$9+1,1))</f>
        <v>398.11190027805549</v>
      </c>
      <c r="T10" s="59">
        <f t="shared" si="34"/>
        <v>250.47702091764884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2.1</v>
      </c>
      <c r="AI10" s="13">
        <f>IF('Données projet'!$A$62&gt;35,AI9+AH10-AQ9,IF(A10&lt;'Données projet'!$A$62,$AF$205^A10,IF(A10='Données projet'!$A$62,'Données projet'!$B$62,AI9+AH10-AQ9)))</f>
        <v>3.6994507637402658</v>
      </c>
      <c r="AJ10" s="13">
        <f>AI10*VLOOKUP('Données projet'!$B$10,Paramètres!$A$1:$I$89,3,0)*VLOOKUP('Données projet'!$B$10,Paramètres!$A$1:$I$89,5,0)</f>
        <v>3.7512430744326299</v>
      </c>
      <c r="AK10" s="13">
        <f t="shared" si="35"/>
        <v>1.4821538192545303</v>
      </c>
      <c r="AL10" s="20">
        <f t="shared" si="4"/>
        <v>9.1148329231718037</v>
      </c>
      <c r="AM10" s="59">
        <f t="shared" si="5"/>
        <v>193.23901385890804</v>
      </c>
      <c r="AN10" s="59">
        <f ca="1">AVERAGE(OFFSET($AM$3,0,0,'Données projet'!$E$10+1,1))-AVERAGE(OFFSET($H$3,0,0,'Données projet'!$E$10+1,1))</f>
        <v>437.26788843734175</v>
      </c>
      <c r="AO10" s="59">
        <f t="shared" si="36"/>
        <v>273.35778700650792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1.1000000000000001</v>
      </c>
      <c r="BD10" s="12">
        <f>IF('Données projet'!$A$88&gt;35,BD9+BC10-BL9,IF(A10&lt;'Données projet'!$A$88,$BA$205^A10,IF(A10='Données projet'!$A$88,'Données projet'!$B$88,BD9+BC10-BL9)))</f>
        <v>5.3576566694841175</v>
      </c>
      <c r="BE10" s="13">
        <f>BD10*VLOOKUP('Données projet'!$B$11,Paramètres!$A$1:$I$89,3,0)*VLOOKUP('Données projet'!$B$11,Paramètres!$A$1:$I$89,5,0)</f>
        <v>5.7669816390327036</v>
      </c>
      <c r="BF10" s="13">
        <f t="shared" si="37"/>
        <v>2.1673358771498226</v>
      </c>
      <c r="BG10" s="20">
        <f t="shared" si="7"/>
        <v>13.818936340684566</v>
      </c>
      <c r="BH10" s="59">
        <f t="shared" si="8"/>
        <v>197.94311727642079</v>
      </c>
      <c r="BI10" s="59">
        <f ca="1">AVERAGE(OFFSET($BH$3,0,0,'Données projet'!$E$11+1,1))-AVERAGE(OFFSET($H$3,0,0,'Données projet'!$E$11+1,1))</f>
        <v>488.49312517024231</v>
      </c>
      <c r="BJ10" s="59">
        <f t="shared" si="38"/>
        <v>470.60132881359323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1.1000000000000001</v>
      </c>
      <c r="BY10" s="12">
        <f>IF('Données projet'!$A$114&gt;35,BY9+BX10-CG9,IF(A10&lt;'Données projet'!$A$114,$BV$205^A10,IF(A10='Données projet'!$A$114,'Données projet'!$B$114,BY9+BX10-CG9)))</f>
        <v>5.3576566694841175</v>
      </c>
      <c r="BZ10" s="13">
        <f>BY10*VLOOKUP('Données projet'!$B$12,Paramètres!$A$1:$I$89,3,0)*VLOOKUP('Données projet'!$B$12,Paramètres!$A$1:$I$89,5,0)</f>
        <v>5.1819255307250387</v>
      </c>
      <c r="CA10" s="13">
        <f t="shared" si="39"/>
        <v>1.9718617398501002</v>
      </c>
      <c r="CB10" s="20">
        <f t="shared" si="10"/>
        <v>12.459512829585032</v>
      </c>
      <c r="CC10" s="59">
        <f t="shared" si="11"/>
        <v>196.58369376532127</v>
      </c>
      <c r="CD10" s="59">
        <f ca="1">AVERAGE(OFFSET($CC$3,0,0,'Données projet'!$E$12+1,1))-AVERAGE(OFFSET($H$3,0,0,'Données projet'!$E$12+1,1))</f>
        <v>445.32382187045056</v>
      </c>
      <c r="CE10" s="59">
        <f t="shared" si="40"/>
        <v>429.45184538102637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1.1000000000000001</v>
      </c>
      <c r="CT10" s="12">
        <f>IF('Données projet'!$A$140&gt;35,CT9+CS10-DB9,IF(A10&lt;'Données projet'!$A$140,$CQ$205^A10,IF(A10='Données projet'!$A$140,'Données projet'!$B$140,CT9+CS10-DB9)))</f>
        <v>5.3576566694841175</v>
      </c>
      <c r="CU10" s="17">
        <f>CT10*VLOOKUP('Données projet'!$B$13,Paramètres!$A$1:$I$89,3,0)*VLOOKUP('Données projet'!$B$13,Paramètres!$A$1:$I$89,5,0)</f>
        <v>4.3461310902855157</v>
      </c>
      <c r="CV10" s="13">
        <f t="shared" si="41"/>
        <v>1.6880282793406653</v>
      </c>
      <c r="CW10" s="20">
        <f t="shared" si="13"/>
        <v>10.509494235432264</v>
      </c>
      <c r="CX10" s="59">
        <f t="shared" si="14"/>
        <v>194.63367517116851</v>
      </c>
      <c r="CY10" s="59">
        <f ca="1">AVERAGE(OFFSET($CX$3,0,0,'Données projet'!$E$13+1,1))-AVERAGE(OFFSET($H$3,0,0,'Données projet'!$E$13+1,1))</f>
        <v>383.47399633251354</v>
      </c>
      <c r="CZ10" s="59">
        <f t="shared" si="42"/>
        <v>370.49129421395628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1.1000000000000001</v>
      </c>
      <c r="DO10" s="12">
        <f>IF('Données projet'!$A$166&gt;35,DO9+DN10-DW9,IF(A10&lt;'Données projet'!$A$166,$DL$205^A10,IF(A10='Données projet'!$A$166,'Données projet'!$B$166,DO9+DN10-DW9)))</f>
        <v>5.3576566694841175</v>
      </c>
      <c r="DP10" s="17">
        <f>DO10*VLOOKUP('Données projet'!$B$14,Paramètres!$A$1:$I$89,3,0)*VLOOKUP('Données projet'!$B$14,Paramètres!$A$1:$I$89,5,0)</f>
        <v>4.3461310902855157</v>
      </c>
      <c r="DQ10" s="13">
        <f t="shared" si="43"/>
        <v>1.6880282793406653</v>
      </c>
      <c r="DR10" s="20">
        <f t="shared" si="16"/>
        <v>10.509494235432264</v>
      </c>
      <c r="DS10" s="59">
        <f t="shared" si="17"/>
        <v>194.63367517116851</v>
      </c>
      <c r="DT10" s="59">
        <f ca="1">AVERAGE(OFFSET($DS$3,0,0,'Données projet'!$E$14+1,1))-AVERAGE(OFFSET($H$3,0,0,'Données projet'!$E$14+1,1))</f>
        <v>383.47399633251354</v>
      </c>
      <c r="DU10" s="59">
        <f t="shared" si="44"/>
        <v>370.49129421395628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1.1000000000000001</v>
      </c>
      <c r="EJ10" s="12">
        <f>IF('Données projet'!$A$192&gt;35,EJ9+EI10-ER9,IF(A10&lt;'Données projet'!$A$192,$EG$205^A10,IF(A10='Données projet'!$A$192,'Données projet'!$B$192,EJ9+EI10-ER9)))</f>
        <v>5.3576566694841175</v>
      </c>
      <c r="EK10" s="17">
        <f>EJ10*VLOOKUP('Données projet'!$B$15,Paramètres!$A$1:$I$89,3,0)*VLOOKUP('Données projet'!$B$15,Paramètres!$A$1:$I$89,5,0)</f>
        <v>3.510336649845994</v>
      </c>
      <c r="EL10" s="13">
        <f t="shared" si="45"/>
        <v>1.397726620379814</v>
      </c>
      <c r="EM10" s="20">
        <f t="shared" si="19"/>
        <v>8.5482101956432839</v>
      </c>
      <c r="EN10" s="59">
        <f t="shared" si="20"/>
        <v>192.67239113137953</v>
      </c>
      <c r="EO10" s="59">
        <f ca="1">AVERAGE(OFFSET($EN$3,0,0,'Données projet'!$E$15+1,1))-AVERAGE(OFFSET($H$3,0,0,'Données projet'!$E$15+1,1))</f>
        <v>321.37107975761091</v>
      </c>
      <c r="EP10" s="59">
        <f t="shared" si="46"/>
        <v>311.28303771742981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6">
        <f t="shared" si="1"/>
        <v>183.33333333333334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2.1</v>
      </c>
      <c r="N11" s="13">
        <f>IF('Données projet'!$A$36&gt;35,N10+M11-V10,IF(A11&lt;'Données projet'!$A$36,$K$205^A11,IF(A11='Données projet'!$A$36,'Données projet'!$B$36,N10+M11-V10)))</f>
        <v>4.4596391171162209</v>
      </c>
      <c r="O11" s="13">
        <f>N11*VLOOKUP('Données projet'!$B$9,Paramètres!$A$1:$I$89,3,0)*VLOOKUP('Données projet'!$B$9,Paramètres!$A$1:$I$89,5,0)</f>
        <v>4.0350814731667564</v>
      </c>
      <c r="P11" s="13">
        <f t="shared" si="33"/>
        <v>1.5808227025391921</v>
      </c>
      <c r="Q11" s="20">
        <f t="shared" si="2"/>
        <v>9.7810331060211926</v>
      </c>
      <c r="R11" s="59">
        <f t="shared" si="0"/>
        <v>196.53430597224175</v>
      </c>
      <c r="S11" s="59">
        <f ca="1">AVERAGE(OFFSET($R$3,0,0,'Données projet'!$E$9+1,1))-AVERAGE(OFFSET($H$3,0,0,'Données projet'!$E$9+1,1))</f>
        <v>398.11190027805549</v>
      </c>
      <c r="T11" s="59">
        <f t="shared" si="34"/>
        <v>250.47702091764884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2.1</v>
      </c>
      <c r="AI11" s="13">
        <f>IF('Données projet'!$A$62&gt;35,AI10+AH11-AQ10,IF(A11&lt;'Données projet'!$A$62,$AF$205^A11,IF(A11='Données projet'!$A$62,'Données projet'!$B$62,AI10+AH11-AQ10)))</f>
        <v>4.4596391171162209</v>
      </c>
      <c r="AJ11" s="13">
        <f>AI11*VLOOKUP('Données projet'!$B$10,Paramètres!$A$1:$I$89,3,0)*VLOOKUP('Données projet'!$B$10,Paramètres!$A$1:$I$89,5,0)</f>
        <v>4.5220740647558486</v>
      </c>
      <c r="AK11" s="13">
        <f t="shared" si="35"/>
        <v>1.7482697016499746</v>
      </c>
      <c r="AL11" s="20">
        <f t="shared" si="4"/>
        <v>10.92084872649014</v>
      </c>
      <c r="AM11" s="59">
        <f t="shared" si="5"/>
        <v>197.67412159271069</v>
      </c>
      <c r="AN11" s="59">
        <f ca="1">AVERAGE(OFFSET($AM$3,0,0,'Données projet'!$E$10+1,1))-AVERAGE(OFFSET($H$3,0,0,'Données projet'!$E$10+1,1))</f>
        <v>437.26788843734175</v>
      </c>
      <c r="AO11" s="59">
        <f t="shared" si="36"/>
        <v>273.35778700650792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1.1000000000000001</v>
      </c>
      <c r="BD11" s="12">
        <f>IF('Données projet'!$A$88&gt;35,BD10+BC11-BL10,IF(A11&lt;'Données projet'!$A$88,$BA$205^A11,IF(A11='Données projet'!$A$88,'Données projet'!$B$88,BD10+BC11-BL10)))</f>
        <v>6.8094831275223076</v>
      </c>
      <c r="BE11" s="13">
        <f>BD11*VLOOKUP('Données projet'!$B$11,Paramètres!$A$1:$I$89,3,0)*VLOOKUP('Données projet'!$B$11,Paramètres!$A$1:$I$89,5,0)</f>
        <v>7.3297276384650116</v>
      </c>
      <c r="BF11" s="13">
        <f t="shared" si="37"/>
        <v>2.6788208951812535</v>
      </c>
      <c r="BG11" s="20">
        <f t="shared" si="7"/>
        <v>17.431555362767245</v>
      </c>
      <c r="BH11" s="59">
        <f t="shared" si="8"/>
        <v>204.18482822898781</v>
      </c>
      <c r="BI11" s="59">
        <f ca="1">AVERAGE(OFFSET($BH$3,0,0,'Données projet'!$E$11+1,1))-AVERAGE(OFFSET($H$3,0,0,'Données projet'!$E$11+1,1))</f>
        <v>488.49312517024231</v>
      </c>
      <c r="BJ11" s="59">
        <f t="shared" si="38"/>
        <v>470.60132881359323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1.1000000000000001</v>
      </c>
      <c r="BY11" s="12">
        <f>IF('Données projet'!$A$114&gt;35,BY10+BX11-CG10,IF(A11&lt;'Données projet'!$A$114,$BV$205^A11,IF(A11='Données projet'!$A$114,'Données projet'!$B$114,BY10+BX11-CG10)))</f>
        <v>6.8094831275223076</v>
      </c>
      <c r="BZ11" s="13">
        <f>BY11*VLOOKUP('Données projet'!$B$12,Paramètres!$A$1:$I$89,3,0)*VLOOKUP('Données projet'!$B$12,Paramètres!$A$1:$I$89,5,0)</f>
        <v>6.586132080939576</v>
      </c>
      <c r="CA11" s="13">
        <f t="shared" si="39"/>
        <v>2.4372154250800317</v>
      </c>
      <c r="CB11" s="20">
        <f t="shared" si="10"/>
        <v>15.715663572984148</v>
      </c>
      <c r="CC11" s="59">
        <f t="shared" si="11"/>
        <v>202.4689364392047</v>
      </c>
      <c r="CD11" s="59">
        <f ca="1">AVERAGE(OFFSET($CC$3,0,0,'Données projet'!$E$12+1,1))-AVERAGE(OFFSET($H$3,0,0,'Données projet'!$E$12+1,1))</f>
        <v>445.32382187045056</v>
      </c>
      <c r="CE11" s="59">
        <f t="shared" si="40"/>
        <v>429.45184538102637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1.1000000000000001</v>
      </c>
      <c r="CT11" s="12">
        <f>IF('Données projet'!$A$140&gt;35,CT10+CS11-DB10,IF(A11&lt;'Données projet'!$A$140,$CQ$205^A11,IF(A11='Données projet'!$A$140,'Données projet'!$B$140,CT10+CS11-DB10)))</f>
        <v>6.8094831275223076</v>
      </c>
      <c r="CU11" s="17">
        <f>CT11*VLOOKUP('Données projet'!$B$13,Paramètres!$A$1:$I$89,3,0)*VLOOKUP('Données projet'!$B$13,Paramètres!$A$1:$I$89,5,0)</f>
        <v>5.5238527130460966</v>
      </c>
      <c r="CV11" s="13">
        <f t="shared" si="41"/>
        <v>2.0863980862538192</v>
      </c>
      <c r="CW11" s="20">
        <f t="shared" si="13"/>
        <v>13.25452014211402</v>
      </c>
      <c r="CX11" s="59">
        <f t="shared" si="14"/>
        <v>200.00779300833457</v>
      </c>
      <c r="CY11" s="59">
        <f ca="1">AVERAGE(OFFSET($CX$3,0,0,'Données projet'!$E$13+1,1))-AVERAGE(OFFSET($H$3,0,0,'Données projet'!$E$13+1,1))</f>
        <v>383.47399633251354</v>
      </c>
      <c r="CZ11" s="59">
        <f t="shared" si="42"/>
        <v>370.49129421395628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1.1000000000000001</v>
      </c>
      <c r="DO11" s="12">
        <f>IF('Données projet'!$A$166&gt;35,DO10+DN11-DW10,IF(A11&lt;'Données projet'!$A$166,$DL$205^A11,IF(A11='Données projet'!$A$166,'Données projet'!$B$166,DO10+DN11-DW10)))</f>
        <v>6.8094831275223076</v>
      </c>
      <c r="DP11" s="17">
        <f>DO11*VLOOKUP('Données projet'!$B$14,Paramètres!$A$1:$I$89,3,0)*VLOOKUP('Données projet'!$B$14,Paramètres!$A$1:$I$89,5,0)</f>
        <v>5.5238527130460966</v>
      </c>
      <c r="DQ11" s="13">
        <f t="shared" si="43"/>
        <v>2.0863980862538192</v>
      </c>
      <c r="DR11" s="20">
        <f t="shared" si="16"/>
        <v>13.25452014211402</v>
      </c>
      <c r="DS11" s="59">
        <f t="shared" si="17"/>
        <v>200.00779300833457</v>
      </c>
      <c r="DT11" s="59">
        <f ca="1">AVERAGE(OFFSET($DS$3,0,0,'Données projet'!$E$14+1,1))-AVERAGE(OFFSET($H$3,0,0,'Données projet'!$E$14+1,1))</f>
        <v>383.47399633251354</v>
      </c>
      <c r="DU11" s="59">
        <f t="shared" si="44"/>
        <v>370.49129421395628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1.1000000000000001</v>
      </c>
      <c r="EJ11" s="12">
        <f>IF('Données projet'!$A$192&gt;35,EJ10+EI11-ER10,IF(A11&lt;'Données projet'!$A$192,$EG$205^A11,IF(A11='Données projet'!$A$192,'Données projet'!$B$192,EJ10+EI11-ER10)))</f>
        <v>6.8094831275223076</v>
      </c>
      <c r="EK11" s="17">
        <f>EJ11*VLOOKUP('Données projet'!$B$15,Paramètres!$A$1:$I$89,3,0)*VLOOKUP('Données projet'!$B$15,Paramètres!$A$1:$I$89,5,0)</f>
        <v>4.4615733451526163</v>
      </c>
      <c r="EL11" s="13">
        <f t="shared" si="45"/>
        <v>1.7275860727911023</v>
      </c>
      <c r="EM11" s="20">
        <f t="shared" si="19"/>
        <v>10.779452652918643</v>
      </c>
      <c r="EN11" s="59">
        <f t="shared" si="20"/>
        <v>197.53272551913921</v>
      </c>
      <c r="EO11" s="59">
        <f ca="1">AVERAGE(OFFSET($EN$3,0,0,'Données projet'!$E$15+1,1))-AVERAGE(OFFSET($H$3,0,0,'Données projet'!$E$15+1,1))</f>
        <v>321.37107975761091</v>
      </c>
      <c r="EP11" s="59">
        <f t="shared" si="46"/>
        <v>311.28303771742981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6">
        <f t="shared" si="1"/>
        <v>183.33333333333334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2.1</v>
      </c>
      <c r="N12" s="13">
        <f>IF('Données projet'!$A$36&gt;35,N11+M12-V11,IF(A12&lt;'Données projet'!$A$36,$K$205^A12,IF(A12='Données projet'!$A$36,'Données projet'!$B$36,N11+M12-V11)))</f>
        <v>5.3760361537574148</v>
      </c>
      <c r="O12" s="13">
        <f>N12*VLOOKUP('Données projet'!$B$9,Paramètres!$A$1:$I$89,3,0)*VLOOKUP('Données projet'!$B$9,Paramètres!$A$1:$I$89,5,0)</f>
        <v>4.8642375119197085</v>
      </c>
      <c r="P12" s="13">
        <f t="shared" si="33"/>
        <v>1.8646542609995393</v>
      </c>
      <c r="Q12" s="20">
        <f t="shared" si="2"/>
        <v>11.719486504501022</v>
      </c>
      <c r="R12" s="59">
        <f t="shared" si="0"/>
        <v>201.07744525705709</v>
      </c>
      <c r="S12" s="59">
        <f ca="1">AVERAGE(OFFSET($R$3,0,0,'Données projet'!$E$9+1,1))-AVERAGE(OFFSET($H$3,0,0,'Données projet'!$E$9+1,1))</f>
        <v>398.11190027805549</v>
      </c>
      <c r="T12" s="59">
        <f t="shared" si="34"/>
        <v>250.47702091764884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2.1</v>
      </c>
      <c r="AI12" s="13">
        <f>IF('Données projet'!$A$62&gt;35,AI11+AH12-AQ11,IF(A12&lt;'Données projet'!$A$62,$AF$205^A12,IF(A12='Données projet'!$A$62,'Données projet'!$B$62,AI11+AH12-AQ11)))</f>
        <v>5.3760361537574148</v>
      </c>
      <c r="AJ12" s="13">
        <f>AI12*VLOOKUP('Données projet'!$B$10,Paramètres!$A$1:$I$89,3,0)*VLOOKUP('Données projet'!$B$10,Paramètres!$A$1:$I$89,5,0)</f>
        <v>5.4513006599100189</v>
      </c>
      <c r="AK12" s="13">
        <f t="shared" si="35"/>
        <v>2.062165822468125</v>
      </c>
      <c r="AL12" s="20">
        <f t="shared" si="4"/>
        <v>13.085954123475267</v>
      </c>
      <c r="AM12" s="59">
        <f t="shared" si="5"/>
        <v>202.44391287603133</v>
      </c>
      <c r="AN12" s="59">
        <f ca="1">AVERAGE(OFFSET($AM$3,0,0,'Données projet'!$E$10+1,1))-AVERAGE(OFFSET($H$3,0,0,'Données projet'!$E$10+1,1))</f>
        <v>437.26788843734175</v>
      </c>
      <c r="AO12" s="59">
        <f t="shared" si="36"/>
        <v>273.35778700650792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1.1000000000000001</v>
      </c>
      <c r="BD12" s="12">
        <f>IF('Données projet'!$A$88&gt;35,BD11+BC12-BL11,IF(A12&lt;'Données projet'!$A$88,$BA$205^A12,IF(A12='Données projet'!$A$88,'Données projet'!$B$88,BD11+BC12-BL11)))</f>
        <v>8.6547278641645029</v>
      </c>
      <c r="BE12" s="13">
        <f>BD12*VLOOKUP('Données projet'!$B$11,Paramètres!$A$1:$I$89,3,0)*VLOOKUP('Données projet'!$B$11,Paramètres!$A$1:$I$89,5,0)</f>
        <v>9.3159490729866707</v>
      </c>
      <c r="BF12" s="13">
        <f t="shared" si="37"/>
        <v>3.3110149027277993</v>
      </c>
      <c r="BG12" s="20">
        <f t="shared" si="7"/>
        <v>21.991962257702699</v>
      </c>
      <c r="BH12" s="59">
        <f t="shared" si="8"/>
        <v>211.34992101025878</v>
      </c>
      <c r="BI12" s="59">
        <f ca="1">AVERAGE(OFFSET($BH$3,0,0,'Données projet'!$E$11+1,1))-AVERAGE(OFFSET($H$3,0,0,'Données projet'!$E$11+1,1))</f>
        <v>488.49312517024231</v>
      </c>
      <c r="BJ12" s="59">
        <f t="shared" si="38"/>
        <v>470.60132881359323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1.1000000000000001</v>
      </c>
      <c r="BY12" s="12">
        <f>IF('Données projet'!$A$114&gt;35,BY11+BX12-CG11,IF(A12&lt;'Données projet'!$A$114,$BV$205^A12,IF(A12='Données projet'!$A$114,'Données projet'!$B$114,BY11+BX12-CG11)))</f>
        <v>8.6547278641645029</v>
      </c>
      <c r="BZ12" s="13">
        <f>BY12*VLOOKUP('Données projet'!$B$12,Paramètres!$A$1:$I$89,3,0)*VLOOKUP('Données projet'!$B$12,Paramètres!$A$1:$I$89,5,0)</f>
        <v>8.3708527902199066</v>
      </c>
      <c r="CA12" s="13">
        <f t="shared" si="39"/>
        <v>3.0123912382921927</v>
      </c>
      <c r="CB12" s="20">
        <f t="shared" si="10"/>
        <v>19.825816682991903</v>
      </c>
      <c r="CC12" s="59">
        <f t="shared" si="11"/>
        <v>209.18377543554797</v>
      </c>
      <c r="CD12" s="59">
        <f ca="1">AVERAGE(OFFSET($CC$3,0,0,'Données projet'!$E$12+1,1))-AVERAGE(OFFSET($H$3,0,0,'Données projet'!$E$12+1,1))</f>
        <v>445.32382187045056</v>
      </c>
      <c r="CE12" s="59">
        <f t="shared" si="40"/>
        <v>429.45184538102637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1.1000000000000001</v>
      </c>
      <c r="CT12" s="12">
        <f>IF('Données projet'!$A$140&gt;35,CT11+CS12-DB11,IF(A12&lt;'Données projet'!$A$140,$CQ$205^A12,IF(A12='Données projet'!$A$140,'Données projet'!$B$140,CT11+CS12-DB11)))</f>
        <v>8.6547278641645029</v>
      </c>
      <c r="CU12" s="17">
        <f>CT12*VLOOKUP('Données projet'!$B$13,Paramètres!$A$1:$I$89,3,0)*VLOOKUP('Données projet'!$B$13,Paramètres!$A$1:$I$89,5,0)</f>
        <v>7.0207152434102458</v>
      </c>
      <c r="CV12" s="13">
        <f t="shared" si="41"/>
        <v>2.5787820189978565</v>
      </c>
      <c r="CW12" s="20">
        <f t="shared" si="13"/>
        <v>16.71912439869411</v>
      </c>
      <c r="CX12" s="59">
        <f t="shared" si="14"/>
        <v>206.07708315125018</v>
      </c>
      <c r="CY12" s="59">
        <f ca="1">AVERAGE(OFFSET($CX$3,0,0,'Données projet'!$E$13+1,1))-AVERAGE(OFFSET($H$3,0,0,'Données projet'!$E$13+1,1))</f>
        <v>383.47399633251354</v>
      </c>
      <c r="CZ12" s="59">
        <f t="shared" si="42"/>
        <v>370.49129421395628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1.1000000000000001</v>
      </c>
      <c r="DO12" s="12">
        <f>IF('Données projet'!$A$166&gt;35,DO11+DN12-DW11,IF(A12&lt;'Données projet'!$A$166,$DL$205^A12,IF(A12='Données projet'!$A$166,'Données projet'!$B$166,DO11+DN12-DW11)))</f>
        <v>8.6547278641645029</v>
      </c>
      <c r="DP12" s="17">
        <f>DO12*VLOOKUP('Données projet'!$B$14,Paramètres!$A$1:$I$89,3,0)*VLOOKUP('Données projet'!$B$14,Paramètres!$A$1:$I$89,5,0)</f>
        <v>7.0207152434102458</v>
      </c>
      <c r="DQ12" s="13">
        <f t="shared" si="43"/>
        <v>2.5787820189978565</v>
      </c>
      <c r="DR12" s="20">
        <f t="shared" si="16"/>
        <v>16.71912439869411</v>
      </c>
      <c r="DS12" s="59">
        <f t="shared" si="17"/>
        <v>206.07708315125018</v>
      </c>
      <c r="DT12" s="59">
        <f ca="1">AVERAGE(OFFSET($DS$3,0,0,'Données projet'!$E$14+1,1))-AVERAGE(OFFSET($H$3,0,0,'Données projet'!$E$14+1,1))</f>
        <v>383.47399633251354</v>
      </c>
      <c r="DU12" s="59">
        <f t="shared" si="44"/>
        <v>370.49129421395628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1.1000000000000001</v>
      </c>
      <c r="EJ12" s="12">
        <f>IF('Données projet'!$A$192&gt;35,EJ11+EI12-ER11,IF(A12&lt;'Données projet'!$A$192,$EG$205^A12,IF(A12='Données projet'!$A$192,'Données projet'!$B$192,EJ11+EI12-ER11)))</f>
        <v>8.6547278641645029</v>
      </c>
      <c r="EK12" s="17">
        <f>EJ12*VLOOKUP('Données projet'!$B$15,Paramètres!$A$1:$I$89,3,0)*VLOOKUP('Données projet'!$B$15,Paramètres!$A$1:$I$89,5,0)</f>
        <v>5.6705776966005823</v>
      </c>
      <c r="EL12" s="13">
        <f t="shared" si="45"/>
        <v>2.1352914049034637</v>
      </c>
      <c r="EM12" s="20">
        <f t="shared" si="19"/>
        <v>13.59522201845288</v>
      </c>
      <c r="EN12" s="59">
        <f t="shared" si="20"/>
        <v>202.95318077100896</v>
      </c>
      <c r="EO12" s="59">
        <f ca="1">AVERAGE(OFFSET($EN$3,0,0,'Données projet'!$E$15+1,1))-AVERAGE(OFFSET($H$3,0,0,'Données projet'!$E$15+1,1))</f>
        <v>321.37107975761091</v>
      </c>
      <c r="EP12" s="59">
        <f t="shared" si="46"/>
        <v>311.28303771742981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6">
        <f t="shared" si="1"/>
        <v>183.33333333333334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2.1</v>
      </c>
      <c r="N13" s="13">
        <f>IF('Données projet'!$A$36&gt;35,N12+M13-V12,IF(A13&lt;'Données projet'!$A$36,$K$205^A13,IF(A13='Données projet'!$A$36,'Données projet'!$B$36,N12+M13-V12)))</f>
        <v>6.4807406984078657</v>
      </c>
      <c r="O13" s="13">
        <f>N13*VLOOKUP('Données projet'!$B$9,Paramètres!$A$1:$I$89,3,0)*VLOOKUP('Données projet'!$B$9,Paramètres!$A$1:$I$89,5,0)</f>
        <v>5.8637741839194364</v>
      </c>
      <c r="P13" s="13">
        <f t="shared" si="33"/>
        <v>2.1994468497187687</v>
      </c>
      <c r="Q13" s="20">
        <f t="shared" si="2"/>
        <v>14.043443300253207</v>
      </c>
      <c r="R13" s="59">
        <f t="shared" si="0"/>
        <v>205.9821052852981</v>
      </c>
      <c r="S13" s="59">
        <f ca="1">AVERAGE(OFFSET($R$3,0,0,'Données projet'!$E$9+1,1))-AVERAGE(OFFSET($H$3,0,0,'Données projet'!$E$9+1,1))</f>
        <v>398.11190027805549</v>
      </c>
      <c r="T13" s="59">
        <f t="shared" si="34"/>
        <v>250.47702091764884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2.1</v>
      </c>
      <c r="AI13" s="13">
        <f>IF('Données projet'!$A$62&gt;35,AI12+AH13-AQ12,IF(A13&lt;'Données projet'!$A$62,$AF$205^A13,IF(A13='Données projet'!$A$62,'Données projet'!$B$62,AI12+AH13-AQ12)))</f>
        <v>6.4807406984078657</v>
      </c>
      <c r="AJ13" s="13">
        <f>AI13*VLOOKUP('Données projet'!$B$10,Paramètres!$A$1:$I$89,3,0)*VLOOKUP('Données projet'!$B$10,Paramètres!$A$1:$I$89,5,0)</f>
        <v>6.5714710681855761</v>
      </c>
      <c r="AK13" s="13">
        <f t="shared" si="35"/>
        <v>2.4324209676242781</v>
      </c>
      <c r="AL13" s="20">
        <f t="shared" si="4"/>
        <v>15.681778629035497</v>
      </c>
      <c r="AM13" s="59">
        <f t="shared" si="5"/>
        <v>207.62044061408039</v>
      </c>
      <c r="AN13" s="59">
        <f ca="1">AVERAGE(OFFSET($AM$3,0,0,'Données projet'!$E$10+1,1))-AVERAGE(OFFSET($H$3,0,0,'Données projet'!$E$10+1,1))</f>
        <v>437.26788843734175</v>
      </c>
      <c r="AO13" s="59">
        <f t="shared" si="36"/>
        <v>273.35778700650792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11</v>
      </c>
      <c r="BB13" s="12">
        <f>VLOOKUP(A13,'Données projet'!$A$87:$I$107,9,0)</f>
        <v>1.1000000000000001</v>
      </c>
      <c r="BC13" s="12">
        <f t="array" ref="BC13">INDEX(BB:BB,MIN(IF(ISNUMBER(BB13:BB209),ROW(BB13:BB209),"")))</f>
        <v>1.1000000000000001</v>
      </c>
      <c r="BD13" s="12">
        <f>IF('Données projet'!$A$88&gt;35,BD12+BC13-BL12,IF(A13&lt;'Données projet'!$A$88,$BA$205^A13,IF(A13='Données projet'!$A$88,'Données projet'!$B$88,BD12+BC13-BL12)))</f>
        <v>11</v>
      </c>
      <c r="BE13" s="13">
        <f>BD13*VLOOKUP('Données projet'!$B$11,Paramètres!$A$1:$I$89,3,0)*VLOOKUP('Données projet'!$B$11,Paramètres!$A$1:$I$89,5,0)</f>
        <v>11.840400000000001</v>
      </c>
      <c r="BF13" s="13">
        <f t="shared" si="37"/>
        <v>4.0924048732805671</v>
      </c>
      <c r="BG13" s="20">
        <f t="shared" si="7"/>
        <v>27.749635154296985</v>
      </c>
      <c r="BH13" s="59">
        <f t="shared" si="8"/>
        <v>219.68829713934187</v>
      </c>
      <c r="BI13" s="59">
        <f ca="1">AVERAGE(OFFSET($BH$3,0,0,'Données projet'!$E$11+1,1))-AVERAGE(OFFSET($H$3,0,0,'Données projet'!$E$11+1,1))</f>
        <v>488.49312517024231</v>
      </c>
      <c r="BJ13" s="59">
        <f t="shared" si="38"/>
        <v>470.60132881359323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11</v>
      </c>
      <c r="BW13" s="12">
        <f>VLOOKUP(A13,'Données projet'!$A$113:$I$133,9,0)</f>
        <v>1.1000000000000001</v>
      </c>
      <c r="BX13" s="12">
        <f t="array" ref="BX13">INDEX(BW:BW,MIN(IF(ISNUMBER(BW13:BW209),ROW(BW13:BW209),"")))</f>
        <v>1.1000000000000001</v>
      </c>
      <c r="BY13" s="12">
        <f>IF('Données projet'!$A$114&gt;35,BY12+BX13-CG12,IF(A13&lt;'Données projet'!$A$114,$BV$205^A13,IF(A13='Données projet'!$A$114,'Données projet'!$B$114,BY12+BX13-CG12)))</f>
        <v>11</v>
      </c>
      <c r="BZ13" s="13">
        <f>BY13*VLOOKUP('Données projet'!$B$12,Paramètres!$A$1:$I$89,3,0)*VLOOKUP('Données projet'!$B$12,Paramètres!$A$1:$I$89,5,0)</f>
        <v>10.639200000000001</v>
      </c>
      <c r="CA13" s="13">
        <f t="shared" si="39"/>
        <v>3.7233068850454925</v>
      </c>
      <c r="CB13" s="20">
        <f t="shared" si="10"/>
        <v>25.014699491454234</v>
      </c>
      <c r="CC13" s="59">
        <f t="shared" si="11"/>
        <v>216.95336147649911</v>
      </c>
      <c r="CD13" s="59">
        <f ca="1">AVERAGE(OFFSET($CC$3,0,0,'Données projet'!$E$12+1,1))-AVERAGE(OFFSET($H$3,0,0,'Données projet'!$E$12+1,1))</f>
        <v>445.32382187045056</v>
      </c>
      <c r="CE13" s="59">
        <f t="shared" si="40"/>
        <v>429.45184538102637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>
        <f>VLOOKUP(A13,'Données projet'!$A$139:$I$159,2,0)</f>
        <v>11</v>
      </c>
      <c r="CR13" s="12">
        <f>VLOOKUP(A13,'Données projet'!$A$139:$I$159,9,0)</f>
        <v>1.1000000000000001</v>
      </c>
      <c r="CS13" s="12">
        <f t="array" ref="CS13">INDEX(CR:CR,MIN(IF(ISNUMBER(CR13:CR209),ROW(CR13:CR209),"")))</f>
        <v>1.1000000000000001</v>
      </c>
      <c r="CT13" s="12">
        <f>IF('Données projet'!$A$140&gt;35,CT12+CS13-DB12,IF(A13&lt;'Données projet'!$A$140,$CQ$205^A13,IF(A13='Données projet'!$A$140,'Données projet'!$B$140,CT12+CS13-DB12)))</f>
        <v>11</v>
      </c>
      <c r="CU13" s="17">
        <f>CT13*VLOOKUP('Données projet'!$B$13,Paramètres!$A$1:$I$89,3,0)*VLOOKUP('Données projet'!$B$13,Paramètres!$A$1:$I$89,5,0)</f>
        <v>8.9232000000000014</v>
      </c>
      <c r="CV13" s="13">
        <f t="shared" si="41"/>
        <v>3.187367140202428</v>
      </c>
      <c r="CW13" s="20">
        <f t="shared" si="13"/>
        <v>21.092571102519226</v>
      </c>
      <c r="CX13" s="59">
        <f t="shared" si="14"/>
        <v>213.03123308756412</v>
      </c>
      <c r="CY13" s="59">
        <f ca="1">AVERAGE(OFFSET($CX$3,0,0,'Données projet'!$E$13+1,1))-AVERAGE(OFFSET($H$3,0,0,'Données projet'!$E$13+1,1))</f>
        <v>383.47399633251354</v>
      </c>
      <c r="CZ13" s="59">
        <f t="shared" si="42"/>
        <v>370.49129421395628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>
        <f>VLOOKUP(A13,'Données projet'!$A$165:$I$185,2,0)</f>
        <v>11</v>
      </c>
      <c r="DM13" s="12">
        <f>VLOOKUP(A13,'Données projet'!$A$165:$I$185,9,0)</f>
        <v>1.1000000000000001</v>
      </c>
      <c r="DN13" s="12">
        <f t="array" ref="DN13">INDEX(DM:DM,MIN(IF(ISNUMBER(DM13:DM209),ROW(DM13:DM209),"")))</f>
        <v>1.1000000000000001</v>
      </c>
      <c r="DO13" s="12">
        <f>IF('Données projet'!$A$166&gt;35,DO12+DN13-DW12,IF(A13&lt;'Données projet'!$A$166,$DL$205^A13,IF(A13='Données projet'!$A$166,'Données projet'!$B$166,DO12+DN13-DW12)))</f>
        <v>11</v>
      </c>
      <c r="DP13" s="17">
        <f>DO13*VLOOKUP('Données projet'!$B$14,Paramètres!$A$1:$I$89,3,0)*VLOOKUP('Données projet'!$B$14,Paramètres!$A$1:$I$89,5,0)</f>
        <v>8.9232000000000014</v>
      </c>
      <c r="DQ13" s="13">
        <f t="shared" si="43"/>
        <v>3.187367140202428</v>
      </c>
      <c r="DR13" s="20">
        <f t="shared" si="16"/>
        <v>21.092571102519226</v>
      </c>
      <c r="DS13" s="59">
        <f t="shared" si="17"/>
        <v>213.03123308756412</v>
      </c>
      <c r="DT13" s="59">
        <f ca="1">AVERAGE(OFFSET($DS$3,0,0,'Données projet'!$E$14+1,1))-AVERAGE(OFFSET($H$3,0,0,'Données projet'!$E$14+1,1))</f>
        <v>383.47399633251354</v>
      </c>
      <c r="DU13" s="59">
        <f t="shared" si="44"/>
        <v>370.49129421395628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>
        <f>VLOOKUP(A13,'Données projet'!$A$191:$I$211,2,0)</f>
        <v>11</v>
      </c>
      <c r="EH13" s="12">
        <f>VLOOKUP(A13,'Données projet'!$A$191:$I$211,9,0)</f>
        <v>1.1000000000000001</v>
      </c>
      <c r="EI13" s="12">
        <f t="array" ref="EI13">INDEX(EH:EH,MIN(IF(ISNUMBER(EH13:EH209),ROW(EH13:EH209),"")))</f>
        <v>1.1000000000000001</v>
      </c>
      <c r="EJ13" s="12">
        <f>IF('Données projet'!$A$192&gt;35,EJ12+EI13-ER12,IF(A13&lt;'Données projet'!$A$192,$EG$205^A13,IF(A13='Données projet'!$A$192,'Données projet'!$B$192,EJ12+EI13-ER12)))</f>
        <v>11</v>
      </c>
      <c r="EK13" s="17">
        <f>EJ13*VLOOKUP('Données projet'!$B$15,Paramètres!$A$1:$I$89,3,0)*VLOOKUP('Données projet'!$B$15,Paramètres!$A$1:$I$89,5,0)</f>
        <v>7.2072000000000003</v>
      </c>
      <c r="EL13" s="13">
        <f t="shared" si="45"/>
        <v>2.6392140198770462</v>
      </c>
      <c r="EM13" s="20">
        <f t="shared" si="19"/>
        <v>17.149171084619187</v>
      </c>
      <c r="EN13" s="59">
        <f t="shared" si="20"/>
        <v>209.08783306966407</v>
      </c>
      <c r="EO13" s="59">
        <f ca="1">AVERAGE(OFFSET($EN$3,0,0,'Données projet'!$E$15+1,1))-AVERAGE(OFFSET($H$3,0,0,'Données projet'!$E$15+1,1))</f>
        <v>321.37107975761091</v>
      </c>
      <c r="EP13" s="59">
        <f t="shared" si="46"/>
        <v>311.28303771742981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6">
        <f t="shared" si="1"/>
        <v>183.33333333333334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2.1</v>
      </c>
      <c r="N14" s="13">
        <f>IF('Données projet'!$A$36&gt;35,N13+M14-V13,IF(A14&lt;'Données projet'!$A$36,$K$205^A14,IF(A14='Données projet'!$A$36,'Données projet'!$B$36,N13+M14-V13)))</f>
        <v>7.8124474610620815</v>
      </c>
      <c r="O14" s="13">
        <f>N14*VLOOKUP('Données projet'!$B$9,Paramètres!$A$1:$I$89,3,0)*VLOOKUP('Données projet'!$B$9,Paramètres!$A$1:$I$89,5,0)</f>
        <v>7.0687024627689707</v>
      </c>
      <c r="P14" s="13">
        <f t="shared" si="33"/>
        <v>2.5943503554083325</v>
      </c>
      <c r="Q14" s="20">
        <f t="shared" si="2"/>
        <v>16.829816991658799</v>
      </c>
      <c r="R14" s="59">
        <f t="shared" si="0"/>
        <v>211.32561560077292</v>
      </c>
      <c r="S14" s="59">
        <f ca="1">AVERAGE(OFFSET($R$3,0,0,'Données projet'!$E$9+1,1))-AVERAGE(OFFSET($H$3,0,0,'Données projet'!$E$9+1,1))</f>
        <v>398.11190027805549</v>
      </c>
      <c r="T14" s="59">
        <f t="shared" si="34"/>
        <v>250.47702091764884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2.1</v>
      </c>
      <c r="AI14" s="13">
        <f>IF('Données projet'!$A$62&gt;35,AI13+AH14-AQ13,IF(A14&lt;'Données projet'!$A$62,$AF$205^A14,IF(A14='Données projet'!$A$62,'Données projet'!$B$62,AI13+AH14-AQ13)))</f>
        <v>7.8124474610620815</v>
      </c>
      <c r="AJ14" s="13">
        <f>AI14*VLOOKUP('Données projet'!$B$10,Paramètres!$A$1:$I$89,3,0)*VLOOKUP('Données projet'!$B$10,Paramètres!$A$1:$I$89,5,0)</f>
        <v>7.921821725516951</v>
      </c>
      <c r="AK14" s="13">
        <f t="shared" si="35"/>
        <v>2.869154216054651</v>
      </c>
      <c r="AL14" s="20">
        <f t="shared" si="4"/>
        <v>18.794283098237205</v>
      </c>
      <c r="AM14" s="59">
        <f t="shared" si="5"/>
        <v>213.29008170735133</v>
      </c>
      <c r="AN14" s="59">
        <f ca="1">AVERAGE(OFFSET($AM$3,0,0,'Données projet'!$E$10+1,1))-AVERAGE(OFFSET($H$3,0,0,'Données projet'!$E$10+1,1))</f>
        <v>437.26788843734175</v>
      </c>
      <c r="AO14" s="59">
        <f t="shared" si="36"/>
        <v>273.35778700650792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10.8</v>
      </c>
      <c r="BD14" s="12">
        <f>IF('Données projet'!$A$88&gt;35,BD13+BC14-BL13,IF(A14&lt;'Données projet'!$A$88,$BA$205^A14,IF(A14='Données projet'!$A$88,'Données projet'!$B$88,BD13+BC14-BL13)))</f>
        <v>21.8</v>
      </c>
      <c r="BE14" s="13">
        <f>BD14*VLOOKUP('Données projet'!$B$11,Paramètres!$A$1:$I$89,3,0)*VLOOKUP('Données projet'!$B$11,Paramètres!$A$1:$I$89,5,0)</f>
        <v>23.465520000000001</v>
      </c>
      <c r="BF14" s="13">
        <f t="shared" si="37"/>
        <v>7.4896957217208939</v>
      </c>
      <c r="BG14" s="20">
        <f t="shared" si="7"/>
        <v>53.913667381997236</v>
      </c>
      <c r="BH14" s="59">
        <f t="shared" si="8"/>
        <v>248.40946599111138</v>
      </c>
      <c r="BI14" s="59">
        <f ca="1">AVERAGE(OFFSET($BH$3,0,0,'Données projet'!$E$11+1,1))-AVERAGE(OFFSET($H$3,0,0,'Données projet'!$E$11+1,1))</f>
        <v>488.49312517024231</v>
      </c>
      <c r="BJ14" s="59">
        <f t="shared" si="38"/>
        <v>470.60132881359323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10.8</v>
      </c>
      <c r="BY14" s="12">
        <f>IF('Données projet'!$A$114&gt;35,BY13+BX14-CG13,IF(A14&lt;'Données projet'!$A$114,$BV$205^A14,IF(A14='Données projet'!$A$114,'Données projet'!$B$114,BY13+BX14-CG13)))</f>
        <v>21.8</v>
      </c>
      <c r="BZ14" s="13">
        <f>BY14*VLOOKUP('Données projet'!$B$12,Paramètres!$A$1:$I$89,3,0)*VLOOKUP('Données projet'!$B$12,Paramètres!$A$1:$I$89,5,0)</f>
        <v>21.084960000000002</v>
      </c>
      <c r="CA14" s="13">
        <f t="shared" si="39"/>
        <v>6.8141927573321395</v>
      </c>
      <c r="CB14" s="20">
        <f t="shared" si="10"/>
        <v>48.591024385686815</v>
      </c>
      <c r="CC14" s="59">
        <f t="shared" si="11"/>
        <v>243.08682299480094</v>
      </c>
      <c r="CD14" s="59">
        <f ca="1">AVERAGE(OFFSET($CC$3,0,0,'Données projet'!$E$12+1,1))-AVERAGE(OFFSET($H$3,0,0,'Données projet'!$E$12+1,1))</f>
        <v>445.32382187045056</v>
      </c>
      <c r="CE14" s="59">
        <f t="shared" si="40"/>
        <v>429.45184538102637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10.8</v>
      </c>
      <c r="CT14" s="12">
        <f>IF('Données projet'!$A$140&gt;35,CT13+CS14-DB13,IF(A14&lt;'Données projet'!$A$140,$CQ$205^A14,IF(A14='Données projet'!$A$140,'Données projet'!$B$140,CT13+CS14-DB13)))</f>
        <v>21.8</v>
      </c>
      <c r="CU14" s="17">
        <f>CT14*VLOOKUP('Données projet'!$B$13,Paramètres!$A$1:$I$89,3,0)*VLOOKUP('Données projet'!$B$13,Paramètres!$A$1:$I$89,5,0)</f>
        <v>17.684160000000002</v>
      </c>
      <c r="CV14" s="13">
        <f t="shared" si="41"/>
        <v>5.8333451290197509</v>
      </c>
      <c r="CW14" s="20">
        <f t="shared" si="13"/>
        <v>40.959654766376069</v>
      </c>
      <c r="CX14" s="59">
        <f t="shared" si="14"/>
        <v>235.45545337549021</v>
      </c>
      <c r="CY14" s="59">
        <f ca="1">AVERAGE(OFFSET($CX$3,0,0,'Données projet'!$E$13+1,1))-AVERAGE(OFFSET($H$3,0,0,'Données projet'!$E$13+1,1))</f>
        <v>383.47399633251354</v>
      </c>
      <c r="CZ14" s="59">
        <f t="shared" si="42"/>
        <v>370.49129421395628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10.8</v>
      </c>
      <c r="DO14" s="12">
        <f>IF('Données projet'!$A$166&gt;35,DO13+DN14-DW13,IF(A14&lt;'Données projet'!$A$166,$DL$205^A14,IF(A14='Données projet'!$A$166,'Données projet'!$B$166,DO13+DN14-DW13)))</f>
        <v>21.8</v>
      </c>
      <c r="DP14" s="17">
        <f>DO14*VLOOKUP('Données projet'!$B$14,Paramètres!$A$1:$I$89,3,0)*VLOOKUP('Données projet'!$B$14,Paramètres!$A$1:$I$89,5,0)</f>
        <v>17.684160000000002</v>
      </c>
      <c r="DQ14" s="13">
        <f t="shared" si="43"/>
        <v>5.8333451290197509</v>
      </c>
      <c r="DR14" s="20">
        <f t="shared" si="16"/>
        <v>40.959654766376069</v>
      </c>
      <c r="DS14" s="59">
        <f t="shared" si="17"/>
        <v>235.45545337549021</v>
      </c>
      <c r="DT14" s="59">
        <f ca="1">AVERAGE(OFFSET($DS$3,0,0,'Données projet'!$E$14+1,1))-AVERAGE(OFFSET($H$3,0,0,'Données projet'!$E$14+1,1))</f>
        <v>383.47399633251354</v>
      </c>
      <c r="DU14" s="59">
        <f t="shared" si="44"/>
        <v>370.49129421395628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10.8</v>
      </c>
      <c r="EJ14" s="12">
        <f>IF('Données projet'!$A$192&gt;35,EJ13+EI14-ER13,IF(A14&lt;'Données projet'!$A$192,$EG$205^A14,IF(A14='Données projet'!$A$192,'Données projet'!$B$192,EJ13+EI14-ER13)))</f>
        <v>21.8</v>
      </c>
      <c r="EK14" s="17">
        <f>EJ14*VLOOKUP('Données projet'!$B$15,Paramètres!$A$1:$I$89,3,0)*VLOOKUP('Données projet'!$B$15,Paramètres!$A$1:$I$89,5,0)</f>
        <v>14.283360000000002</v>
      </c>
      <c r="EL14" s="13">
        <f t="shared" si="45"/>
        <v>4.8301452484424656</v>
      </c>
      <c r="EM14" s="20">
        <f t="shared" si="19"/>
        <v>33.289354974370632</v>
      </c>
      <c r="EN14" s="59">
        <f t="shared" si="20"/>
        <v>227.78515358348477</v>
      </c>
      <c r="EO14" s="59">
        <f ca="1">AVERAGE(OFFSET($EN$3,0,0,'Données projet'!$E$15+1,1))-AVERAGE(OFFSET($H$3,0,0,'Données projet'!$E$15+1,1))</f>
        <v>321.37107975761091</v>
      </c>
      <c r="EP14" s="59">
        <f t="shared" si="46"/>
        <v>311.28303771742981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6">
        <f t="shared" si="1"/>
        <v>183.33333333333334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2.1</v>
      </c>
      <c r="N15" s="13">
        <f>IF('Données projet'!$A$36&gt;35,N14+M15-V14,IF(A15&lt;'Données projet'!$A$36,$K$205^A15,IF(A15='Données projet'!$A$36,'Données projet'!$B$36,N14+M15-V14)))</f>
        <v>9.4178024044149407</v>
      </c>
      <c r="O15" s="13">
        <f>N15*VLOOKUP('Données projet'!$B$9,Paramètres!$A$1:$I$89,3,0)*VLOOKUP('Données projet'!$B$9,Paramètres!$A$1:$I$89,5,0)</f>
        <v>8.521227615514638</v>
      </c>
      <c r="P15" s="13">
        <f t="shared" si="33"/>
        <v>3.0601574970852128</v>
      </c>
      <c r="Q15" s="20">
        <f t="shared" si="2"/>
        <v>20.170912404444739</v>
      </c>
      <c r="R15" s="59">
        <f t="shared" si="0"/>
        <v>217.20068985717762</v>
      </c>
      <c r="S15" s="59">
        <f ca="1">AVERAGE(OFFSET($R$3,0,0,'Données projet'!$E$9+1,1))-AVERAGE(OFFSET($H$3,0,0,'Données projet'!$E$9+1,1))</f>
        <v>398.11190027805549</v>
      </c>
      <c r="T15" s="59">
        <f t="shared" si="34"/>
        <v>250.47702091764884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2.1</v>
      </c>
      <c r="AI15" s="13">
        <f>IF('Données projet'!$A$62&gt;35,AI14+AH15-AQ14,IF(A15&lt;'Données projet'!$A$62,$AF$205^A15,IF(A15='Données projet'!$A$62,'Données projet'!$B$62,AI14+AH15-AQ14)))</f>
        <v>9.4178024044149407</v>
      </c>
      <c r="AJ15" s="13">
        <f>AI15*VLOOKUP('Données projet'!$B$10,Paramètres!$A$1:$I$89,3,0)*VLOOKUP('Données projet'!$B$10,Paramètres!$A$1:$I$89,5,0)</f>
        <v>9.5496516380767513</v>
      </c>
      <c r="AK15" s="13">
        <f t="shared" si="35"/>
        <v>3.3843014943027487</v>
      </c>
      <c r="AL15" s="20">
        <f t="shared" si="4"/>
        <v>22.526635038894295</v>
      </c>
      <c r="AM15" s="59">
        <f t="shared" si="5"/>
        <v>219.55641249162716</v>
      </c>
      <c r="AN15" s="59">
        <f ca="1">AVERAGE(OFFSET($AM$3,0,0,'Données projet'!$E$10+1,1))-AVERAGE(OFFSET($H$3,0,0,'Données projet'!$E$10+1,1))</f>
        <v>437.26788843734175</v>
      </c>
      <c r="AO15" s="59">
        <f t="shared" si="36"/>
        <v>273.35778700650792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10.8</v>
      </c>
      <c r="BD15" s="12">
        <f>IF('Données projet'!$A$88&gt;35,BD14+BC15-BL14,IF(A15&lt;'Données projet'!$A$88,$BA$205^A15,IF(A15='Données projet'!$A$88,'Données projet'!$B$88,BD14+BC15-BL14)))</f>
        <v>32.6</v>
      </c>
      <c r="BE15" s="13">
        <f>BD15*VLOOKUP('Données projet'!$B$11,Paramètres!$A$1:$I$89,3,0)*VLOOKUP('Données projet'!$B$11,Paramètres!$A$1:$I$89,5,0)</f>
        <v>35.09064</v>
      </c>
      <c r="BF15" s="13">
        <f t="shared" si="37"/>
        <v>10.687671284942702</v>
      </c>
      <c r="BG15" s="20">
        <f t="shared" si="7"/>
        <v>79.73055882127521</v>
      </c>
      <c r="BH15" s="59">
        <f t="shared" si="8"/>
        <v>276.76033627400807</v>
      </c>
      <c r="BI15" s="59">
        <f ca="1">AVERAGE(OFFSET($BH$3,0,0,'Données projet'!$E$11+1,1))-AVERAGE(OFFSET($H$3,0,0,'Données projet'!$E$11+1,1))</f>
        <v>488.49312517024231</v>
      </c>
      <c r="BJ15" s="59">
        <f t="shared" si="38"/>
        <v>470.60132881359323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10.8</v>
      </c>
      <c r="BY15" s="12">
        <f>IF('Données projet'!$A$114&gt;35,BY14+BX15-CG14,IF(A15&lt;'Données projet'!$A$114,$BV$205^A15,IF(A15='Données projet'!$A$114,'Données projet'!$B$114,BY14+BX15-CG14)))</f>
        <v>32.6</v>
      </c>
      <c r="BZ15" s="13">
        <f>BY15*VLOOKUP('Données projet'!$B$12,Paramètres!$A$1:$I$89,3,0)*VLOOKUP('Données projet'!$B$12,Paramètres!$A$1:$I$89,5,0)</f>
        <v>31.530720000000002</v>
      </c>
      <c r="CA15" s="13">
        <f t="shared" si="39"/>
        <v>9.7237397844340823</v>
      </c>
      <c r="CB15" s="20">
        <f t="shared" si="10"/>
        <v>71.851517457889358</v>
      </c>
      <c r="CC15" s="59">
        <f t="shared" si="11"/>
        <v>268.88129491062222</v>
      </c>
      <c r="CD15" s="59">
        <f ca="1">AVERAGE(OFFSET($CC$3,0,0,'Données projet'!$E$12+1,1))-AVERAGE(OFFSET($H$3,0,0,'Données projet'!$E$12+1,1))</f>
        <v>445.32382187045056</v>
      </c>
      <c r="CE15" s="59">
        <f t="shared" si="40"/>
        <v>429.45184538102637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10.8</v>
      </c>
      <c r="CT15" s="12">
        <f>IF('Données projet'!$A$140&gt;35,CT14+CS15-DB14,IF(A15&lt;'Données projet'!$A$140,$CQ$205^A15,IF(A15='Données projet'!$A$140,'Données projet'!$B$140,CT14+CS15-DB14)))</f>
        <v>32.6</v>
      </c>
      <c r="CU15" s="17">
        <f>CT15*VLOOKUP('Données projet'!$B$13,Paramètres!$A$1:$I$89,3,0)*VLOOKUP('Données projet'!$B$13,Paramètres!$A$1:$I$89,5,0)</f>
        <v>26.445120000000003</v>
      </c>
      <c r="CV15" s="13">
        <f t="shared" si="41"/>
        <v>8.3240865246071554</v>
      </c>
      <c r="CW15" s="20">
        <f t="shared" si="13"/>
        <v>60.556368030357454</v>
      </c>
      <c r="CX15" s="59">
        <f t="shared" si="14"/>
        <v>257.58614548309032</v>
      </c>
      <c r="CY15" s="59">
        <f ca="1">AVERAGE(OFFSET($CX$3,0,0,'Données projet'!$E$13+1,1))-AVERAGE(OFFSET($H$3,0,0,'Données projet'!$E$13+1,1))</f>
        <v>383.47399633251354</v>
      </c>
      <c r="CZ15" s="59">
        <f t="shared" si="42"/>
        <v>370.49129421395628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10.8</v>
      </c>
      <c r="DO15" s="12">
        <f>IF('Données projet'!$A$166&gt;35,DO14+DN15-DW14,IF(A15&lt;'Données projet'!$A$166,$DL$205^A15,IF(A15='Données projet'!$A$166,'Données projet'!$B$166,DO14+DN15-DW14)))</f>
        <v>32.6</v>
      </c>
      <c r="DP15" s="17">
        <f>DO15*VLOOKUP('Données projet'!$B$14,Paramètres!$A$1:$I$89,3,0)*VLOOKUP('Données projet'!$B$14,Paramètres!$A$1:$I$89,5,0)</f>
        <v>26.445120000000003</v>
      </c>
      <c r="DQ15" s="13">
        <f t="shared" si="43"/>
        <v>8.3240865246071554</v>
      </c>
      <c r="DR15" s="20">
        <f t="shared" si="16"/>
        <v>60.556368030357454</v>
      </c>
      <c r="DS15" s="59">
        <f t="shared" si="17"/>
        <v>257.58614548309032</v>
      </c>
      <c r="DT15" s="59">
        <f ca="1">AVERAGE(OFFSET($DS$3,0,0,'Données projet'!$E$14+1,1))-AVERAGE(OFFSET($H$3,0,0,'Données projet'!$E$14+1,1))</f>
        <v>383.47399633251354</v>
      </c>
      <c r="DU15" s="59">
        <f t="shared" si="44"/>
        <v>370.49129421395628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10.8</v>
      </c>
      <c r="EJ15" s="12">
        <f>IF('Données projet'!$A$192&gt;35,EJ14+EI15-ER14,IF(A15&lt;'Données projet'!$A$192,$EG$205^A15,IF(A15='Données projet'!$A$192,'Données projet'!$B$192,EJ14+EI15-ER14)))</f>
        <v>32.6</v>
      </c>
      <c r="EK15" s="17">
        <f>EJ15*VLOOKUP('Données projet'!$B$15,Paramètres!$A$1:$I$89,3,0)*VLOOKUP('Données projet'!$B$15,Paramètres!$A$1:$I$89,5,0)</f>
        <v>21.35952</v>
      </c>
      <c r="EL15" s="13">
        <f t="shared" si="45"/>
        <v>6.892536972385793</v>
      </c>
      <c r="EM15" s="20">
        <f t="shared" si="19"/>
        <v>49.205665893571926</v>
      </c>
      <c r="EN15" s="59">
        <f t="shared" si="20"/>
        <v>246.23544334630481</v>
      </c>
      <c r="EO15" s="59">
        <f ca="1">AVERAGE(OFFSET($EN$3,0,0,'Données projet'!$E$15+1,1))-AVERAGE(OFFSET($H$3,0,0,'Données projet'!$E$15+1,1))</f>
        <v>321.37107975761091</v>
      </c>
      <c r="EP15" s="59">
        <f t="shared" si="46"/>
        <v>311.28303771742981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6">
        <f t="shared" si="1"/>
        <v>183.33333333333334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2.1</v>
      </c>
      <c r="N16" s="13">
        <f>IF('Données projet'!$A$36&gt;35,N15+M16-V15,IF(A16&lt;'Données projet'!$A$36,$K$205^A16,IF(A16='Données projet'!$A$36,'Données projet'!$B$36,N15+M16-V15)))</f>
        <v>11.35303662145153</v>
      </c>
      <c r="O16" s="13">
        <f>N16*VLOOKUP('Données projet'!$B$9,Paramètres!$A$1:$I$89,3,0)*VLOOKUP('Données projet'!$B$9,Paramètres!$A$1:$I$89,5,0)</f>
        <v>10.272227535089344</v>
      </c>
      <c r="P16" s="13">
        <f t="shared" si="33"/>
        <v>3.6095987912522753</v>
      </c>
      <c r="Q16" s="20">
        <f t="shared" si="2"/>
        <v>24.177514185044988</v>
      </c>
      <c r="R16" s="59">
        <f t="shared" si="0"/>
        <v>223.71851443666381</v>
      </c>
      <c r="S16" s="59">
        <f ca="1">AVERAGE(OFFSET($R$3,0,0,'Données projet'!$E$9+1,1))-AVERAGE(OFFSET($H$3,0,0,'Données projet'!$E$9+1,1))</f>
        <v>398.11190027805549</v>
      </c>
      <c r="T16" s="59">
        <f t="shared" si="34"/>
        <v>250.47702091764884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2.1</v>
      </c>
      <c r="AI16" s="13">
        <f>IF('Données projet'!$A$62&gt;35,AI15+AH16-AQ15,IF(A16&lt;'Données projet'!$A$62,$AF$205^A16,IF(A16='Données projet'!$A$62,'Données projet'!$B$62,AI15+AH16-AQ15)))</f>
        <v>11.35303662145153</v>
      </c>
      <c r="AJ16" s="13">
        <f>AI16*VLOOKUP('Données projet'!$B$10,Paramètres!$A$1:$I$89,3,0)*VLOOKUP('Données projet'!$B$10,Paramètres!$A$1:$I$89,5,0)</f>
        <v>11.511979134151852</v>
      </c>
      <c r="AK16" s="13">
        <f t="shared" si="35"/>
        <v>3.9919417855793822</v>
      </c>
      <c r="AL16" s="20">
        <f t="shared" si="4"/>
        <v>27.002662268531896</v>
      </c>
      <c r="AM16" s="59">
        <f t="shared" si="5"/>
        <v>226.54366252015072</v>
      </c>
      <c r="AN16" s="59">
        <f ca="1">AVERAGE(OFFSET($AM$3,0,0,'Données projet'!$E$10+1,1))-AVERAGE(OFFSET($H$3,0,0,'Données projet'!$E$10+1,1))</f>
        <v>437.26788843734175</v>
      </c>
      <c r="AO16" s="59">
        <f t="shared" si="36"/>
        <v>273.35778700650792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10.8</v>
      </c>
      <c r="BD16" s="12">
        <f>IF('Données projet'!$A$88&gt;35,BD15+BC16-BL15,IF(A16&lt;'Données projet'!$A$88,$BA$205^A16,IF(A16='Données projet'!$A$88,'Données projet'!$B$88,BD15+BC16-BL15)))</f>
        <v>43.400000000000006</v>
      </c>
      <c r="BE16" s="13">
        <f>BD16*VLOOKUP('Données projet'!$B$11,Paramètres!$A$1:$I$89,3,0)*VLOOKUP('Données projet'!$B$11,Paramètres!$A$1:$I$89,5,0)</f>
        <v>46.715760000000003</v>
      </c>
      <c r="BF16" s="13">
        <f t="shared" si="37"/>
        <v>13.762265804187708</v>
      </c>
      <c r="BG16" s="20">
        <f t="shared" si="7"/>
        <v>105.33256160896025</v>
      </c>
      <c r="BH16" s="59">
        <f t="shared" si="8"/>
        <v>304.87356186057906</v>
      </c>
      <c r="BI16" s="59">
        <f ca="1">AVERAGE(OFFSET($BH$3,0,0,'Données projet'!$E$11+1,1))-AVERAGE(OFFSET($H$3,0,0,'Données projet'!$E$11+1,1))</f>
        <v>488.49312517024231</v>
      </c>
      <c r="BJ16" s="59">
        <f t="shared" si="38"/>
        <v>470.60132881359323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10.8</v>
      </c>
      <c r="BY16" s="12">
        <f>IF('Données projet'!$A$114&gt;35,BY15+BX16-CG15,IF(A16&lt;'Données projet'!$A$114,$BV$205^A16,IF(A16='Données projet'!$A$114,'Données projet'!$B$114,BY15+BX16-CG15)))</f>
        <v>43.400000000000006</v>
      </c>
      <c r="BZ16" s="13">
        <f>BY16*VLOOKUP('Données projet'!$B$12,Paramètres!$A$1:$I$89,3,0)*VLOOKUP('Données projet'!$B$12,Paramètres!$A$1:$I$89,5,0)</f>
        <v>41.976480000000009</v>
      </c>
      <c r="CA16" s="13">
        <f t="shared" si="39"/>
        <v>12.521033624290981</v>
      </c>
      <c r="CB16" s="20">
        <f t="shared" si="10"/>
        <v>94.916502895640136</v>
      </c>
      <c r="CC16" s="59">
        <f t="shared" si="11"/>
        <v>294.45750314725893</v>
      </c>
      <c r="CD16" s="59">
        <f ca="1">AVERAGE(OFFSET($CC$3,0,0,'Données projet'!$E$12+1,1))-AVERAGE(OFFSET($H$3,0,0,'Données projet'!$E$12+1,1))</f>
        <v>445.32382187045056</v>
      </c>
      <c r="CE16" s="59">
        <f t="shared" si="40"/>
        <v>429.45184538102637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10.8</v>
      </c>
      <c r="CT16" s="12">
        <f>IF('Données projet'!$A$140&gt;35,CT15+CS16-DB15,IF(A16&lt;'Données projet'!$A$140,$CQ$205^A16,IF(A16='Données projet'!$A$140,'Données projet'!$B$140,CT15+CS16-DB15)))</f>
        <v>43.400000000000006</v>
      </c>
      <c r="CU16" s="17">
        <f>CT16*VLOOKUP('Données projet'!$B$13,Paramètres!$A$1:$I$89,3,0)*VLOOKUP('Données projet'!$B$13,Paramètres!$A$1:$I$89,5,0)</f>
        <v>35.206080000000007</v>
      </c>
      <c r="CV16" s="13">
        <f t="shared" si="41"/>
        <v>10.718732666310196</v>
      </c>
      <c r="CW16" s="20">
        <f t="shared" si="13"/>
        <v>79.985715393823597</v>
      </c>
      <c r="CX16" s="59">
        <f t="shared" si="14"/>
        <v>279.52671564544244</v>
      </c>
      <c r="CY16" s="59">
        <f ca="1">AVERAGE(OFFSET($CX$3,0,0,'Données projet'!$E$13+1,1))-AVERAGE(OFFSET($H$3,0,0,'Données projet'!$E$13+1,1))</f>
        <v>383.47399633251354</v>
      </c>
      <c r="CZ16" s="59">
        <f t="shared" si="42"/>
        <v>370.49129421395628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10.8</v>
      </c>
      <c r="DO16" s="12">
        <f>IF('Données projet'!$A$166&gt;35,DO15+DN16-DW15,IF(A16&lt;'Données projet'!$A$166,$DL$205^A16,IF(A16='Données projet'!$A$166,'Données projet'!$B$166,DO15+DN16-DW15)))</f>
        <v>43.400000000000006</v>
      </c>
      <c r="DP16" s="17">
        <f>DO16*VLOOKUP('Données projet'!$B$14,Paramètres!$A$1:$I$89,3,0)*VLOOKUP('Données projet'!$B$14,Paramètres!$A$1:$I$89,5,0)</f>
        <v>35.206080000000007</v>
      </c>
      <c r="DQ16" s="13">
        <f t="shared" si="43"/>
        <v>10.718732666310196</v>
      </c>
      <c r="DR16" s="20">
        <f t="shared" si="16"/>
        <v>79.985715393823597</v>
      </c>
      <c r="DS16" s="59">
        <f t="shared" si="17"/>
        <v>279.52671564544244</v>
      </c>
      <c r="DT16" s="59">
        <f ca="1">AVERAGE(OFFSET($DS$3,0,0,'Données projet'!$E$14+1,1))-AVERAGE(OFFSET($H$3,0,0,'Données projet'!$E$14+1,1))</f>
        <v>383.47399633251354</v>
      </c>
      <c r="DU16" s="59">
        <f t="shared" si="44"/>
        <v>370.49129421395628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10.8</v>
      </c>
      <c r="EJ16" s="12">
        <f>IF('Données projet'!$A$192&gt;35,EJ15+EI16-ER15,IF(A16&lt;'Données projet'!$A$192,$EG$205^A16,IF(A16='Données projet'!$A$192,'Données projet'!$B$192,EJ15+EI16-ER15)))</f>
        <v>43.400000000000006</v>
      </c>
      <c r="EK16" s="17">
        <f>EJ16*VLOOKUP('Données projet'!$B$15,Paramètres!$A$1:$I$89,3,0)*VLOOKUP('Données projet'!$B$15,Paramètres!$A$1:$I$89,5,0)</f>
        <v>28.435680000000005</v>
      </c>
      <c r="EL16" s="13">
        <f t="shared" si="45"/>
        <v>8.875359594264788</v>
      </c>
      <c r="EM16" s="20">
        <f t="shared" si="19"/>
        <v>64.983393960011185</v>
      </c>
      <c r="EN16" s="59">
        <f t="shared" si="20"/>
        <v>264.52439421163001</v>
      </c>
      <c r="EO16" s="59">
        <f ca="1">AVERAGE(OFFSET($EN$3,0,0,'Données projet'!$E$15+1,1))-AVERAGE(OFFSET($H$3,0,0,'Données projet'!$E$15+1,1))</f>
        <v>321.37107975761091</v>
      </c>
      <c r="EP16" s="59">
        <f t="shared" si="46"/>
        <v>311.28303771742981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6">
        <f t="shared" si="1"/>
        <v>183.33333333333334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2.1</v>
      </c>
      <c r="N17" s="13">
        <f>IF('Données projet'!$A$36&gt;35,N16+M17-V16,IF(A17&lt;'Données projet'!$A$36,$K$205^A17,IF(A17='Données projet'!$A$36,'Données projet'!$B$36,N16+M17-V16)))</f>
        <v>13.685935953338433</v>
      </c>
      <c r="O17" s="13">
        <f>N17*VLOOKUP('Données projet'!$B$9,Paramètres!$A$1:$I$89,3,0)*VLOOKUP('Données projet'!$B$9,Paramètres!$A$1:$I$89,5,0)</f>
        <v>12.383034850580612</v>
      </c>
      <c r="P17" s="13">
        <f t="shared" si="33"/>
        <v>4.2576904771143838</v>
      </c>
      <c r="Q17" s="20">
        <f t="shared" si="2"/>
        <v>28.982596612402116</v>
      </c>
      <c r="R17" s="59">
        <f t="shared" si="0"/>
        <v>231.01245838467531</v>
      </c>
      <c r="S17" s="59">
        <f ca="1">AVERAGE(OFFSET($R$3,0,0,'Données projet'!$E$9+1,1))-AVERAGE(OFFSET($H$3,0,0,'Données projet'!$E$9+1,1))</f>
        <v>398.11190027805549</v>
      </c>
      <c r="T17" s="59">
        <f t="shared" si="34"/>
        <v>250.47702091764884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2.1</v>
      </c>
      <c r="AI17" s="13">
        <f>IF('Données projet'!$A$62&gt;35,AI16+AH17-AQ16,IF(A17&lt;'Données projet'!$A$62,$AF$205^A17,IF(A17='Données projet'!$A$62,'Données projet'!$B$62,AI16+AH17-AQ16)))</f>
        <v>13.685935953338433</v>
      </c>
      <c r="AJ17" s="13">
        <f>AI17*VLOOKUP('Données projet'!$B$10,Paramètres!$A$1:$I$89,3,0)*VLOOKUP('Données projet'!$B$10,Paramètres!$A$1:$I$89,5,0)</f>
        <v>13.877539056685173</v>
      </c>
      <c r="AK17" s="13">
        <f t="shared" si="35"/>
        <v>4.7086819085950955</v>
      </c>
      <c r="AL17" s="20">
        <f t="shared" si="4"/>
        <v>32.371001514529802</v>
      </c>
      <c r="AM17" s="59">
        <f t="shared" si="5"/>
        <v>234.400863286803</v>
      </c>
      <c r="AN17" s="59">
        <f ca="1">AVERAGE(OFFSET($AM$3,0,0,'Données projet'!$E$10+1,1))-AVERAGE(OFFSET($H$3,0,0,'Données projet'!$E$10+1,1))</f>
        <v>437.26788843734175</v>
      </c>
      <c r="AO17" s="59">
        <f t="shared" si="36"/>
        <v>273.35778700650792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10.8</v>
      </c>
      <c r="BD17" s="12">
        <f>IF('Données projet'!$A$88&gt;35,BD16+BC17-BL16,IF(A17&lt;'Données projet'!$A$88,$BA$205^A17,IF(A17='Données projet'!$A$88,'Données projet'!$B$88,BD16+BC17-BL16)))</f>
        <v>54.2</v>
      </c>
      <c r="BE17" s="13">
        <f>BD17*VLOOKUP('Données projet'!$B$11,Paramètres!$A$1:$I$89,3,0)*VLOOKUP('Données projet'!$B$11,Paramètres!$A$1:$I$89,5,0)</f>
        <v>58.340879999999999</v>
      </c>
      <c r="BF17" s="13">
        <f t="shared" si="37"/>
        <v>16.748109286672346</v>
      </c>
      <c r="BG17" s="20">
        <f t="shared" si="7"/>
        <v>130.77998967428766</v>
      </c>
      <c r="BH17" s="59">
        <f t="shared" si="8"/>
        <v>332.80985144656086</v>
      </c>
      <c r="BI17" s="59">
        <f ca="1">AVERAGE(OFFSET($BH$3,0,0,'Données projet'!$E$11+1,1))-AVERAGE(OFFSET($H$3,0,0,'Données projet'!$E$11+1,1))</f>
        <v>488.49312517024231</v>
      </c>
      <c r="BJ17" s="59">
        <f t="shared" si="38"/>
        <v>470.60132881359323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10.8</v>
      </c>
      <c r="BY17" s="12">
        <f>IF('Données projet'!$A$114&gt;35,BY16+BX17-CG16,IF(A17&lt;'Données projet'!$A$114,$BV$205^A17,IF(A17='Données projet'!$A$114,'Données projet'!$B$114,BY16+BX17-CG16)))</f>
        <v>54.2</v>
      </c>
      <c r="BZ17" s="13">
        <f>BY17*VLOOKUP('Données projet'!$B$12,Paramètres!$A$1:$I$89,3,0)*VLOOKUP('Données projet'!$B$12,Paramètres!$A$1:$I$89,5,0)</f>
        <v>52.422240000000002</v>
      </c>
      <c r="CA17" s="13">
        <f t="shared" si="39"/>
        <v>15.23758096998198</v>
      </c>
      <c r="CB17" s="20">
        <f t="shared" si="10"/>
        <v>117.84085485605193</v>
      </c>
      <c r="CC17" s="59">
        <f t="shared" si="11"/>
        <v>319.87071662832511</v>
      </c>
      <c r="CD17" s="59">
        <f ca="1">AVERAGE(OFFSET($CC$3,0,0,'Données projet'!$E$12+1,1))-AVERAGE(OFFSET($H$3,0,0,'Données projet'!$E$12+1,1))</f>
        <v>445.32382187045056</v>
      </c>
      <c r="CE17" s="59">
        <f t="shared" si="40"/>
        <v>429.45184538102637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10.8</v>
      </c>
      <c r="CT17" s="12">
        <f>IF('Données projet'!$A$140&gt;35,CT16+CS17-DB16,IF(A17&lt;'Données projet'!$A$140,$CQ$205^A17,IF(A17='Données projet'!$A$140,'Données projet'!$B$140,CT16+CS17-DB16)))</f>
        <v>54.2</v>
      </c>
      <c r="CU17" s="17">
        <f>CT17*VLOOKUP('Données projet'!$B$13,Paramètres!$A$1:$I$89,3,0)*VLOOKUP('Données projet'!$B$13,Paramètres!$A$1:$I$89,5,0)</f>
        <v>43.967040000000004</v>
      </c>
      <c r="CV17" s="13">
        <f t="shared" si="41"/>
        <v>13.04425511497986</v>
      </c>
      <c r="CW17" s="20">
        <f t="shared" si="13"/>
        <v>99.294672325256599</v>
      </c>
      <c r="CX17" s="59">
        <f t="shared" si="14"/>
        <v>301.32453409752981</v>
      </c>
      <c r="CY17" s="59">
        <f ca="1">AVERAGE(OFFSET($CX$3,0,0,'Données projet'!$E$13+1,1))-AVERAGE(OFFSET($H$3,0,0,'Données projet'!$E$13+1,1))</f>
        <v>383.47399633251354</v>
      </c>
      <c r="CZ17" s="59">
        <f t="shared" si="42"/>
        <v>370.49129421395628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10.8</v>
      </c>
      <c r="DO17" s="12">
        <f>IF('Données projet'!$A$166&gt;35,DO16+DN17-DW16,IF(A17&lt;'Données projet'!$A$166,$DL$205^A17,IF(A17='Données projet'!$A$166,'Données projet'!$B$166,DO16+DN17-DW16)))</f>
        <v>54.2</v>
      </c>
      <c r="DP17" s="17">
        <f>DO17*VLOOKUP('Données projet'!$B$14,Paramètres!$A$1:$I$89,3,0)*VLOOKUP('Données projet'!$B$14,Paramètres!$A$1:$I$89,5,0)</f>
        <v>43.967040000000004</v>
      </c>
      <c r="DQ17" s="13">
        <f t="shared" si="43"/>
        <v>13.04425511497986</v>
      </c>
      <c r="DR17" s="20">
        <f t="shared" si="16"/>
        <v>99.294672325256599</v>
      </c>
      <c r="DS17" s="59">
        <f t="shared" si="17"/>
        <v>301.32453409752981</v>
      </c>
      <c r="DT17" s="59">
        <f ca="1">AVERAGE(OFFSET($DS$3,0,0,'Données projet'!$E$14+1,1))-AVERAGE(OFFSET($H$3,0,0,'Données projet'!$E$14+1,1))</f>
        <v>383.47399633251354</v>
      </c>
      <c r="DU17" s="59">
        <f t="shared" si="44"/>
        <v>370.49129421395628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10.8</v>
      </c>
      <c r="EJ17" s="12">
        <f>IF('Données projet'!$A$192&gt;35,EJ16+EI17-ER16,IF(A17&lt;'Données projet'!$A$192,$EG$205^A17,IF(A17='Données projet'!$A$192,'Données projet'!$B$192,EJ16+EI17-ER16)))</f>
        <v>54.2</v>
      </c>
      <c r="EK17" s="17">
        <f>EJ17*VLOOKUP('Données projet'!$B$15,Paramètres!$A$1:$I$89,3,0)*VLOOKUP('Données projet'!$B$15,Paramètres!$A$1:$I$89,5,0)</f>
        <v>35.511839999999999</v>
      </c>
      <c r="EL17" s="13">
        <f t="shared" si="45"/>
        <v>10.800946192888624</v>
      </c>
      <c r="EM17" s="20">
        <f t="shared" si="19"/>
        <v>80.661435952614355</v>
      </c>
      <c r="EN17" s="59">
        <f t="shared" si="20"/>
        <v>282.69129772488753</v>
      </c>
      <c r="EO17" s="59">
        <f ca="1">AVERAGE(OFFSET($EN$3,0,0,'Données projet'!$E$15+1,1))-AVERAGE(OFFSET($H$3,0,0,'Données projet'!$E$15+1,1))</f>
        <v>321.37107975761091</v>
      </c>
      <c r="EP17" s="59">
        <f t="shared" si="46"/>
        <v>311.28303771742981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6">
        <f t="shared" si="1"/>
        <v>183.33333333333334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2.1</v>
      </c>
      <c r="N18" s="13">
        <f>IF('Données projet'!$A$36&gt;35,N17+M18-V17,IF(A18&lt;'Données projet'!$A$36,$K$205^A18,IF(A18='Données projet'!$A$36,'Données projet'!$B$36,N17+M18-V17)))</f>
        <v>16.498215337821566</v>
      </c>
      <c r="O18" s="13">
        <f>N18*VLOOKUP('Données projet'!$B$9,Paramètres!$A$1:$I$89,3,0)*VLOOKUP('Données projet'!$B$9,Paramètres!$A$1:$I$89,5,0)</f>
        <v>14.927585237660953</v>
      </c>
      <c r="P18" s="13">
        <f t="shared" si="33"/>
        <v>5.0221449106318534</v>
      </c>
      <c r="Q18" s="20">
        <f t="shared" si="2"/>
        <v>34.745780008276633</v>
      </c>
      <c r="R18" s="59">
        <f t="shared" si="0"/>
        <v>239.24252994115767</v>
      </c>
      <c r="S18" s="59">
        <f ca="1">AVERAGE(OFFSET($R$3,0,0,'Données projet'!$E$9+1,1))-AVERAGE(OFFSET($H$3,0,0,'Données projet'!$E$9+1,1))</f>
        <v>398.11190027805549</v>
      </c>
      <c r="T18" s="59">
        <f t="shared" si="34"/>
        <v>250.47702091764884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2.1</v>
      </c>
      <c r="AI18" s="13">
        <f>IF('Données projet'!$A$62&gt;35,AI17+AH18-AQ17,IF(A18&lt;'Données projet'!$A$62,$AF$205^A18,IF(A18='Données projet'!$A$62,'Données projet'!$B$62,AI17+AH18-AQ17)))</f>
        <v>16.498215337821566</v>
      </c>
      <c r="AJ18" s="13">
        <f>AI18*VLOOKUP('Données projet'!$B$10,Paramètres!$A$1:$I$89,3,0)*VLOOKUP('Données projet'!$B$10,Paramètres!$A$1:$I$89,5,0)</f>
        <v>16.729190352551068</v>
      </c>
      <c r="AK18" s="13">
        <f t="shared" si="35"/>
        <v>5.5541103821765283</v>
      </c>
      <c r="AL18" s="20">
        <f t="shared" si="4"/>
        <v>38.810082112983899</v>
      </c>
      <c r="AM18" s="59">
        <f t="shared" si="5"/>
        <v>243.30683204586495</v>
      </c>
      <c r="AN18" s="59">
        <f ca="1">AVERAGE(OFFSET($AM$3,0,0,'Données projet'!$E$10+1,1))-AVERAGE(OFFSET($H$3,0,0,'Données projet'!$E$10+1,1))</f>
        <v>437.26788843734175</v>
      </c>
      <c r="AO18" s="59">
        <f t="shared" si="36"/>
        <v>273.35778700650792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65</v>
      </c>
      <c r="BB18" s="12">
        <f>VLOOKUP(A18,'Données projet'!$A$87:$I$107,9,0)</f>
        <v>10.8</v>
      </c>
      <c r="BC18" s="12">
        <f t="array" ref="BC18">INDEX(BB:BB,MIN(IF(ISNUMBER(BB18:BB214),ROW(BB18:BB214),"")))</f>
        <v>10.8</v>
      </c>
      <c r="BD18" s="12">
        <f>IF('Données projet'!$A$88&gt;35,BD17+BC18-BL17,IF(A18&lt;'Données projet'!$A$88,$BA$205^A18,IF(A18='Données projet'!$A$88,'Données projet'!$B$88,BD17+BC18-BL17)))</f>
        <v>65</v>
      </c>
      <c r="BE18" s="13">
        <f>BD18*VLOOKUP('Données projet'!$B$11,Paramètres!$A$1:$I$89,3,0)*VLOOKUP('Données projet'!$B$11,Paramètres!$A$1:$I$89,5,0)</f>
        <v>69.965999999999994</v>
      </c>
      <c r="BF18" s="13">
        <f t="shared" si="37"/>
        <v>19.665013934342461</v>
      </c>
      <c r="BG18" s="20">
        <f t="shared" si="7"/>
        <v>156.10734926897979</v>
      </c>
      <c r="BH18" s="59">
        <f t="shared" si="8"/>
        <v>360.60409920186083</v>
      </c>
      <c r="BI18" s="59">
        <f ca="1">AVERAGE(OFFSET($BH$3,0,0,'Données projet'!$E$11+1,1))-AVERAGE(OFFSET($H$3,0,0,'Données projet'!$E$11+1,1))</f>
        <v>488.49312517024231</v>
      </c>
      <c r="BJ18" s="59">
        <f t="shared" si="38"/>
        <v>470.60132881359323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32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65</v>
      </c>
      <c r="BW18" s="12">
        <f>VLOOKUP(A18,'Données projet'!$A$113:$I$133,9,0)</f>
        <v>10.8</v>
      </c>
      <c r="BX18" s="12">
        <f t="array" ref="BX18">INDEX(BW:BW,MIN(IF(ISNUMBER(BW18:BW214),ROW(BW18:BW214),"")))</f>
        <v>10.8</v>
      </c>
      <c r="BY18" s="12">
        <f>IF('Données projet'!$A$114&gt;35,BY17+BX18-CG17,IF(A18&lt;'Données projet'!$A$114,$BV$205^A18,IF(A18='Données projet'!$A$114,'Données projet'!$B$114,BY17+BX18-CG17)))</f>
        <v>65</v>
      </c>
      <c r="BZ18" s="13">
        <f>BY18*VLOOKUP('Données projet'!$B$12,Paramètres!$A$1:$I$89,3,0)*VLOOKUP('Données projet'!$B$12,Paramètres!$A$1:$I$89,5,0)</f>
        <v>62.867999999999995</v>
      </c>
      <c r="CA18" s="13">
        <f t="shared" si="39"/>
        <v>17.891407141629873</v>
      </c>
      <c r="CB18" s="20">
        <f t="shared" si="10"/>
        <v>140.65596743833868</v>
      </c>
      <c r="CC18" s="59">
        <f t="shared" si="11"/>
        <v>345.15271737121975</v>
      </c>
      <c r="CD18" s="59">
        <f ca="1">AVERAGE(OFFSET($CC$3,0,0,'Données projet'!$E$12+1,1))-AVERAGE(OFFSET($H$3,0,0,'Données projet'!$E$12+1,1))</f>
        <v>445.32382187045056</v>
      </c>
      <c r="CE18" s="59">
        <f t="shared" si="40"/>
        <v>429.45184538102637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32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65</v>
      </c>
      <c r="CR18" s="12">
        <f>VLOOKUP(A18,'Données projet'!$A$139:$I$159,9,0)</f>
        <v>10.8</v>
      </c>
      <c r="CS18" s="12">
        <f t="array" ref="CS18">INDEX(CR:CR,MIN(IF(ISNUMBER(CR18:CR214),ROW(CR18:CR214),"")))</f>
        <v>10.8</v>
      </c>
      <c r="CT18" s="12">
        <f>IF('Données projet'!$A$140&gt;35,CT17+CS18-DB17,IF(A18&lt;'Données projet'!$A$140,$CQ$205^A18,IF(A18='Données projet'!$A$140,'Données projet'!$B$140,CT17+CS18-DB17)))</f>
        <v>65</v>
      </c>
      <c r="CU18" s="17">
        <f>CT18*VLOOKUP('Données projet'!$B$13,Paramètres!$A$1:$I$89,3,0)*VLOOKUP('Données projet'!$B$13,Paramètres!$A$1:$I$89,5,0)</f>
        <v>52.728000000000009</v>
      </c>
      <c r="CV18" s="13">
        <f t="shared" si="41"/>
        <v>15.316084592505286</v>
      </c>
      <c r="CW18" s="20">
        <f t="shared" si="13"/>
        <v>118.51011399861339</v>
      </c>
      <c r="CX18" s="59">
        <f t="shared" si="14"/>
        <v>323.00686393149442</v>
      </c>
      <c r="CY18" s="59">
        <f ca="1">AVERAGE(OFFSET($CX$3,0,0,'Données projet'!$E$13+1,1))-AVERAGE(OFFSET($H$3,0,0,'Données projet'!$E$13+1,1))</f>
        <v>383.47399633251354</v>
      </c>
      <c r="CZ18" s="59">
        <f t="shared" si="42"/>
        <v>370.49129421395628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32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65</v>
      </c>
      <c r="DM18" s="12">
        <f>VLOOKUP(A18,'Données projet'!$A$165:$I$185,9,0)</f>
        <v>10.8</v>
      </c>
      <c r="DN18" s="12">
        <f t="array" ref="DN18">INDEX(DM:DM,MIN(IF(ISNUMBER(DM18:DM214),ROW(DM18:DM214),"")))</f>
        <v>10.8</v>
      </c>
      <c r="DO18" s="12">
        <f>IF('Données projet'!$A$166&gt;35,DO17+DN18-DW17,IF(A18&lt;'Données projet'!$A$166,$DL$205^A18,IF(A18='Données projet'!$A$166,'Données projet'!$B$166,DO17+DN18-DW17)))</f>
        <v>65</v>
      </c>
      <c r="DP18" s="17">
        <f>DO18*VLOOKUP('Données projet'!$B$14,Paramètres!$A$1:$I$89,3,0)*VLOOKUP('Données projet'!$B$14,Paramètres!$A$1:$I$89,5,0)</f>
        <v>52.728000000000009</v>
      </c>
      <c r="DQ18" s="13">
        <f t="shared" si="43"/>
        <v>15.316084592505286</v>
      </c>
      <c r="DR18" s="20">
        <f t="shared" si="16"/>
        <v>118.51011399861339</v>
      </c>
      <c r="DS18" s="59">
        <f t="shared" si="17"/>
        <v>323.00686393149442</v>
      </c>
      <c r="DT18" s="59">
        <f ca="1">AVERAGE(OFFSET($DS$3,0,0,'Données projet'!$E$14+1,1))-AVERAGE(OFFSET($H$3,0,0,'Données projet'!$E$14+1,1))</f>
        <v>383.47399633251354</v>
      </c>
      <c r="DU18" s="59">
        <f t="shared" si="44"/>
        <v>370.49129421395628</v>
      </c>
      <c r="DV18" s="15">
        <f>IF(ISNA(VLOOKUP(A18,'Données projet'!$A$165:$I$185,3,0)),0,VLOOKUP(A18,'Données projet'!$A$165:$I$185,3,0))</f>
        <v>1</v>
      </c>
      <c r="DW18" s="15">
        <f>IF(ISNA(VLOOKUP(A18,'Données projet'!$A$165:$I$185,4,0)),0,VLOOKUP(A18,'Données projet'!$A$165:$I$185,4,0))</f>
        <v>32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65</v>
      </c>
      <c r="EH18" s="12">
        <f>VLOOKUP(A18,'Données projet'!$A$191:$I$211,9,0)</f>
        <v>10.8</v>
      </c>
      <c r="EI18" s="12">
        <f t="array" ref="EI18">INDEX(EH:EH,MIN(IF(ISNUMBER(EH18:EH214),ROW(EH18:EH214),"")))</f>
        <v>10.8</v>
      </c>
      <c r="EJ18" s="12">
        <f>IF('Données projet'!$A$192&gt;35,EJ17+EI18-ER17,IF(A18&lt;'Données projet'!$A$192,$EG$205^A18,IF(A18='Données projet'!$A$192,'Données projet'!$B$192,EJ17+EI18-ER17)))</f>
        <v>65</v>
      </c>
      <c r="EK18" s="17">
        <f>EJ18*VLOOKUP('Données projet'!$B$15,Paramètres!$A$1:$I$89,3,0)*VLOOKUP('Données projet'!$B$15,Paramètres!$A$1:$I$89,5,0)</f>
        <v>42.588000000000001</v>
      </c>
      <c r="EL18" s="13">
        <f t="shared" si="45"/>
        <v>12.682073764365764</v>
      </c>
      <c r="EM18" s="20">
        <f t="shared" si="19"/>
        <v>96.262045139603686</v>
      </c>
      <c r="EN18" s="59">
        <f t="shared" si="20"/>
        <v>300.75879507248476</v>
      </c>
      <c r="EO18" s="59">
        <f ca="1">AVERAGE(OFFSET($EN$3,0,0,'Données projet'!$E$15+1,1))-AVERAGE(OFFSET($H$3,0,0,'Données projet'!$E$15+1,1))</f>
        <v>321.37107975761091</v>
      </c>
      <c r="EP18" s="59">
        <f t="shared" si="46"/>
        <v>311.28303771742981</v>
      </c>
      <c r="EQ18" s="15">
        <f>IF(ISNA(VLOOKUP(A18,'Données projet'!$A$191:$I$211,3,0)),0,VLOOKUP(A18,'Données projet'!$A$191:$I$211,3,0))</f>
        <v>1</v>
      </c>
      <c r="ER18" s="15">
        <f>IF(ISNA(VLOOKUP(A18,'Données projet'!$A$191:$I$211,4,0)),0,VLOOKUP(A18,'Données projet'!$A$191:$I$211,4,0))</f>
        <v>32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6">
        <f t="shared" si="1"/>
        <v>183.33333333333334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2.1</v>
      </c>
      <c r="N19" s="13">
        <f>IF('Données projet'!$A$36&gt;35,N18+M19-V18,IF(A19&lt;'Données projet'!$A$36,$K$205^A19,IF(A19='Données projet'!$A$36,'Données projet'!$B$36,N18+M19-V18)))</f>
        <v>19.888381054913147</v>
      </c>
      <c r="O19" s="13">
        <f>N19*VLOOKUP('Données projet'!$B$9,Paramètres!$A$1:$I$89,3,0)*VLOOKUP('Données projet'!$B$9,Paramètres!$A$1:$I$89,5,0)</f>
        <v>17.995007178485412</v>
      </c>
      <c r="P19" s="13">
        <f t="shared" si="33"/>
        <v>5.9238546434872337</v>
      </c>
      <c r="Q19" s="20">
        <f t="shared" si="2"/>
        <v>41.658684339935689</v>
      </c>
      <c r="R19" s="59">
        <f t="shared" si="0"/>
        <v>248.60073026204975</v>
      </c>
      <c r="S19" s="59">
        <f ca="1">AVERAGE(OFFSET($R$3,0,0,'Données projet'!$E$9+1,1))-AVERAGE(OFFSET($H$3,0,0,'Données projet'!$E$9+1,1))</f>
        <v>398.11190027805549</v>
      </c>
      <c r="T19" s="59">
        <f t="shared" si="34"/>
        <v>250.47702091764884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2.1</v>
      </c>
      <c r="AI19" s="13">
        <f>IF('Données projet'!$A$62&gt;35,AI18+AH19-AQ18,IF(A19&lt;'Données projet'!$A$62,$AF$205^A19,IF(A19='Données projet'!$A$62,'Données projet'!$B$62,AI18+AH19-AQ18)))</f>
        <v>19.888381054913147</v>
      </c>
      <c r="AJ19" s="13">
        <f>AI19*VLOOKUP('Données projet'!$B$10,Paramètres!$A$1:$I$89,3,0)*VLOOKUP('Données projet'!$B$10,Paramètres!$A$1:$I$89,5,0)</f>
        <v>20.166818389681932</v>
      </c>
      <c r="AK19" s="13">
        <f t="shared" si="35"/>
        <v>6.5513327797938032</v>
      </c>
      <c r="AL19" s="20">
        <f t="shared" si="4"/>
        <v>46.534113286836906</v>
      </c>
      <c r="AM19" s="59">
        <f t="shared" si="5"/>
        <v>253.47615920895097</v>
      </c>
      <c r="AN19" s="59">
        <f ca="1">AVERAGE(OFFSET($AM$3,0,0,'Données projet'!$E$10+1,1))-AVERAGE(OFFSET($H$3,0,0,'Données projet'!$E$10+1,1))</f>
        <v>437.26788843734175</v>
      </c>
      <c r="AO19" s="59">
        <f t="shared" si="36"/>
        <v>273.35778700650792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13.8</v>
      </c>
      <c r="BD19" s="12">
        <f>IF('Données projet'!$A$88&gt;35,BD18+BC19-BL18,IF(A19&lt;'Données projet'!$A$88,$BA$205^A19,IF(A19='Données projet'!$A$88,'Données projet'!$B$88,BD18+BC19-BL18)))</f>
        <v>46.8</v>
      </c>
      <c r="BE19" s="13">
        <f>BD19*VLOOKUP('Données projet'!$B$11,Paramètres!$A$1:$I$89,3,0)*VLOOKUP('Données projet'!$B$11,Paramètres!$A$1:$I$89,5,0)</f>
        <v>50.375519999999995</v>
      </c>
      <c r="BF19" s="13">
        <f t="shared" si="37"/>
        <v>14.710697068688855</v>
      </c>
      <c r="BG19" s="20">
        <f t="shared" si="7"/>
        <v>113.3584947279664</v>
      </c>
      <c r="BH19" s="59">
        <f t="shared" si="8"/>
        <v>320.30054065008045</v>
      </c>
      <c r="BI19" s="59">
        <f ca="1">AVERAGE(OFFSET($BH$3,0,0,'Données projet'!$E$11+1,1))-AVERAGE(OFFSET($H$3,0,0,'Données projet'!$E$11+1,1))</f>
        <v>488.49312517024231</v>
      </c>
      <c r="BJ19" s="59">
        <f t="shared" si="38"/>
        <v>470.60132881359323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13.8</v>
      </c>
      <c r="BY19" s="12">
        <f>IF('Données projet'!$A$114&gt;35,BY18+BX19-CG18,IF(A19&lt;'Données projet'!$A$114,$BV$205^A19,IF(A19='Données projet'!$A$114,'Données projet'!$B$114,BY18+BX19-CG18)))</f>
        <v>46.8</v>
      </c>
      <c r="BZ19" s="13">
        <f>BY19*VLOOKUP('Données projet'!$B$12,Paramètres!$A$1:$I$89,3,0)*VLOOKUP('Données projet'!$B$12,Paramètres!$A$1:$I$89,5,0)</f>
        <v>45.264960000000002</v>
      </c>
      <c r="CA19" s="13">
        <f t="shared" si="39"/>
        <v>13.383924947719283</v>
      </c>
      <c r="CB19" s="20">
        <f t="shared" si="10"/>
        <v>102.14680795061109</v>
      </c>
      <c r="CC19" s="59">
        <f t="shared" si="11"/>
        <v>309.08885387272517</v>
      </c>
      <c r="CD19" s="59">
        <f ca="1">AVERAGE(OFFSET($CC$3,0,0,'Données projet'!$E$12+1,1))-AVERAGE(OFFSET($H$3,0,0,'Données projet'!$E$12+1,1))</f>
        <v>445.32382187045056</v>
      </c>
      <c r="CE19" s="59">
        <f t="shared" si="40"/>
        <v>429.45184538102637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13.8</v>
      </c>
      <c r="CT19" s="12">
        <f>IF('Données projet'!$A$140&gt;35,CT18+CS19-DB18,IF(A19&lt;'Données projet'!$A$140,$CQ$205^A19,IF(A19='Données projet'!$A$140,'Données projet'!$B$140,CT18+CS19-DB18)))</f>
        <v>46.8</v>
      </c>
      <c r="CU19" s="17">
        <f>CT19*VLOOKUP('Données projet'!$B$13,Paramètres!$A$1:$I$89,3,0)*VLOOKUP('Données projet'!$B$13,Paramètres!$A$1:$I$89,5,0)</f>
        <v>37.96416</v>
      </c>
      <c r="CV19" s="13">
        <f t="shared" si="41"/>
        <v>11.457417801534429</v>
      </c>
      <c r="CW19" s="20">
        <f t="shared" si="13"/>
        <v>86.075914671005776</v>
      </c>
      <c r="CX19" s="59">
        <f t="shared" si="14"/>
        <v>293.01796059311982</v>
      </c>
      <c r="CY19" s="59">
        <f ca="1">AVERAGE(OFFSET($CX$3,0,0,'Données projet'!$E$13+1,1))-AVERAGE(OFFSET($H$3,0,0,'Données projet'!$E$13+1,1))</f>
        <v>383.47399633251354</v>
      </c>
      <c r="CZ19" s="59">
        <f t="shared" si="42"/>
        <v>370.49129421395628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13.8</v>
      </c>
      <c r="DO19" s="12">
        <f>IF('Données projet'!$A$166&gt;35,DO18+DN19-DW18,IF(A19&lt;'Données projet'!$A$166,$DL$205^A19,IF(A19='Données projet'!$A$166,'Données projet'!$B$166,DO18+DN19-DW18)))</f>
        <v>46.8</v>
      </c>
      <c r="DP19" s="17">
        <f>DO19*VLOOKUP('Données projet'!$B$14,Paramètres!$A$1:$I$89,3,0)*VLOOKUP('Données projet'!$B$14,Paramètres!$A$1:$I$89,5,0)</f>
        <v>37.96416</v>
      </c>
      <c r="DQ19" s="13">
        <f t="shared" si="43"/>
        <v>11.457417801534429</v>
      </c>
      <c r="DR19" s="20">
        <f t="shared" si="16"/>
        <v>86.075914671005776</v>
      </c>
      <c r="DS19" s="59">
        <f t="shared" si="17"/>
        <v>293.01796059311982</v>
      </c>
      <c r="DT19" s="59">
        <f ca="1">AVERAGE(OFFSET($DS$3,0,0,'Données projet'!$E$14+1,1))-AVERAGE(OFFSET($H$3,0,0,'Données projet'!$E$14+1,1))</f>
        <v>383.47399633251354</v>
      </c>
      <c r="DU19" s="59">
        <f t="shared" si="44"/>
        <v>370.49129421395628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13.8</v>
      </c>
      <c r="EJ19" s="12">
        <f>IF('Données projet'!$A$192&gt;35,EJ18+EI19-ER18,IF(A19&lt;'Données projet'!$A$192,$EG$205^A19,IF(A19='Données projet'!$A$192,'Données projet'!$B$192,EJ18+EI19-ER18)))</f>
        <v>46.8</v>
      </c>
      <c r="EK19" s="17">
        <f>EJ19*VLOOKUP('Données projet'!$B$15,Paramètres!$A$1:$I$89,3,0)*VLOOKUP('Données projet'!$B$15,Paramètres!$A$1:$I$89,5,0)</f>
        <v>30.663360000000001</v>
      </c>
      <c r="EL19" s="13">
        <f t="shared" si="45"/>
        <v>9.4870080424679557</v>
      </c>
      <c r="EM19" s="20">
        <f t="shared" si="19"/>
        <v>69.928557673965017</v>
      </c>
      <c r="EN19" s="59">
        <f t="shared" si="20"/>
        <v>276.87060359607909</v>
      </c>
      <c r="EO19" s="59">
        <f ca="1">AVERAGE(OFFSET($EN$3,0,0,'Données projet'!$E$15+1,1))-AVERAGE(OFFSET($H$3,0,0,'Données projet'!$E$15+1,1))</f>
        <v>321.37107975761091</v>
      </c>
      <c r="EP19" s="59">
        <f t="shared" si="46"/>
        <v>311.28303771742981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6">
        <f t="shared" si="1"/>
        <v>183.33333333333334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2.1</v>
      </c>
      <c r="N20" s="13">
        <f>IF('Données projet'!$A$36&gt;35,N19+M20-V19,IF(A20&lt;'Données projet'!$A$36,$K$205^A20,IF(A20='Données projet'!$A$36,'Données projet'!$B$36,N19+M20-V19)))</f>
        <v>23.975181126327602</v>
      </c>
      <c r="O20" s="13">
        <f>N20*VLOOKUP('Données projet'!$B$9,Paramètres!$A$1:$I$89,3,0)*VLOOKUP('Données projet'!$B$9,Paramètres!$A$1:$I$89,5,0)</f>
        <v>21.692743883101215</v>
      </c>
      <c r="P20" s="13">
        <f t="shared" si="33"/>
        <v>6.98746341685115</v>
      </c>
      <c r="Q20" s="20">
        <f t="shared" si="2"/>
        <v>49.951361047417038</v>
      </c>
      <c r="R20" s="59">
        <f t="shared" si="0"/>
        <v>259.31748536328973</v>
      </c>
      <c r="S20" s="59">
        <f ca="1">AVERAGE(OFFSET($R$3,0,0,'Données projet'!$E$9+1,1))-AVERAGE(OFFSET($H$3,0,0,'Données projet'!$E$9+1,1))</f>
        <v>398.11190027805549</v>
      </c>
      <c r="T20" s="59">
        <f t="shared" si="34"/>
        <v>250.47702091764884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2.1</v>
      </c>
      <c r="AI20" s="13">
        <f>IF('Données projet'!$A$62&gt;35,AI19+AH20-AQ19,IF(A20&lt;'Données projet'!$A$62,$AF$205^A20,IF(A20='Données projet'!$A$62,'Données projet'!$B$62,AI19+AH20-AQ19)))</f>
        <v>23.975181126327602</v>
      </c>
      <c r="AJ20" s="13">
        <f>AI20*VLOOKUP('Données projet'!$B$10,Paramètres!$A$1:$I$89,3,0)*VLOOKUP('Données projet'!$B$10,Paramètres!$A$1:$I$89,5,0)</f>
        <v>24.31083366209619</v>
      </c>
      <c r="AK20" s="13">
        <f t="shared" si="35"/>
        <v>7.7276032052466093</v>
      </c>
      <c r="AL20" s="20">
        <f t="shared" si="4"/>
        <v>55.800277543955367</v>
      </c>
      <c r="AM20" s="59">
        <f t="shared" si="5"/>
        <v>265.16640185982811</v>
      </c>
      <c r="AN20" s="59">
        <f ca="1">AVERAGE(OFFSET($AM$3,0,0,'Données projet'!$E$10+1,1))-AVERAGE(OFFSET($H$3,0,0,'Données projet'!$E$10+1,1))</f>
        <v>437.26788843734175</v>
      </c>
      <c r="AO20" s="59">
        <f t="shared" si="36"/>
        <v>273.35778700650792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13.8</v>
      </c>
      <c r="BD20" s="12">
        <f>IF('Données projet'!$A$88&gt;35,BD19+BC20-BL19,IF(A20&lt;'Données projet'!$A$88,$BA$205^A20,IF(A20='Données projet'!$A$88,'Données projet'!$B$88,BD19+BC20-BL19)))</f>
        <v>60.599999999999994</v>
      </c>
      <c r="BE20" s="13">
        <f>BD20*VLOOKUP('Données projet'!$B$11,Paramètres!$A$1:$I$89,3,0)*VLOOKUP('Données projet'!$B$11,Paramètres!$A$1:$I$89,5,0)</f>
        <v>65.229839999999996</v>
      </c>
      <c r="BF20" s="13">
        <f t="shared" si="37"/>
        <v>18.484036918184813</v>
      </c>
      <c r="BG20" s="20">
        <f t="shared" si="7"/>
        <v>145.80166896583853</v>
      </c>
      <c r="BH20" s="59">
        <f t="shared" si="8"/>
        <v>355.16779328171128</v>
      </c>
      <c r="BI20" s="59">
        <f ca="1">AVERAGE(OFFSET($BH$3,0,0,'Données projet'!$E$11+1,1))-AVERAGE(OFFSET($H$3,0,0,'Données projet'!$E$11+1,1))</f>
        <v>488.49312517024231</v>
      </c>
      <c r="BJ20" s="59">
        <f t="shared" si="38"/>
        <v>470.60132881359323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13.8</v>
      </c>
      <c r="BY20" s="12">
        <f>IF('Données projet'!$A$114&gt;35,BY19+BX20-CG19,IF(A20&lt;'Données projet'!$A$114,$BV$205^A20,IF(A20='Données projet'!$A$114,'Données projet'!$B$114,BY19+BX20-CG19)))</f>
        <v>60.599999999999994</v>
      </c>
      <c r="BZ20" s="13">
        <f>BY20*VLOOKUP('Données projet'!$B$12,Paramètres!$A$1:$I$89,3,0)*VLOOKUP('Données projet'!$B$12,Paramètres!$A$1:$I$89,5,0)</f>
        <v>58.612319999999997</v>
      </c>
      <c r="CA20" s="13">
        <f t="shared" si="39"/>
        <v>16.816943594767903</v>
      </c>
      <c r="CB20" s="20">
        <f t="shared" si="10"/>
        <v>131.37263409422076</v>
      </c>
      <c r="CC20" s="59">
        <f t="shared" si="11"/>
        <v>340.73875841009351</v>
      </c>
      <c r="CD20" s="59">
        <f ca="1">AVERAGE(OFFSET($CC$3,0,0,'Données projet'!$E$12+1,1))-AVERAGE(OFFSET($H$3,0,0,'Données projet'!$E$12+1,1))</f>
        <v>445.32382187045056</v>
      </c>
      <c r="CE20" s="59">
        <f t="shared" si="40"/>
        <v>429.45184538102637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13.8</v>
      </c>
      <c r="CT20" s="12">
        <f>IF('Données projet'!$A$140&gt;35,CT19+CS20-DB19,IF(A20&lt;'Données projet'!$A$140,$CQ$205^A20,IF(A20='Données projet'!$A$140,'Données projet'!$B$140,CT19+CS20-DB19)))</f>
        <v>60.599999999999994</v>
      </c>
      <c r="CU20" s="17">
        <f>CT20*VLOOKUP('Données projet'!$B$13,Paramètres!$A$1:$I$89,3,0)*VLOOKUP('Données projet'!$B$13,Paramètres!$A$1:$I$89,5,0)</f>
        <v>49.158719999999995</v>
      </c>
      <c r="CV20" s="13">
        <f t="shared" si="41"/>
        <v>14.396281334716242</v>
      </c>
      <c r="CW20" s="20">
        <f t="shared" si="13"/>
        <v>110.69162732463077</v>
      </c>
      <c r="CX20" s="59">
        <f t="shared" si="14"/>
        <v>320.05775164050351</v>
      </c>
      <c r="CY20" s="59">
        <f ca="1">AVERAGE(OFFSET($CX$3,0,0,'Données projet'!$E$13+1,1))-AVERAGE(OFFSET($H$3,0,0,'Données projet'!$E$13+1,1))</f>
        <v>383.47399633251354</v>
      </c>
      <c r="CZ20" s="59">
        <f t="shared" si="42"/>
        <v>370.49129421395628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13.8</v>
      </c>
      <c r="DO20" s="12">
        <f>IF('Données projet'!$A$166&gt;35,DO19+DN20-DW19,IF(A20&lt;'Données projet'!$A$166,$DL$205^A20,IF(A20='Données projet'!$A$166,'Données projet'!$B$166,DO19+DN20-DW19)))</f>
        <v>60.599999999999994</v>
      </c>
      <c r="DP20" s="17">
        <f>DO20*VLOOKUP('Données projet'!$B$14,Paramètres!$A$1:$I$89,3,0)*VLOOKUP('Données projet'!$B$14,Paramètres!$A$1:$I$89,5,0)</f>
        <v>49.158719999999995</v>
      </c>
      <c r="DQ20" s="13">
        <f t="shared" si="43"/>
        <v>14.396281334716242</v>
      </c>
      <c r="DR20" s="20">
        <f t="shared" si="16"/>
        <v>110.69162732463077</v>
      </c>
      <c r="DS20" s="59">
        <f t="shared" si="17"/>
        <v>320.05775164050351</v>
      </c>
      <c r="DT20" s="59">
        <f ca="1">AVERAGE(OFFSET($DS$3,0,0,'Données projet'!$E$14+1,1))-AVERAGE(OFFSET($H$3,0,0,'Données projet'!$E$14+1,1))</f>
        <v>383.47399633251354</v>
      </c>
      <c r="DU20" s="59">
        <f t="shared" si="44"/>
        <v>370.49129421395628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13.8</v>
      </c>
      <c r="EJ20" s="12">
        <f>IF('Données projet'!$A$192&gt;35,EJ19+EI20-ER19,IF(A20&lt;'Données projet'!$A$192,$EG$205^A20,IF(A20='Données projet'!$A$192,'Données projet'!$B$192,EJ19+EI20-ER19)))</f>
        <v>60.599999999999994</v>
      </c>
      <c r="EK20" s="17">
        <f>EJ20*VLOOKUP('Données projet'!$B$15,Paramètres!$A$1:$I$89,3,0)*VLOOKUP('Données projet'!$B$15,Paramètres!$A$1:$I$89,5,0)</f>
        <v>39.705120000000001</v>
      </c>
      <c r="EL20" s="13">
        <f t="shared" si="45"/>
        <v>11.920455304143069</v>
      </c>
      <c r="EM20" s="20">
        <f t="shared" si="19"/>
        <v>89.914543654715828</v>
      </c>
      <c r="EN20" s="59">
        <f t="shared" si="20"/>
        <v>299.28066797058852</v>
      </c>
      <c r="EO20" s="59">
        <f ca="1">AVERAGE(OFFSET($EN$3,0,0,'Données projet'!$E$15+1,1))-AVERAGE(OFFSET($H$3,0,0,'Données projet'!$E$15+1,1))</f>
        <v>321.37107975761091</v>
      </c>
      <c r="EP20" s="59">
        <f t="shared" si="46"/>
        <v>311.28303771742981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6">
        <f t="shared" si="1"/>
        <v>183.33333333333334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2.1</v>
      </c>
      <c r="N21" s="13">
        <f>IF('Données projet'!$A$36&gt;35,N20+M21-V20,IF(A21&lt;'Données projet'!$A$36,$K$205^A21,IF(A21='Données projet'!$A$36,'Données projet'!$B$36,N20+M21-V20)))</f>
        <v>28.901764726506816</v>
      </c>
      <c r="O21" s="13">
        <f>N21*VLOOKUP('Données projet'!$B$9,Paramètres!$A$1:$I$89,3,0)*VLOOKUP('Données projet'!$B$9,Paramètres!$A$1:$I$89,5,0)</f>
        <v>26.150316724543362</v>
      </c>
      <c r="P21" s="13">
        <f t="shared" si="33"/>
        <v>8.2420396752158016</v>
      </c>
      <c r="Q21" s="20">
        <f t="shared" si="2"/>
        <v>59.900020729580547</v>
      </c>
      <c r="R21" s="59">
        <f t="shared" si="0"/>
        <v>271.66937392158366</v>
      </c>
      <c r="S21" s="59">
        <f ca="1">AVERAGE(OFFSET($R$3,0,0,'Données projet'!$E$9+1,1))-AVERAGE(OFFSET($H$3,0,0,'Données projet'!$E$9+1,1))</f>
        <v>398.11190027805549</v>
      </c>
      <c r="T21" s="59">
        <f t="shared" si="34"/>
        <v>250.47702091764884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2.1</v>
      </c>
      <c r="AI21" s="13">
        <f>IF('Données projet'!$A$62&gt;35,AI20+AH21-AQ20,IF(A21&lt;'Données projet'!$A$62,$AF$205^A21,IF(A21='Données projet'!$A$62,'Données projet'!$B$62,AI20+AH21-AQ20)))</f>
        <v>28.901764726506816</v>
      </c>
      <c r="AJ21" s="13">
        <f>AI21*VLOOKUP('Données projet'!$B$10,Paramètres!$A$1:$I$89,3,0)*VLOOKUP('Données projet'!$B$10,Paramètres!$A$1:$I$89,5,0)</f>
        <v>29.306389432677911</v>
      </c>
      <c r="AK21" s="13">
        <f t="shared" si="35"/>
        <v>9.1150691477493808</v>
      </c>
      <c r="AL21" s="20">
        <f t="shared" si="4"/>
        <v>66.917373694244205</v>
      </c>
      <c r="AM21" s="59">
        <f t="shared" si="5"/>
        <v>278.6867268862473</v>
      </c>
      <c r="AN21" s="59">
        <f ca="1">AVERAGE(OFFSET($AM$3,0,0,'Données projet'!$E$10+1,1))-AVERAGE(OFFSET($H$3,0,0,'Données projet'!$E$10+1,1))</f>
        <v>437.26788843734175</v>
      </c>
      <c r="AO21" s="59">
        <f t="shared" si="36"/>
        <v>273.35778700650792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13.8</v>
      </c>
      <c r="BD21" s="12">
        <f>IF('Données projet'!$A$88&gt;35,BD20+BC21-BL20,IF(A21&lt;'Données projet'!$A$88,$BA$205^A21,IF(A21='Données projet'!$A$88,'Données projet'!$B$88,BD20+BC21-BL20)))</f>
        <v>74.399999999999991</v>
      </c>
      <c r="BE21" s="13">
        <f>BD21*VLOOKUP('Données projet'!$B$11,Paramètres!$A$1:$I$89,3,0)*VLOOKUP('Données projet'!$B$11,Paramètres!$A$1:$I$89,5,0)</f>
        <v>80.084159999999983</v>
      </c>
      <c r="BF21" s="13">
        <f t="shared" si="37"/>
        <v>22.15776042678721</v>
      </c>
      <c r="BG21" s="20">
        <f t="shared" si="7"/>
        <v>178.07134474332099</v>
      </c>
      <c r="BH21" s="59">
        <f t="shared" si="8"/>
        <v>389.8406979353241</v>
      </c>
      <c r="BI21" s="59">
        <f ca="1">AVERAGE(OFFSET($BH$3,0,0,'Données projet'!$E$11+1,1))-AVERAGE(OFFSET($H$3,0,0,'Données projet'!$E$11+1,1))</f>
        <v>488.49312517024231</v>
      </c>
      <c r="BJ21" s="59">
        <f t="shared" si="38"/>
        <v>470.60132881359323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13.8</v>
      </c>
      <c r="BY21" s="12">
        <f>IF('Données projet'!$A$114&gt;35,BY20+BX21-CG20,IF(A21&lt;'Données projet'!$A$114,$BV$205^A21,IF(A21='Données projet'!$A$114,'Données projet'!$B$114,BY20+BX21-CG20)))</f>
        <v>74.399999999999991</v>
      </c>
      <c r="BZ21" s="13">
        <f>BY21*VLOOKUP('Données projet'!$B$12,Paramètres!$A$1:$I$89,3,0)*VLOOKUP('Données projet'!$B$12,Paramètres!$A$1:$I$89,5,0)</f>
        <v>71.959679999999992</v>
      </c>
      <c r="CA21" s="13">
        <f t="shared" si="39"/>
        <v>20.159330395897832</v>
      </c>
      <c r="CB21" s="20">
        <f t="shared" si="10"/>
        <v>160.44060977285537</v>
      </c>
      <c r="CC21" s="59">
        <f t="shared" si="11"/>
        <v>372.20996296485851</v>
      </c>
      <c r="CD21" s="59">
        <f ca="1">AVERAGE(OFFSET($CC$3,0,0,'Données projet'!$E$12+1,1))-AVERAGE(OFFSET($H$3,0,0,'Données projet'!$E$12+1,1))</f>
        <v>445.32382187045056</v>
      </c>
      <c r="CE21" s="59">
        <f t="shared" si="40"/>
        <v>429.45184538102637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13.8</v>
      </c>
      <c r="CT21" s="12">
        <f>IF('Données projet'!$A$140&gt;35,CT20+CS21-DB20,IF(A21&lt;'Données projet'!$A$140,$CQ$205^A21,IF(A21='Données projet'!$A$140,'Données projet'!$B$140,CT20+CS21-DB20)))</f>
        <v>74.399999999999991</v>
      </c>
      <c r="CU21" s="17">
        <f>CT21*VLOOKUP('Données projet'!$B$13,Paramètres!$A$1:$I$89,3,0)*VLOOKUP('Données projet'!$B$13,Paramètres!$A$1:$I$89,5,0)</f>
        <v>60.353279999999998</v>
      </c>
      <c r="CV21" s="13">
        <f t="shared" si="41"/>
        <v>17.257558739100197</v>
      </c>
      <c r="CW21" s="20">
        <f t="shared" si="13"/>
        <v>135.17221080393281</v>
      </c>
      <c r="CX21" s="59">
        <f t="shared" si="14"/>
        <v>346.94156399593589</v>
      </c>
      <c r="CY21" s="59">
        <f ca="1">AVERAGE(OFFSET($CX$3,0,0,'Données projet'!$E$13+1,1))-AVERAGE(OFFSET($H$3,0,0,'Données projet'!$E$13+1,1))</f>
        <v>383.47399633251354</v>
      </c>
      <c r="CZ21" s="59">
        <f t="shared" si="42"/>
        <v>370.49129421395628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13.8</v>
      </c>
      <c r="DO21" s="12">
        <f>IF('Données projet'!$A$166&gt;35,DO20+DN21-DW20,IF(A21&lt;'Données projet'!$A$166,$DL$205^A21,IF(A21='Données projet'!$A$166,'Données projet'!$B$166,DO20+DN21-DW20)))</f>
        <v>74.399999999999991</v>
      </c>
      <c r="DP21" s="17">
        <f>DO21*VLOOKUP('Données projet'!$B$14,Paramètres!$A$1:$I$89,3,0)*VLOOKUP('Données projet'!$B$14,Paramètres!$A$1:$I$89,5,0)</f>
        <v>60.353279999999998</v>
      </c>
      <c r="DQ21" s="13">
        <f t="shared" si="43"/>
        <v>17.257558739100197</v>
      </c>
      <c r="DR21" s="20">
        <f t="shared" si="16"/>
        <v>135.17221080393281</v>
      </c>
      <c r="DS21" s="59">
        <f t="shared" si="17"/>
        <v>346.94156399593589</v>
      </c>
      <c r="DT21" s="59">
        <f ca="1">AVERAGE(OFFSET($DS$3,0,0,'Données projet'!$E$14+1,1))-AVERAGE(OFFSET($H$3,0,0,'Données projet'!$E$14+1,1))</f>
        <v>383.47399633251354</v>
      </c>
      <c r="DU21" s="59">
        <f t="shared" si="44"/>
        <v>370.49129421395628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13.8</v>
      </c>
      <c r="EJ21" s="12">
        <f>IF('Données projet'!$A$192&gt;35,EJ20+EI21-ER20,IF(A21&lt;'Données projet'!$A$192,$EG$205^A21,IF(A21='Données projet'!$A$192,'Données projet'!$B$192,EJ20+EI21-ER20)))</f>
        <v>74.399999999999991</v>
      </c>
      <c r="EK21" s="17">
        <f>EJ21*VLOOKUP('Données projet'!$B$15,Paramètres!$A$1:$I$89,3,0)*VLOOKUP('Données projet'!$B$15,Paramètres!$A$1:$I$89,5,0)</f>
        <v>48.74687999999999</v>
      </c>
      <c r="EL21" s="13">
        <f t="shared" si="45"/>
        <v>14.289659449206793</v>
      </c>
      <c r="EM21" s="20">
        <f t="shared" si="19"/>
        <v>109.78863954070181</v>
      </c>
      <c r="EN21" s="59">
        <f t="shared" si="20"/>
        <v>321.55799273270492</v>
      </c>
      <c r="EO21" s="59">
        <f ca="1">AVERAGE(OFFSET($EN$3,0,0,'Données projet'!$E$15+1,1))-AVERAGE(OFFSET($H$3,0,0,'Données projet'!$E$15+1,1))</f>
        <v>321.37107975761091</v>
      </c>
      <c r="EP21" s="59">
        <f t="shared" si="46"/>
        <v>311.28303771742981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6">
        <f t="shared" si="1"/>
        <v>183.33333333333334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2.1</v>
      </c>
      <c r="N22" s="13">
        <f>IF('Données projet'!$A$36&gt;35,N21+M22-V21,IF(A22&lt;'Données projet'!$A$36,$K$205^A22,IF(A22='Données projet'!$A$36,'Données projet'!$B$36,N21+M22-V21)))</f>
        <v>34.840696297767764</v>
      </c>
      <c r="O22" s="13">
        <f>N22*VLOOKUP('Données projet'!$B$9,Paramètres!$A$1:$I$89,3,0)*VLOOKUP('Données projet'!$B$9,Paramètres!$A$1:$I$89,5,0)</f>
        <v>31.52386201022027</v>
      </c>
      <c r="P22" s="13">
        <f t="shared" si="33"/>
        <v>9.7218710074397983</v>
      </c>
      <c r="Q22" s="20">
        <f t="shared" si="2"/>
        <v>71.836318339091292</v>
      </c>
      <c r="R22" s="59">
        <f t="shared" si="0"/>
        <v>285.98841258211485</v>
      </c>
      <c r="S22" s="59">
        <f ca="1">AVERAGE(OFFSET($R$3,0,0,'Données projet'!$E$9+1,1))-AVERAGE(OFFSET($H$3,0,0,'Données projet'!$E$9+1,1))</f>
        <v>398.11190027805549</v>
      </c>
      <c r="T22" s="59">
        <f t="shared" si="34"/>
        <v>250.47702091764884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2.1</v>
      </c>
      <c r="AI22" s="13">
        <f>IF('Données projet'!$A$62&gt;35,AI21+AH22-AQ21,IF(A22&lt;'Données projet'!$A$62,$AF$205^A22,IF(A22='Données projet'!$A$62,'Données projet'!$B$62,AI21+AH22-AQ21)))</f>
        <v>34.840696297767764</v>
      </c>
      <c r="AJ22" s="13">
        <f>AI22*VLOOKUP('Données projet'!$B$10,Paramètres!$A$1:$I$89,3,0)*VLOOKUP('Données projet'!$B$10,Paramètres!$A$1:$I$89,5,0)</f>
        <v>35.328466045936516</v>
      </c>
      <c r="AK22" s="13">
        <f t="shared" si="35"/>
        <v>10.751650073316766</v>
      </c>
      <c r="AL22" s="20">
        <f t="shared" si="4"/>
        <v>80.256202241032796</v>
      </c>
      <c r="AM22" s="59">
        <f t="shared" si="5"/>
        <v>294.40829648405634</v>
      </c>
      <c r="AN22" s="59">
        <f ca="1">AVERAGE(OFFSET($AM$3,0,0,'Données projet'!$E$10+1,1))-AVERAGE(OFFSET($H$3,0,0,'Données projet'!$E$10+1,1))</f>
        <v>437.26788843734175</v>
      </c>
      <c r="AO22" s="59">
        <f t="shared" si="36"/>
        <v>273.35778700650792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13.8</v>
      </c>
      <c r="BD22" s="12">
        <f>IF('Données projet'!$A$88&gt;35,BD21+BC22-BL21,IF(A22&lt;'Données projet'!$A$88,$BA$205^A22,IF(A22='Données projet'!$A$88,'Données projet'!$B$88,BD21+BC22-BL21)))</f>
        <v>88.199999999999989</v>
      </c>
      <c r="BE22" s="13">
        <f>BD22*VLOOKUP('Données projet'!$B$11,Paramètres!$A$1:$I$89,3,0)*VLOOKUP('Données projet'!$B$11,Paramètres!$A$1:$I$89,5,0)</f>
        <v>94.938479999999984</v>
      </c>
      <c r="BF22" s="13">
        <f t="shared" si="37"/>
        <v>25.752539286293455</v>
      </c>
      <c r="BG22" s="20">
        <f t="shared" si="7"/>
        <v>210.20352525696106</v>
      </c>
      <c r="BH22" s="59">
        <f t="shared" si="8"/>
        <v>424.35561949998458</v>
      </c>
      <c r="BI22" s="59">
        <f ca="1">AVERAGE(OFFSET($BH$3,0,0,'Données projet'!$E$11+1,1))-AVERAGE(OFFSET($H$3,0,0,'Données projet'!$E$11+1,1))</f>
        <v>488.49312517024231</v>
      </c>
      <c r="BJ22" s="59">
        <f t="shared" si="38"/>
        <v>470.60132881359323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13.8</v>
      </c>
      <c r="BY22" s="12">
        <f>IF('Données projet'!$A$114&gt;35,BY21+BX22-CG21,IF(A22&lt;'Données projet'!$A$114,$BV$205^A22,IF(A22='Données projet'!$A$114,'Données projet'!$B$114,BY21+BX22-CG21)))</f>
        <v>88.199999999999989</v>
      </c>
      <c r="BZ22" s="13">
        <f>BY22*VLOOKUP('Données projet'!$B$12,Paramètres!$A$1:$I$89,3,0)*VLOOKUP('Données projet'!$B$12,Paramètres!$A$1:$I$89,5,0)</f>
        <v>85.307039999999986</v>
      </c>
      <c r="CA22" s="13">
        <f t="shared" si="39"/>
        <v>23.429892642855144</v>
      </c>
      <c r="CB22" s="20">
        <f t="shared" si="10"/>
        <v>189.38349101963934</v>
      </c>
      <c r="CC22" s="59">
        <f t="shared" si="11"/>
        <v>403.53558526266283</v>
      </c>
      <c r="CD22" s="59">
        <f ca="1">AVERAGE(OFFSET($CC$3,0,0,'Données projet'!$E$12+1,1))-AVERAGE(OFFSET($H$3,0,0,'Données projet'!$E$12+1,1))</f>
        <v>445.32382187045056</v>
      </c>
      <c r="CE22" s="59">
        <f t="shared" si="40"/>
        <v>429.45184538102637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13.8</v>
      </c>
      <c r="CT22" s="12">
        <f>IF('Données projet'!$A$140&gt;35,CT21+CS22-DB21,IF(A22&lt;'Données projet'!$A$140,$CQ$205^A22,IF(A22='Données projet'!$A$140,'Données projet'!$B$140,CT21+CS22-DB21)))</f>
        <v>88.199999999999989</v>
      </c>
      <c r="CU22" s="17">
        <f>CT22*VLOOKUP('Données projet'!$B$13,Paramètres!$A$1:$I$89,3,0)*VLOOKUP('Données projet'!$B$13,Paramètres!$A$1:$I$89,5,0)</f>
        <v>71.547839999999994</v>
      </c>
      <c r="CV22" s="13">
        <f t="shared" si="41"/>
        <v>20.05735014974319</v>
      </c>
      <c r="CW22" s="20">
        <f t="shared" si="13"/>
        <v>159.54570617746938</v>
      </c>
      <c r="CX22" s="59">
        <f t="shared" si="14"/>
        <v>373.69780042049291</v>
      </c>
      <c r="CY22" s="59">
        <f ca="1">AVERAGE(OFFSET($CX$3,0,0,'Données projet'!$E$13+1,1))-AVERAGE(OFFSET($H$3,0,0,'Données projet'!$E$13+1,1))</f>
        <v>383.47399633251354</v>
      </c>
      <c r="CZ22" s="59">
        <f t="shared" si="42"/>
        <v>370.49129421395628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13.8</v>
      </c>
      <c r="DO22" s="12">
        <f>IF('Données projet'!$A$166&gt;35,DO21+DN22-DW21,IF(A22&lt;'Données projet'!$A$166,$DL$205^A22,IF(A22='Données projet'!$A$166,'Données projet'!$B$166,DO21+DN22-DW21)))</f>
        <v>88.199999999999989</v>
      </c>
      <c r="DP22" s="17">
        <f>DO22*VLOOKUP('Données projet'!$B$14,Paramètres!$A$1:$I$89,3,0)*VLOOKUP('Données projet'!$B$14,Paramètres!$A$1:$I$89,5,0)</f>
        <v>71.547839999999994</v>
      </c>
      <c r="DQ22" s="13">
        <f t="shared" si="43"/>
        <v>20.05735014974319</v>
      </c>
      <c r="DR22" s="20">
        <f t="shared" si="16"/>
        <v>159.54570617746938</v>
      </c>
      <c r="DS22" s="59">
        <f t="shared" si="17"/>
        <v>373.69780042049291</v>
      </c>
      <c r="DT22" s="59">
        <f ca="1">AVERAGE(OFFSET($DS$3,0,0,'Données projet'!$E$14+1,1))-AVERAGE(OFFSET($H$3,0,0,'Données projet'!$E$14+1,1))</f>
        <v>383.47399633251354</v>
      </c>
      <c r="DU22" s="59">
        <f t="shared" si="44"/>
        <v>370.49129421395628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13.8</v>
      </c>
      <c r="EJ22" s="12">
        <f>IF('Données projet'!$A$192&gt;35,EJ21+EI22-ER21,IF(A22&lt;'Données projet'!$A$192,$EG$205^A22,IF(A22='Données projet'!$A$192,'Données projet'!$B$192,EJ21+EI22-ER21)))</f>
        <v>88.199999999999989</v>
      </c>
      <c r="EK22" s="17">
        <f>EJ22*VLOOKUP('Données projet'!$B$15,Paramètres!$A$1:$I$89,3,0)*VLOOKUP('Données projet'!$B$15,Paramètres!$A$1:$I$89,5,0)</f>
        <v>57.788639999999994</v>
      </c>
      <c r="EL22" s="13">
        <f t="shared" si="45"/>
        <v>16.607951763417912</v>
      </c>
      <c r="EM22" s="20">
        <f t="shared" si="19"/>
        <v>129.57406398795285</v>
      </c>
      <c r="EN22" s="59">
        <f t="shared" si="20"/>
        <v>343.72615823097635</v>
      </c>
      <c r="EO22" s="59">
        <f ca="1">AVERAGE(OFFSET($EN$3,0,0,'Données projet'!$E$15+1,1))-AVERAGE(OFFSET($H$3,0,0,'Données projet'!$E$15+1,1))</f>
        <v>321.37107975761091</v>
      </c>
      <c r="EP22" s="59">
        <f t="shared" si="46"/>
        <v>311.28303771742981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6">
        <f t="shared" si="1"/>
        <v>183.33333333333334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42</v>
      </c>
      <c r="L23" s="12">
        <f>VLOOKUP(A23,'Données projet'!$A$35:$I$55,9,0)</f>
        <v>2.1</v>
      </c>
      <c r="M23" s="12">
        <f t="array" ref="M23">INDEX(L:L,MIN(IF(ISNUMBER(L23:L219),ROW(L23:L219),"")))</f>
        <v>2.1</v>
      </c>
      <c r="N23" s="13">
        <f>IF('Données projet'!$A$36&gt;35,N22+M23-V22,IF(A23&lt;'Données projet'!$A$36,$K$205^A23,IF(A23='Données projet'!$A$36,'Données projet'!$B$36,N22+M23-V22)))</f>
        <v>42</v>
      </c>
      <c r="O23" s="13">
        <f>N23*VLOOKUP('Données projet'!$B$9,Paramètres!$A$1:$I$89,3,0)*VLOOKUP('Données projet'!$B$9,Paramètres!$A$1:$I$89,5,0)</f>
        <v>38.001600000000003</v>
      </c>
      <c r="P23" s="13">
        <f t="shared" si="33"/>
        <v>11.467401227090512</v>
      </c>
      <c r="Q23" s="20">
        <f t="shared" si="2"/>
        <v>86.158510470515978</v>
      </c>
      <c r="R23" s="59">
        <f t="shared" si="0"/>
        <v>302.67321335741167</v>
      </c>
      <c r="S23" s="59">
        <f ca="1">AVERAGE(OFFSET($R$3,0,0,'Données projet'!$E$9+1,1))-AVERAGE(OFFSET($H$3,0,0,'Données projet'!$E$9+1,1))</f>
        <v>398.11190027805549</v>
      </c>
      <c r="T23" s="59">
        <f t="shared" si="34"/>
        <v>250.47702091764884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42</v>
      </c>
      <c r="AG23" s="12">
        <f>VLOOKUP(A23,'Données projet'!$A$61:$I$81,9,0)</f>
        <v>2.1</v>
      </c>
      <c r="AH23" s="12">
        <f t="array" ref="AH23">INDEX(AG:AG,MIN(IF(ISNUMBER(AG23:AG219),ROW(AG23:AG219),"")))</f>
        <v>2.1</v>
      </c>
      <c r="AI23" s="13">
        <f>IF('Données projet'!$A$62&gt;35,AI22+AH23-AQ22,IF(A23&lt;'Données projet'!$A$62,$AF$205^A23,IF(A23='Données projet'!$A$62,'Données projet'!$B$62,AI22+AH23-AQ22)))</f>
        <v>42</v>
      </c>
      <c r="AJ23" s="13">
        <f>AI23*VLOOKUP('Données projet'!$B$10,Paramètres!$A$1:$I$89,3,0)*VLOOKUP('Données projet'!$B$10,Paramètres!$A$1:$I$89,5,0)</f>
        <v>42.588000000000001</v>
      </c>
      <c r="AK23" s="13">
        <f t="shared" si="35"/>
        <v>12.682073764365764</v>
      </c>
      <c r="AL23" s="20">
        <f t="shared" si="4"/>
        <v>96.262045139603686</v>
      </c>
      <c r="AM23" s="59">
        <f t="shared" si="5"/>
        <v>312.77674802649938</v>
      </c>
      <c r="AN23" s="59">
        <f ca="1">AVERAGE(OFFSET($AM$3,0,0,'Données projet'!$E$10+1,1))-AVERAGE(OFFSET($H$3,0,0,'Données projet'!$E$10+1,1))</f>
        <v>437.26788843734175</v>
      </c>
      <c r="AO23" s="59">
        <f t="shared" si="36"/>
        <v>273.35778700650792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102</v>
      </c>
      <c r="BB23" s="12">
        <f>VLOOKUP(A23,'Données projet'!$A$87:$I$107,9,0)</f>
        <v>13.8</v>
      </c>
      <c r="BC23" s="12">
        <f t="array" ref="BC23">INDEX(BB:BB,MIN(IF(ISNUMBER(BB23:BB219),ROW(BB23:BB219),"")))</f>
        <v>13.8</v>
      </c>
      <c r="BD23" s="12">
        <f>IF('Données projet'!$A$88&gt;35,BD22+BC23-BL22,IF(A23&lt;'Données projet'!$A$88,$BA$205^A23,IF(A23='Données projet'!$A$88,'Données projet'!$B$88,BD22+BC23-BL22)))</f>
        <v>101.99999999999999</v>
      </c>
      <c r="BE23" s="13">
        <f>BD23*VLOOKUP('Données projet'!$B$11,Paramètres!$A$1:$I$89,3,0)*VLOOKUP('Données projet'!$B$11,Paramètres!$A$1:$I$89,5,0)</f>
        <v>109.79279999999997</v>
      </c>
      <c r="BF23" s="13">
        <f t="shared" si="37"/>
        <v>29.28216128090861</v>
      </c>
      <c r="BG23" s="20">
        <f t="shared" si="7"/>
        <v>242.22222423091577</v>
      </c>
      <c r="BH23" s="59">
        <f t="shared" si="8"/>
        <v>458.73692711781149</v>
      </c>
      <c r="BI23" s="59">
        <f ca="1">AVERAGE(OFFSET($BH$3,0,0,'Données projet'!$E$11+1,1))-AVERAGE(OFFSET($H$3,0,0,'Données projet'!$E$11+1,1))</f>
        <v>488.49312517024231</v>
      </c>
      <c r="BJ23" s="59">
        <f t="shared" si="38"/>
        <v>470.60132881359323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35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102</v>
      </c>
      <c r="BW23" s="12">
        <f>VLOOKUP(A23,'Données projet'!$A$113:$I$133,9,0)</f>
        <v>13.8</v>
      </c>
      <c r="BX23" s="12">
        <f t="array" ref="BX23">INDEX(BW:BW,MIN(IF(ISNUMBER(BW23:BW219),ROW(BW23:BW219),"")))</f>
        <v>13.8</v>
      </c>
      <c r="BY23" s="12">
        <f>IF('Données projet'!$A$114&gt;35,BY22+BX23-CG22,IF(A23&lt;'Données projet'!$A$114,$BV$205^A23,IF(A23='Données projet'!$A$114,'Données projet'!$B$114,BY22+BX23-CG22)))</f>
        <v>101.99999999999999</v>
      </c>
      <c r="BZ23" s="13">
        <f>BY23*VLOOKUP('Données projet'!$B$12,Paramètres!$A$1:$I$89,3,0)*VLOOKUP('Données projet'!$B$12,Paramètres!$A$1:$I$89,5,0)</f>
        <v>98.654399999999981</v>
      </c>
      <c r="CA23" s="13">
        <f t="shared" si="39"/>
        <v>26.641174586135573</v>
      </c>
      <c r="CB23" s="20">
        <f t="shared" si="10"/>
        <v>218.22312573751944</v>
      </c>
      <c r="CC23" s="59">
        <f t="shared" si="11"/>
        <v>434.73782862441516</v>
      </c>
      <c r="CD23" s="59">
        <f ca="1">AVERAGE(OFFSET($CC$3,0,0,'Données projet'!$E$12+1,1))-AVERAGE(OFFSET($H$3,0,0,'Données projet'!$E$12+1,1))</f>
        <v>445.32382187045056</v>
      </c>
      <c r="CE23" s="59">
        <f t="shared" si="40"/>
        <v>429.45184538102637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35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102</v>
      </c>
      <c r="CR23" s="12">
        <f>VLOOKUP(A23,'Données projet'!$A$139:$I$159,9,0)</f>
        <v>13.8</v>
      </c>
      <c r="CS23" s="12">
        <f t="array" ref="CS23">INDEX(CR:CR,MIN(IF(ISNUMBER(CR23:CR219),ROW(CR23:CR219),"")))</f>
        <v>13.8</v>
      </c>
      <c r="CT23" s="12">
        <f>IF('Données projet'!$A$140&gt;35,CT22+CS23-DB22,IF(A23&lt;'Données projet'!$A$140,$CQ$205^A23,IF(A23='Données projet'!$A$140,'Données projet'!$B$140,CT22+CS23-DB22)))</f>
        <v>101.99999999999999</v>
      </c>
      <c r="CU23" s="17">
        <f>CT23*VLOOKUP('Données projet'!$B$13,Paramètres!$A$1:$I$89,3,0)*VLOOKUP('Données projet'!$B$13,Paramètres!$A$1:$I$89,5,0)</f>
        <v>82.742399999999989</v>
      </c>
      <c r="CV23" s="13">
        <f t="shared" si="41"/>
        <v>22.806394174303204</v>
      </c>
      <c r="CW23" s="20">
        <f t="shared" si="13"/>
        <v>183.83081652024472</v>
      </c>
      <c r="CX23" s="59">
        <f t="shared" si="14"/>
        <v>400.34551940714044</v>
      </c>
      <c r="CY23" s="59">
        <f ca="1">AVERAGE(OFFSET($CX$3,0,0,'Données projet'!$E$13+1,1))-AVERAGE(OFFSET($H$3,0,0,'Données projet'!$E$13+1,1))</f>
        <v>383.47399633251354</v>
      </c>
      <c r="CZ23" s="59">
        <f t="shared" si="42"/>
        <v>370.49129421395628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35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102</v>
      </c>
      <c r="DM23" s="12">
        <f>VLOOKUP(A23,'Données projet'!$A$165:$I$185,9,0)</f>
        <v>13.8</v>
      </c>
      <c r="DN23" s="12">
        <f t="array" ref="DN23">INDEX(DM:DM,MIN(IF(ISNUMBER(DM23:DM219),ROW(DM23:DM219),"")))</f>
        <v>13.8</v>
      </c>
      <c r="DO23" s="12">
        <f>IF('Données projet'!$A$166&gt;35,DO22+DN23-DW22,IF(A23&lt;'Données projet'!$A$166,$DL$205^A23,IF(A23='Données projet'!$A$166,'Données projet'!$B$166,DO22+DN23-DW22)))</f>
        <v>101.99999999999999</v>
      </c>
      <c r="DP23" s="17">
        <f>DO23*VLOOKUP('Données projet'!$B$14,Paramètres!$A$1:$I$89,3,0)*VLOOKUP('Données projet'!$B$14,Paramètres!$A$1:$I$89,5,0)</f>
        <v>82.742399999999989</v>
      </c>
      <c r="DQ23" s="13">
        <f t="shared" si="43"/>
        <v>22.806394174303204</v>
      </c>
      <c r="DR23" s="20">
        <f t="shared" si="16"/>
        <v>183.83081652024472</v>
      </c>
      <c r="DS23" s="59">
        <f t="shared" si="17"/>
        <v>400.34551940714044</v>
      </c>
      <c r="DT23" s="59">
        <f ca="1">AVERAGE(OFFSET($DS$3,0,0,'Données projet'!$E$14+1,1))-AVERAGE(OFFSET($H$3,0,0,'Données projet'!$E$14+1,1))</f>
        <v>383.47399633251354</v>
      </c>
      <c r="DU23" s="59">
        <f t="shared" si="44"/>
        <v>370.49129421395628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35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102</v>
      </c>
      <c r="EH23" s="12">
        <f>VLOOKUP(A23,'Données projet'!$A$191:$I$211,9,0)</f>
        <v>13.8</v>
      </c>
      <c r="EI23" s="12">
        <f t="array" ref="EI23">INDEX(EH:EH,MIN(IF(ISNUMBER(EH23:EH219),ROW(EH23:EH219),"")))</f>
        <v>13.8</v>
      </c>
      <c r="EJ23" s="12">
        <f>IF('Données projet'!$A$192&gt;35,EJ22+EI23-ER22,IF(A23&lt;'Données projet'!$A$192,$EG$205^A23,IF(A23='Données projet'!$A$192,'Données projet'!$B$192,EJ22+EI23-ER22)))</f>
        <v>101.99999999999999</v>
      </c>
      <c r="EK23" s="17">
        <f>EJ23*VLOOKUP('Données projet'!$B$15,Paramètres!$A$1:$I$89,3,0)*VLOOKUP('Données projet'!$B$15,Paramètres!$A$1:$I$89,5,0)</f>
        <v>66.830399999999983</v>
      </c>
      <c r="EL23" s="13">
        <f t="shared" si="45"/>
        <v>18.884224063325345</v>
      </c>
      <c r="EM23" s="20">
        <f t="shared" si="19"/>
        <v>149.28630357695829</v>
      </c>
      <c r="EN23" s="59">
        <f t="shared" si="20"/>
        <v>365.80100646385404</v>
      </c>
      <c r="EO23" s="59">
        <f ca="1">AVERAGE(OFFSET($EN$3,0,0,'Données projet'!$E$15+1,1))-AVERAGE(OFFSET($H$3,0,0,'Données projet'!$E$15+1,1))</f>
        <v>321.37107975761091</v>
      </c>
      <c r="EP23" s="59">
        <f t="shared" si="46"/>
        <v>311.28303771742981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35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6">
        <f t="shared" si="1"/>
        <v>183.33333333333334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5.6</v>
      </c>
      <c r="N24" s="13">
        <f>IF('Données projet'!$A$36&gt;35,N23+M24-V23,IF(A24&lt;'Données projet'!$A$36,$K$205^A24,IF(A24='Données projet'!$A$36,'Données projet'!$B$36,N23+M24-V23)))</f>
        <v>47.6</v>
      </c>
      <c r="O24" s="13">
        <f>N24*VLOOKUP('Données projet'!$B$9,Paramètres!$A$1:$I$89,3,0)*VLOOKUP('Données projet'!$B$9,Paramètres!$A$1:$I$89,5,0)</f>
        <v>43.068480000000001</v>
      </c>
      <c r="P24" s="13">
        <f t="shared" si="33"/>
        <v>12.808416415102187</v>
      </c>
      <c r="Q24" s="20">
        <f t="shared" si="2"/>
        <v>97.318927922969635</v>
      </c>
      <c r="R24" s="59">
        <f t="shared" si="0"/>
        <v>316.17645629884402</v>
      </c>
      <c r="S24" s="59">
        <f ca="1">AVERAGE(OFFSET($R$3,0,0,'Données projet'!$E$9+1,1))-AVERAGE(OFFSET($H$3,0,0,'Données projet'!$E$9+1,1))</f>
        <v>398.11190027805549</v>
      </c>
      <c r="T24" s="59">
        <f t="shared" si="34"/>
        <v>250.47702091764884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5.6</v>
      </c>
      <c r="AI24" s="13">
        <f>IF('Données projet'!$A$62&gt;35,AI23+AH24-AQ23,IF(A24&lt;'Données projet'!$A$62,$AF$205^A24,IF(A24='Données projet'!$A$62,'Données projet'!$B$62,AI23+AH24-AQ23)))</f>
        <v>47.6</v>
      </c>
      <c r="AJ24" s="13">
        <f>AI24*VLOOKUP('Données projet'!$B$10,Paramètres!$A$1:$I$89,3,0)*VLOOKUP('Données projet'!$B$10,Paramètres!$A$1:$I$89,5,0)</f>
        <v>48.266400000000004</v>
      </c>
      <c r="AK24" s="13">
        <f t="shared" si="35"/>
        <v>14.165134590154434</v>
      </c>
      <c r="AL24" s="20">
        <f t="shared" si="4"/>
        <v>108.73492274451898</v>
      </c>
      <c r="AM24" s="59">
        <f t="shared" si="5"/>
        <v>327.59245112039338</v>
      </c>
      <c r="AN24" s="59">
        <f ca="1">AVERAGE(OFFSET($AM$3,0,0,'Données projet'!$E$10+1,1))-AVERAGE(OFFSET($H$3,0,0,'Données projet'!$E$10+1,1))</f>
        <v>437.26788843734175</v>
      </c>
      <c r="AO24" s="59">
        <f t="shared" si="36"/>
        <v>273.35778700650792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14.8</v>
      </c>
      <c r="BD24" s="12">
        <f>IF('Données projet'!$A$88&gt;35,BD23+BC24-BL23,IF(A24&lt;'Données projet'!$A$88,$BA$205^A24,IF(A24='Données projet'!$A$88,'Données projet'!$B$88,BD23+BC24-BL23)))</f>
        <v>81.799999999999983</v>
      </c>
      <c r="BE24" s="13">
        <f>BD24*VLOOKUP('Données projet'!$B$11,Paramètres!$A$1:$I$89,3,0)*VLOOKUP('Données projet'!$B$11,Paramètres!$A$1:$I$89,5,0)</f>
        <v>88.049519999999987</v>
      </c>
      <c r="BF24" s="13">
        <f t="shared" si="37"/>
        <v>24.094218013079598</v>
      </c>
      <c r="BG24" s="20">
        <f t="shared" si="7"/>
        <v>195.31701037278026</v>
      </c>
      <c r="BH24" s="59">
        <f t="shared" si="8"/>
        <v>414.17453874865464</v>
      </c>
      <c r="BI24" s="59">
        <f ca="1">AVERAGE(OFFSET($BH$3,0,0,'Données projet'!$E$11+1,1))-AVERAGE(OFFSET($H$3,0,0,'Données projet'!$E$11+1,1))</f>
        <v>488.49312517024231</v>
      </c>
      <c r="BJ24" s="59">
        <f t="shared" si="38"/>
        <v>470.60132881359323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14.8</v>
      </c>
      <c r="BY24" s="12">
        <f>IF('Données projet'!$A$114&gt;35,BY23+BX24-CG23,IF(A24&lt;'Données projet'!$A$114,$BV$205^A24,IF(A24='Données projet'!$A$114,'Données projet'!$B$114,BY23+BX24-CG23)))</f>
        <v>81.799999999999983</v>
      </c>
      <c r="BZ24" s="13">
        <f>BY24*VLOOKUP('Données projet'!$B$12,Paramètres!$A$1:$I$89,3,0)*VLOOKUP('Données projet'!$B$12,Paramètres!$A$1:$I$89,5,0)</f>
        <v>79.116959999999978</v>
      </c>
      <c r="CA24" s="13">
        <f t="shared" si="39"/>
        <v>21.921136983197027</v>
      </c>
      <c r="CB24" s="20">
        <f t="shared" si="10"/>
        <v>175.97468557906811</v>
      </c>
      <c r="CC24" s="59">
        <f t="shared" si="11"/>
        <v>394.83221395494252</v>
      </c>
      <c r="CD24" s="59">
        <f ca="1">AVERAGE(OFFSET($CC$3,0,0,'Données projet'!$E$12+1,1))-AVERAGE(OFFSET($H$3,0,0,'Données projet'!$E$12+1,1))</f>
        <v>445.32382187045056</v>
      </c>
      <c r="CE24" s="59">
        <f t="shared" si="40"/>
        <v>429.45184538102637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14.8</v>
      </c>
      <c r="CT24" s="12">
        <f>IF('Données projet'!$A$140&gt;35,CT23+CS24-DB23,IF(A24&lt;'Données projet'!$A$140,$CQ$205^A24,IF(A24='Données projet'!$A$140,'Données projet'!$B$140,CT23+CS24-DB23)))</f>
        <v>81.799999999999983</v>
      </c>
      <c r="CU24" s="17">
        <f>CT24*VLOOKUP('Données projet'!$B$13,Paramètres!$A$1:$I$89,3,0)*VLOOKUP('Données projet'!$B$13,Paramètres!$A$1:$I$89,5,0)</f>
        <v>66.356159999999988</v>
      </c>
      <c r="CV24" s="13">
        <f t="shared" si="41"/>
        <v>18.765767596743419</v>
      </c>
      <c r="CW24" s="20">
        <f t="shared" si="13"/>
        <v>148.25402389766143</v>
      </c>
      <c r="CX24" s="59">
        <f t="shared" si="14"/>
        <v>367.11155227353584</v>
      </c>
      <c r="CY24" s="59">
        <f ca="1">AVERAGE(OFFSET($CX$3,0,0,'Données projet'!$E$13+1,1))-AVERAGE(OFFSET($H$3,0,0,'Données projet'!$E$13+1,1))</f>
        <v>383.47399633251354</v>
      </c>
      <c r="CZ24" s="59">
        <f t="shared" si="42"/>
        <v>370.49129421395628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14.8</v>
      </c>
      <c r="DO24" s="12">
        <f>IF('Données projet'!$A$166&gt;35,DO23+DN24-DW23,IF(A24&lt;'Données projet'!$A$166,$DL$205^A24,IF(A24='Données projet'!$A$166,'Données projet'!$B$166,DO23+DN24-DW23)))</f>
        <v>81.799999999999983</v>
      </c>
      <c r="DP24" s="17">
        <f>DO24*VLOOKUP('Données projet'!$B$14,Paramètres!$A$1:$I$89,3,0)*VLOOKUP('Données projet'!$B$14,Paramètres!$A$1:$I$89,5,0)</f>
        <v>66.356159999999988</v>
      </c>
      <c r="DQ24" s="13">
        <f t="shared" si="43"/>
        <v>18.765767596743419</v>
      </c>
      <c r="DR24" s="20">
        <f t="shared" si="16"/>
        <v>148.25402389766143</v>
      </c>
      <c r="DS24" s="59">
        <f t="shared" si="17"/>
        <v>367.11155227353584</v>
      </c>
      <c r="DT24" s="59">
        <f ca="1">AVERAGE(OFFSET($DS$3,0,0,'Données projet'!$E$14+1,1))-AVERAGE(OFFSET($H$3,0,0,'Données projet'!$E$14+1,1))</f>
        <v>383.47399633251354</v>
      </c>
      <c r="DU24" s="59">
        <f t="shared" si="44"/>
        <v>370.49129421395628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14.8</v>
      </c>
      <c r="EJ24" s="12">
        <f>IF('Données projet'!$A$192&gt;35,EJ23+EI24-ER23,IF(A24&lt;'Données projet'!$A$192,$EG$205^A24,IF(A24='Données projet'!$A$192,'Données projet'!$B$192,EJ23+EI24-ER23)))</f>
        <v>81.799999999999983</v>
      </c>
      <c r="EK24" s="17">
        <f>EJ24*VLOOKUP('Données projet'!$B$15,Paramètres!$A$1:$I$89,3,0)*VLOOKUP('Données projet'!$B$15,Paramètres!$A$1:$I$89,5,0)</f>
        <v>53.595359999999992</v>
      </c>
      <c r="EL24" s="13">
        <f t="shared" si="45"/>
        <v>15.538491412048067</v>
      </c>
      <c r="EM24" s="20">
        <f t="shared" si="19"/>
        <v>120.40812454265038</v>
      </c>
      <c r="EN24" s="59">
        <f t="shared" si="20"/>
        <v>339.26565291852478</v>
      </c>
      <c r="EO24" s="59">
        <f ca="1">AVERAGE(OFFSET($EN$3,0,0,'Données projet'!$E$15+1,1))-AVERAGE(OFFSET($H$3,0,0,'Données projet'!$E$15+1,1))</f>
        <v>321.37107975761091</v>
      </c>
      <c r="EP24" s="59">
        <f t="shared" si="46"/>
        <v>311.28303771742981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6">
        <f t="shared" si="1"/>
        <v>183.33333333333334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5.6</v>
      </c>
      <c r="N25" s="13">
        <f>IF('Données projet'!$A$36&gt;35,N24+M25-V24,IF(A25&lt;'Données projet'!$A$36,$K$205^A25,IF(A25='Données projet'!$A$36,'Données projet'!$B$36,N24+M25-V24)))</f>
        <v>53.2</v>
      </c>
      <c r="O25" s="13">
        <f>N25*VLOOKUP('Données projet'!$B$9,Paramètres!$A$1:$I$89,3,0)*VLOOKUP('Données projet'!$B$9,Paramètres!$A$1:$I$89,5,0)</f>
        <v>48.135359999999999</v>
      </c>
      <c r="P25" s="13">
        <f t="shared" si="33"/>
        <v>14.131148275361113</v>
      </c>
      <c r="Q25" s="20">
        <f t="shared" si="2"/>
        <v>108.4475019129206</v>
      </c>
      <c r="R25" s="59">
        <f t="shared" si="0"/>
        <v>329.62841581638901</v>
      </c>
      <c r="S25" s="59">
        <f ca="1">AVERAGE(OFFSET($R$3,0,0,'Données projet'!$E$9+1,1))-AVERAGE(OFFSET($H$3,0,0,'Données projet'!$E$9+1,1))</f>
        <v>398.11190027805549</v>
      </c>
      <c r="T25" s="59">
        <f t="shared" si="34"/>
        <v>250.47702091764884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5.6</v>
      </c>
      <c r="AI25" s="13">
        <f>IF('Données projet'!$A$62&gt;35,AI24+AH25-AQ24,IF(A25&lt;'Données projet'!$A$62,$AF$205^A25,IF(A25='Données projet'!$A$62,'Données projet'!$B$62,AI24+AH25-AQ24)))</f>
        <v>53.2</v>
      </c>
      <c r="AJ25" s="13">
        <f>AI25*VLOOKUP('Données projet'!$B$10,Paramètres!$A$1:$I$89,3,0)*VLOOKUP('Données projet'!$B$10,Paramètres!$A$1:$I$89,5,0)</f>
        <v>53.944800000000008</v>
      </c>
      <c r="AK25" s="13">
        <f t="shared" si="35"/>
        <v>15.627975445731321</v>
      </c>
      <c r="AL25" s="20">
        <f t="shared" si="4"/>
        <v>121.17258390131538</v>
      </c>
      <c r="AM25" s="59">
        <f t="shared" si="5"/>
        <v>342.35349780478379</v>
      </c>
      <c r="AN25" s="59">
        <f ca="1">AVERAGE(OFFSET($AM$3,0,0,'Données projet'!$E$10+1,1))-AVERAGE(OFFSET($H$3,0,0,'Données projet'!$E$10+1,1))</f>
        <v>437.26788843734175</v>
      </c>
      <c r="AO25" s="59">
        <f t="shared" si="36"/>
        <v>273.35778700650792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14.8</v>
      </c>
      <c r="BD25" s="12">
        <f>IF('Données projet'!$A$88&gt;35,BD24+BC25-BL24,IF(A25&lt;'Données projet'!$A$88,$BA$205^A25,IF(A25='Données projet'!$A$88,'Données projet'!$B$88,BD24+BC25-BL24)))</f>
        <v>96.59999999999998</v>
      </c>
      <c r="BE25" s="13">
        <f>BD25*VLOOKUP('Données projet'!$B$11,Paramètres!$A$1:$I$89,3,0)*VLOOKUP('Données projet'!$B$11,Paramètres!$A$1:$I$89,5,0)</f>
        <v>103.98023999999998</v>
      </c>
      <c r="BF25" s="13">
        <f t="shared" si="37"/>
        <v>27.908070117635507</v>
      </c>
      <c r="BG25" s="20">
        <f t="shared" si="7"/>
        <v>229.7054734548818</v>
      </c>
      <c r="BH25" s="59">
        <f t="shared" si="8"/>
        <v>450.88638735835019</v>
      </c>
      <c r="BI25" s="59">
        <f ca="1">AVERAGE(OFFSET($BH$3,0,0,'Données projet'!$E$11+1,1))-AVERAGE(OFFSET($H$3,0,0,'Données projet'!$E$11+1,1))</f>
        <v>488.49312517024231</v>
      </c>
      <c r="BJ25" s="59">
        <f t="shared" si="38"/>
        <v>470.60132881359323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14.8</v>
      </c>
      <c r="BY25" s="12">
        <f>IF('Données projet'!$A$114&gt;35,BY24+BX25-CG24,IF(A25&lt;'Données projet'!$A$114,$BV$205^A25,IF(A25='Données projet'!$A$114,'Données projet'!$B$114,BY24+BX25-CG24)))</f>
        <v>96.59999999999998</v>
      </c>
      <c r="BZ25" s="13">
        <f>BY25*VLOOKUP('Données projet'!$B$12,Paramètres!$A$1:$I$89,3,0)*VLOOKUP('Données projet'!$B$12,Paramètres!$A$1:$I$89,5,0)</f>
        <v>93.431519999999992</v>
      </c>
      <c r="CA25" s="13">
        <f t="shared" si="39"/>
        <v>25.391014045496377</v>
      </c>
      <c r="CB25" s="20">
        <f t="shared" si="10"/>
        <v>206.94924679590613</v>
      </c>
      <c r="CC25" s="59">
        <f t="shared" si="11"/>
        <v>428.13016069937453</v>
      </c>
      <c r="CD25" s="59">
        <f ca="1">AVERAGE(OFFSET($CC$3,0,0,'Données projet'!$E$12+1,1))-AVERAGE(OFFSET($H$3,0,0,'Données projet'!$E$12+1,1))</f>
        <v>445.32382187045056</v>
      </c>
      <c r="CE25" s="59">
        <f t="shared" si="40"/>
        <v>429.45184538102637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14.8</v>
      </c>
      <c r="CT25" s="12">
        <f>IF('Données projet'!$A$140&gt;35,CT24+CS25-DB24,IF(A25&lt;'Données projet'!$A$140,$CQ$205^A25,IF(A25='Données projet'!$A$140,'Données projet'!$B$140,CT24+CS25-DB24)))</f>
        <v>96.59999999999998</v>
      </c>
      <c r="CU25" s="17">
        <f>CT25*VLOOKUP('Données projet'!$B$13,Paramètres!$A$1:$I$89,3,0)*VLOOKUP('Données projet'!$B$13,Paramètres!$A$1:$I$89,5,0)</f>
        <v>78.361919999999984</v>
      </c>
      <c r="CV25" s="13">
        <f t="shared" si="41"/>
        <v>21.736184076066191</v>
      </c>
      <c r="CW25" s="20">
        <f t="shared" si="13"/>
        <v>174.33753126581527</v>
      </c>
      <c r="CX25" s="59">
        <f t="shared" si="14"/>
        <v>395.51844516928367</v>
      </c>
      <c r="CY25" s="59">
        <f ca="1">AVERAGE(OFFSET($CX$3,0,0,'Données projet'!$E$13+1,1))-AVERAGE(OFFSET($H$3,0,0,'Données projet'!$E$13+1,1))</f>
        <v>383.47399633251354</v>
      </c>
      <c r="CZ25" s="59">
        <f t="shared" si="42"/>
        <v>370.49129421395628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14.8</v>
      </c>
      <c r="DO25" s="12">
        <f>IF('Données projet'!$A$166&gt;35,DO24+DN25-DW24,IF(A25&lt;'Données projet'!$A$166,$DL$205^A25,IF(A25='Données projet'!$A$166,'Données projet'!$B$166,DO24+DN25-DW24)))</f>
        <v>96.59999999999998</v>
      </c>
      <c r="DP25" s="17">
        <f>DO25*VLOOKUP('Données projet'!$B$14,Paramètres!$A$1:$I$89,3,0)*VLOOKUP('Données projet'!$B$14,Paramètres!$A$1:$I$89,5,0)</f>
        <v>78.361919999999984</v>
      </c>
      <c r="DQ25" s="13">
        <f t="shared" si="43"/>
        <v>21.736184076066191</v>
      </c>
      <c r="DR25" s="20">
        <f t="shared" si="16"/>
        <v>174.33753126581527</v>
      </c>
      <c r="DS25" s="59">
        <f t="shared" si="17"/>
        <v>395.51844516928367</v>
      </c>
      <c r="DT25" s="59">
        <f ca="1">AVERAGE(OFFSET($DS$3,0,0,'Données projet'!$E$14+1,1))-AVERAGE(OFFSET($H$3,0,0,'Données projet'!$E$14+1,1))</f>
        <v>383.47399633251354</v>
      </c>
      <c r="DU25" s="59">
        <f t="shared" si="44"/>
        <v>370.49129421395628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14.8</v>
      </c>
      <c r="EJ25" s="12">
        <f>IF('Données projet'!$A$192&gt;35,EJ24+EI25-ER24,IF(A25&lt;'Données projet'!$A$192,$EG$205^A25,IF(A25='Données projet'!$A$192,'Données projet'!$B$192,EJ24+EI25-ER24)))</f>
        <v>96.59999999999998</v>
      </c>
      <c r="EK25" s="17">
        <f>EJ25*VLOOKUP('Données projet'!$B$15,Paramètres!$A$1:$I$89,3,0)*VLOOKUP('Données projet'!$B$15,Paramètres!$A$1:$I$89,5,0)</f>
        <v>63.292319999999982</v>
      </c>
      <c r="EL25" s="13">
        <f t="shared" si="45"/>
        <v>17.998065245956816</v>
      </c>
      <c r="EM25" s="20">
        <f t="shared" si="19"/>
        <v>141.58075430337473</v>
      </c>
      <c r="EN25" s="59">
        <f t="shared" si="20"/>
        <v>362.76166820684313</v>
      </c>
      <c r="EO25" s="59">
        <f ca="1">AVERAGE(OFFSET($EN$3,0,0,'Données projet'!$E$15+1,1))-AVERAGE(OFFSET($H$3,0,0,'Données projet'!$E$15+1,1))</f>
        <v>321.37107975761091</v>
      </c>
      <c r="EP25" s="59">
        <f t="shared" si="46"/>
        <v>311.28303771742981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6">
        <f t="shared" si="1"/>
        <v>183.33333333333334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5.6</v>
      </c>
      <c r="N26" s="13">
        <f>IF('Données projet'!$A$36&gt;35,N25+M26-V25,IF(A26&lt;'Données projet'!$A$36,$K$205^A26,IF(A26='Données projet'!$A$36,'Données projet'!$B$36,N25+M26-V25)))</f>
        <v>58.800000000000004</v>
      </c>
      <c r="O26" s="13">
        <f>N26*VLOOKUP('Données projet'!$B$9,Paramètres!$A$1:$I$89,3,0)*VLOOKUP('Données projet'!$B$9,Paramètres!$A$1:$I$89,5,0)</f>
        <v>53.202240000000003</v>
      </c>
      <c r="P26" s="13">
        <f t="shared" si="33"/>
        <v>15.437740642425908</v>
      </c>
      <c r="Q26" s="20">
        <f t="shared" si="2"/>
        <v>119.54796628555846</v>
      </c>
      <c r="R26" s="59">
        <f t="shared" si="0"/>
        <v>343.03316299510493</v>
      </c>
      <c r="S26" s="59">
        <f ca="1">AVERAGE(OFFSET($R$3,0,0,'Données projet'!$E$9+1,1))-AVERAGE(OFFSET($H$3,0,0,'Données projet'!$E$9+1,1))</f>
        <v>398.11190027805549</v>
      </c>
      <c r="T26" s="59">
        <f t="shared" si="34"/>
        <v>250.47702091764884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5.6</v>
      </c>
      <c r="AI26" s="13">
        <f>IF('Données projet'!$A$62&gt;35,AI25+AH26-AQ25,IF(A26&lt;'Données projet'!$A$62,$AF$205^A26,IF(A26='Données projet'!$A$62,'Données projet'!$B$62,AI25+AH26-AQ25)))</f>
        <v>58.800000000000004</v>
      </c>
      <c r="AJ26" s="13">
        <f>AI26*VLOOKUP('Données projet'!$B$10,Paramètres!$A$1:$I$89,3,0)*VLOOKUP('Données projet'!$B$10,Paramètres!$A$1:$I$89,5,0)</f>
        <v>59.623200000000011</v>
      </c>
      <c r="AK26" s="13">
        <f t="shared" si="35"/>
        <v>17.072967249098898</v>
      </c>
      <c r="AL26" s="20">
        <f t="shared" si="4"/>
        <v>133.57915795884725</v>
      </c>
      <c r="AM26" s="59">
        <f t="shared" si="5"/>
        <v>357.06435466839378</v>
      </c>
      <c r="AN26" s="59">
        <f ca="1">AVERAGE(OFFSET($AM$3,0,0,'Données projet'!$E$10+1,1))-AVERAGE(OFFSET($H$3,0,0,'Données projet'!$E$10+1,1))</f>
        <v>437.26788843734175</v>
      </c>
      <c r="AO26" s="59">
        <f t="shared" si="36"/>
        <v>273.35778700650792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14.8</v>
      </c>
      <c r="BD26" s="12">
        <f>IF('Données projet'!$A$88&gt;35,BD25+BC26-BL25,IF(A26&lt;'Données projet'!$A$88,$BA$205^A26,IF(A26='Données projet'!$A$88,'Données projet'!$B$88,BD25+BC26-BL25)))</f>
        <v>111.39999999999998</v>
      </c>
      <c r="BE26" s="13">
        <f>BD26*VLOOKUP('Données projet'!$B$11,Paramètres!$A$1:$I$89,3,0)*VLOOKUP('Données projet'!$B$11,Paramètres!$A$1:$I$89,5,0)</f>
        <v>119.91095999999997</v>
      </c>
      <c r="BF26" s="13">
        <f t="shared" si="37"/>
        <v>31.654231279262589</v>
      </c>
      <c r="BG26" s="20">
        <f t="shared" si="7"/>
        <v>263.97604147804896</v>
      </c>
      <c r="BH26" s="59">
        <f t="shared" si="8"/>
        <v>487.46123818759543</v>
      </c>
      <c r="BI26" s="59">
        <f ca="1">AVERAGE(OFFSET($BH$3,0,0,'Données projet'!$E$11+1,1))-AVERAGE(OFFSET($H$3,0,0,'Données projet'!$E$11+1,1))</f>
        <v>488.49312517024231</v>
      </c>
      <c r="BJ26" s="59">
        <f t="shared" si="38"/>
        <v>470.60132881359323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14.8</v>
      </c>
      <c r="BY26" s="12">
        <f>IF('Données projet'!$A$114&gt;35,BY25+BX26-CG25,IF(A26&lt;'Données projet'!$A$114,$BV$205^A26,IF(A26='Données projet'!$A$114,'Données projet'!$B$114,BY25+BX26-CG25)))</f>
        <v>111.39999999999998</v>
      </c>
      <c r="BZ26" s="13">
        <f>BY26*VLOOKUP('Données projet'!$B$12,Paramètres!$A$1:$I$89,3,0)*VLOOKUP('Données projet'!$B$12,Paramètres!$A$1:$I$89,5,0)</f>
        <v>107.74607999999998</v>
      </c>
      <c r="CA26" s="13">
        <f t="shared" si="39"/>
        <v>28.799305277051602</v>
      </c>
      <c r="CB26" s="20">
        <f t="shared" si="10"/>
        <v>237.81654602419815</v>
      </c>
      <c r="CC26" s="59">
        <f t="shared" si="11"/>
        <v>461.30174273374462</v>
      </c>
      <c r="CD26" s="59">
        <f ca="1">AVERAGE(OFFSET($CC$3,0,0,'Données projet'!$E$12+1,1))-AVERAGE(OFFSET($H$3,0,0,'Données projet'!$E$12+1,1))</f>
        <v>445.32382187045056</v>
      </c>
      <c r="CE26" s="59">
        <f t="shared" si="40"/>
        <v>429.45184538102637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14.8</v>
      </c>
      <c r="CT26" s="12">
        <f>IF('Données projet'!$A$140&gt;35,CT25+CS26-DB25,IF(A26&lt;'Données projet'!$A$140,$CQ$205^A26,IF(A26='Données projet'!$A$140,'Données projet'!$B$140,CT25+CS26-DB25)))</f>
        <v>111.39999999999998</v>
      </c>
      <c r="CU26" s="17">
        <f>CT26*VLOOKUP('Données projet'!$B$13,Paramètres!$A$1:$I$89,3,0)*VLOOKUP('Données projet'!$B$13,Paramètres!$A$1:$I$89,5,0)</f>
        <v>90.367679999999993</v>
      </c>
      <c r="CV26" s="13">
        <f t="shared" si="41"/>
        <v>24.653879504109455</v>
      </c>
      <c r="CW26" s="20">
        <f t="shared" si="13"/>
        <v>200.32921613632394</v>
      </c>
      <c r="CX26" s="59">
        <f t="shared" si="14"/>
        <v>423.81441284587044</v>
      </c>
      <c r="CY26" s="59">
        <f ca="1">AVERAGE(OFFSET($CX$3,0,0,'Données projet'!$E$13+1,1))-AVERAGE(OFFSET($H$3,0,0,'Données projet'!$E$13+1,1))</f>
        <v>383.47399633251354</v>
      </c>
      <c r="CZ26" s="59">
        <f t="shared" si="42"/>
        <v>370.49129421395628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14.8</v>
      </c>
      <c r="DO26" s="12">
        <f>IF('Données projet'!$A$166&gt;35,DO25+DN26-DW25,IF(A26&lt;'Données projet'!$A$166,$DL$205^A26,IF(A26='Données projet'!$A$166,'Données projet'!$B$166,DO25+DN26-DW25)))</f>
        <v>111.39999999999998</v>
      </c>
      <c r="DP26" s="17">
        <f>DO26*VLOOKUP('Données projet'!$B$14,Paramètres!$A$1:$I$89,3,0)*VLOOKUP('Données projet'!$B$14,Paramètres!$A$1:$I$89,5,0)</f>
        <v>90.367679999999993</v>
      </c>
      <c r="DQ26" s="13">
        <f t="shared" si="43"/>
        <v>24.653879504109455</v>
      </c>
      <c r="DR26" s="20">
        <f t="shared" si="16"/>
        <v>200.32921613632394</v>
      </c>
      <c r="DS26" s="59">
        <f t="shared" si="17"/>
        <v>423.81441284587044</v>
      </c>
      <c r="DT26" s="59">
        <f ca="1">AVERAGE(OFFSET($DS$3,0,0,'Données projet'!$E$14+1,1))-AVERAGE(OFFSET($H$3,0,0,'Données projet'!$E$14+1,1))</f>
        <v>383.47399633251354</v>
      </c>
      <c r="DU26" s="59">
        <f t="shared" si="44"/>
        <v>370.49129421395628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14.8</v>
      </c>
      <c r="EJ26" s="12">
        <f>IF('Données projet'!$A$192&gt;35,EJ25+EI26-ER25,IF(A26&lt;'Données projet'!$A$192,$EG$205^A26,IF(A26='Données projet'!$A$192,'Données projet'!$B$192,EJ25+EI26-ER25)))</f>
        <v>111.39999999999998</v>
      </c>
      <c r="EK26" s="17">
        <f>EJ26*VLOOKUP('Données projet'!$B$15,Paramètres!$A$1:$I$89,3,0)*VLOOKUP('Données projet'!$B$15,Paramètres!$A$1:$I$89,5,0)</f>
        <v>72.98927999999998</v>
      </c>
      <c r="EL26" s="13">
        <f t="shared" si="45"/>
        <v>20.413984824940087</v>
      </c>
      <c r="EM26" s="20">
        <f t="shared" si="19"/>
        <v>162.67735290343725</v>
      </c>
      <c r="EN26" s="59">
        <f t="shared" si="20"/>
        <v>386.16254961298375</v>
      </c>
      <c r="EO26" s="59">
        <f ca="1">AVERAGE(OFFSET($EN$3,0,0,'Données projet'!$E$15+1,1))-AVERAGE(OFFSET($H$3,0,0,'Données projet'!$E$15+1,1))</f>
        <v>321.37107975761091</v>
      </c>
      <c r="EP26" s="59">
        <f t="shared" si="46"/>
        <v>311.28303771742981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6">
        <f t="shared" si="1"/>
        <v>183.33333333333334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5.6</v>
      </c>
      <c r="N27" s="13">
        <f>IF('Données projet'!$A$36&gt;35,N26+M27-V26,IF(A27&lt;'Données projet'!$A$36,$K$205^A27,IF(A27='Données projet'!$A$36,'Données projet'!$B$36,N26+M27-V26)))</f>
        <v>64.400000000000006</v>
      </c>
      <c r="O27" s="13">
        <f>N27*VLOOKUP('Données projet'!$B$9,Paramètres!$A$1:$I$89,3,0)*VLOOKUP('Données projet'!$B$9,Paramètres!$A$1:$I$89,5,0)</f>
        <v>58.269120000000008</v>
      </c>
      <c r="P27" s="13">
        <f t="shared" si="33"/>
        <v>16.729905486873804</v>
      </c>
      <c r="Q27" s="20">
        <f t="shared" si="2"/>
        <v>130.62330272297189</v>
      </c>
      <c r="R27" s="59">
        <f t="shared" si="0"/>
        <v>356.39401090659169</v>
      </c>
      <c r="S27" s="59">
        <f ca="1">AVERAGE(OFFSET($R$3,0,0,'Données projet'!$E$9+1,1))-AVERAGE(OFFSET($H$3,0,0,'Données projet'!$E$9+1,1))</f>
        <v>398.11190027805549</v>
      </c>
      <c r="T27" s="59">
        <f t="shared" si="34"/>
        <v>250.47702091764884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5.6</v>
      </c>
      <c r="AI27" s="13">
        <f>IF('Données projet'!$A$62&gt;35,AI26+AH27-AQ26,IF(A27&lt;'Données projet'!$A$62,$AF$205^A27,IF(A27='Données projet'!$A$62,'Données projet'!$B$62,AI26+AH27-AQ26)))</f>
        <v>64.400000000000006</v>
      </c>
      <c r="AJ27" s="13">
        <f>AI27*VLOOKUP('Données projet'!$B$10,Paramètres!$A$1:$I$89,3,0)*VLOOKUP('Données projet'!$B$10,Paramètres!$A$1:$I$89,5,0)</f>
        <v>65.301600000000008</v>
      </c>
      <c r="AK27" s="13">
        <f t="shared" si="35"/>
        <v>18.502003309535596</v>
      </c>
      <c r="AL27" s="20">
        <f t="shared" si="4"/>
        <v>145.95794243077449</v>
      </c>
      <c r="AM27" s="59">
        <f t="shared" si="5"/>
        <v>371.72865061439427</v>
      </c>
      <c r="AN27" s="59">
        <f ca="1">AVERAGE(OFFSET($AM$3,0,0,'Données projet'!$E$10+1,1))-AVERAGE(OFFSET($H$3,0,0,'Données projet'!$E$10+1,1))</f>
        <v>437.26788843734175</v>
      </c>
      <c r="AO27" s="59">
        <f t="shared" si="36"/>
        <v>273.35778700650792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14.8</v>
      </c>
      <c r="BD27" s="12">
        <f>IF('Données projet'!$A$88&gt;35,BD26+BC27-BL26,IF(A27&lt;'Données projet'!$A$88,$BA$205^A27,IF(A27='Données projet'!$A$88,'Données projet'!$B$88,BD26+BC27-BL26)))</f>
        <v>126.19999999999997</v>
      </c>
      <c r="BE27" s="13">
        <f>BD27*VLOOKUP('Données projet'!$B$11,Paramètres!$A$1:$I$89,3,0)*VLOOKUP('Données projet'!$B$11,Paramètres!$A$1:$I$89,5,0)</f>
        <v>135.84167999999997</v>
      </c>
      <c r="BF27" s="13">
        <f t="shared" si="37"/>
        <v>35.342727526744532</v>
      </c>
      <c r="BG27" s="20">
        <f t="shared" si="7"/>
        <v>298.14617644241332</v>
      </c>
      <c r="BH27" s="59">
        <f t="shared" si="8"/>
        <v>523.91688462603315</v>
      </c>
      <c r="BI27" s="59">
        <f ca="1">AVERAGE(OFFSET($BH$3,0,0,'Données projet'!$E$11+1,1))-AVERAGE(OFFSET($H$3,0,0,'Données projet'!$E$11+1,1))</f>
        <v>488.49312517024231</v>
      </c>
      <c r="BJ27" s="59">
        <f t="shared" si="38"/>
        <v>470.60132881359323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14.8</v>
      </c>
      <c r="BY27" s="12">
        <f>IF('Données projet'!$A$114&gt;35,BY26+BX27-CG26,IF(A27&lt;'Données projet'!$A$114,$BV$205^A27,IF(A27='Données projet'!$A$114,'Données projet'!$B$114,BY26+BX27-CG26)))</f>
        <v>126.19999999999997</v>
      </c>
      <c r="BZ27" s="13">
        <f>BY27*VLOOKUP('Données projet'!$B$12,Paramètres!$A$1:$I$89,3,0)*VLOOKUP('Données projet'!$B$12,Paramètres!$A$1:$I$89,5,0)</f>
        <v>122.06063999999998</v>
      </c>
      <c r="CA27" s="13">
        <f t="shared" si="39"/>
        <v>32.155132449328661</v>
      </c>
      <c r="CB27" s="20">
        <f t="shared" si="10"/>
        <v>268.59247034924738</v>
      </c>
      <c r="CC27" s="59">
        <f t="shared" si="11"/>
        <v>494.36317853286721</v>
      </c>
      <c r="CD27" s="59">
        <f ca="1">AVERAGE(OFFSET($CC$3,0,0,'Données projet'!$E$12+1,1))-AVERAGE(OFFSET($H$3,0,0,'Données projet'!$E$12+1,1))</f>
        <v>445.32382187045056</v>
      </c>
      <c r="CE27" s="59">
        <f t="shared" si="40"/>
        <v>429.45184538102637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14.8</v>
      </c>
      <c r="CT27" s="12">
        <f>IF('Données projet'!$A$140&gt;35,CT26+CS27-DB26,IF(A27&lt;'Données projet'!$A$140,$CQ$205^A27,IF(A27='Données projet'!$A$140,'Données projet'!$B$140,CT26+CS27-DB26)))</f>
        <v>126.19999999999997</v>
      </c>
      <c r="CU27" s="17">
        <f>CT27*VLOOKUP('Données projet'!$B$13,Paramètres!$A$1:$I$89,3,0)*VLOOKUP('Données projet'!$B$13,Paramètres!$A$1:$I$89,5,0)</f>
        <v>102.37344</v>
      </c>
      <c r="CV27" s="13">
        <f t="shared" si="41"/>
        <v>27.526662647523008</v>
      </c>
      <c r="CW27" s="20">
        <f t="shared" si="13"/>
        <v>226.24267877776924</v>
      </c>
      <c r="CX27" s="59">
        <f t="shared" si="14"/>
        <v>452.01338696138907</v>
      </c>
      <c r="CY27" s="59">
        <f ca="1">AVERAGE(OFFSET($CX$3,0,0,'Données projet'!$E$13+1,1))-AVERAGE(OFFSET($H$3,0,0,'Données projet'!$E$13+1,1))</f>
        <v>383.47399633251354</v>
      </c>
      <c r="CZ27" s="59">
        <f t="shared" si="42"/>
        <v>370.49129421395628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14.8</v>
      </c>
      <c r="DO27" s="12">
        <f>IF('Données projet'!$A$166&gt;35,DO26+DN27-DW26,IF(A27&lt;'Données projet'!$A$166,$DL$205^A27,IF(A27='Données projet'!$A$166,'Données projet'!$B$166,DO26+DN27-DW26)))</f>
        <v>126.19999999999997</v>
      </c>
      <c r="DP27" s="17">
        <f>DO27*VLOOKUP('Données projet'!$B$14,Paramètres!$A$1:$I$89,3,0)*VLOOKUP('Données projet'!$B$14,Paramètres!$A$1:$I$89,5,0)</f>
        <v>102.37344</v>
      </c>
      <c r="DQ27" s="13">
        <f t="shared" si="43"/>
        <v>27.526662647523008</v>
      </c>
      <c r="DR27" s="20">
        <f t="shared" si="16"/>
        <v>226.24267877776924</v>
      </c>
      <c r="DS27" s="59">
        <f t="shared" si="17"/>
        <v>452.01338696138907</v>
      </c>
      <c r="DT27" s="59">
        <f ca="1">AVERAGE(OFFSET($DS$3,0,0,'Données projet'!$E$14+1,1))-AVERAGE(OFFSET($H$3,0,0,'Données projet'!$E$14+1,1))</f>
        <v>383.47399633251354</v>
      </c>
      <c r="DU27" s="59">
        <f t="shared" si="44"/>
        <v>370.49129421395628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14.8</v>
      </c>
      <c r="EJ27" s="12">
        <f>IF('Données projet'!$A$192&gt;35,EJ26+EI27-ER26,IF(A27&lt;'Données projet'!$A$192,$EG$205^A27,IF(A27='Données projet'!$A$192,'Données projet'!$B$192,EJ26+EI27-ER26)))</f>
        <v>126.19999999999997</v>
      </c>
      <c r="EK27" s="17">
        <f>EJ27*VLOOKUP('Données projet'!$B$15,Paramètres!$A$1:$I$89,3,0)*VLOOKUP('Données projet'!$B$15,Paramètres!$A$1:$I$89,5,0)</f>
        <v>82.686239999999984</v>
      </c>
      <c r="EL27" s="13">
        <f t="shared" si="45"/>
        <v>22.79271598914541</v>
      </c>
      <c r="EM27" s="20">
        <f t="shared" si="19"/>
        <v>183.70918168109486</v>
      </c>
      <c r="EN27" s="59">
        <f t="shared" si="20"/>
        <v>409.47988986471466</v>
      </c>
      <c r="EO27" s="59">
        <f ca="1">AVERAGE(OFFSET($EN$3,0,0,'Données projet'!$E$15+1,1))-AVERAGE(OFFSET($H$3,0,0,'Données projet'!$E$15+1,1))</f>
        <v>321.37107975761091</v>
      </c>
      <c r="EP27" s="59">
        <f t="shared" si="46"/>
        <v>311.28303771742981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6">
        <f t="shared" si="1"/>
        <v>183.33333333333334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70</v>
      </c>
      <c r="L28" s="12">
        <f>VLOOKUP(A28,'Données projet'!$A$35:$I$55,9,0)</f>
        <v>5.6</v>
      </c>
      <c r="M28" s="12">
        <f t="array" ref="M28">INDEX(L:L,MIN(IF(ISNUMBER(L28:L224),ROW(L28:L224),"")))</f>
        <v>5.6</v>
      </c>
      <c r="N28" s="13">
        <f>IF('Données projet'!$A$36&gt;35,N27+M28-V27,IF(A28&lt;'Données projet'!$A$36,$K$205^A28,IF(A28='Données projet'!$A$36,'Données projet'!$B$36,N27+M28-V27)))</f>
        <v>70</v>
      </c>
      <c r="O28" s="13">
        <f>N28*VLOOKUP('Données projet'!$B$9,Paramètres!$A$1:$I$89,3,0)*VLOOKUP('Données projet'!$B$9,Paramètres!$A$1:$I$89,5,0)</f>
        <v>63.335999999999991</v>
      </c>
      <c r="P28" s="13">
        <f t="shared" si="33"/>
        <v>18.009040022946227</v>
      </c>
      <c r="Q28" s="20">
        <f t="shared" si="2"/>
        <v>141.67594470663133</v>
      </c>
      <c r="R28" s="59">
        <f t="shared" si="0"/>
        <v>369.71371867296341</v>
      </c>
      <c r="S28" s="59">
        <f ca="1">AVERAGE(OFFSET($R$3,0,0,'Données projet'!$E$9+1,1))-AVERAGE(OFFSET($H$3,0,0,'Données projet'!$E$9+1,1))</f>
        <v>398.11190027805549</v>
      </c>
      <c r="T28" s="59">
        <f t="shared" si="34"/>
        <v>250.47702091764884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8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70</v>
      </c>
      <c r="AG28" s="12">
        <f>VLOOKUP(A28,'Données projet'!$A$61:$I$81,9,0)</f>
        <v>5.6</v>
      </c>
      <c r="AH28" s="12">
        <f t="array" ref="AH28">INDEX(AG:AG,MIN(IF(ISNUMBER(AG28:AG224),ROW(AG28:AG224),"")))</f>
        <v>5.6</v>
      </c>
      <c r="AI28" s="13">
        <f>IF('Données projet'!$A$62&gt;35,AI27+AH28-AQ27,IF(A28&lt;'Données projet'!$A$62,$AF$205^A28,IF(A28='Données projet'!$A$62,'Données projet'!$B$62,AI27+AH28-AQ27)))</f>
        <v>70</v>
      </c>
      <c r="AJ28" s="13">
        <f>AI28*VLOOKUP('Données projet'!$B$10,Paramètres!$A$1:$I$89,3,0)*VLOOKUP('Données projet'!$B$10,Paramètres!$A$1:$I$89,5,0)</f>
        <v>70.98</v>
      </c>
      <c r="AK28" s="13">
        <f t="shared" si="35"/>
        <v>19.916628839746853</v>
      </c>
      <c r="AL28" s="20">
        <f t="shared" si="4"/>
        <v>158.31162856255909</v>
      </c>
      <c r="AM28" s="59">
        <f t="shared" si="5"/>
        <v>386.34940252889123</v>
      </c>
      <c r="AN28" s="59">
        <f ca="1">AVERAGE(OFFSET($AM$3,0,0,'Données projet'!$E$10+1,1))-AVERAGE(OFFSET($H$3,0,0,'Données projet'!$E$10+1,1))</f>
        <v>437.26788843734175</v>
      </c>
      <c r="AO28" s="59">
        <f t="shared" si="36"/>
        <v>273.35778700650792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141</v>
      </c>
      <c r="BB28" s="12">
        <f>VLOOKUP(A28,'Données projet'!$A$87:$I$107,9,0)</f>
        <v>14.8</v>
      </c>
      <c r="BC28" s="12">
        <f t="array" ref="BC28">INDEX(BB:BB,MIN(IF(ISNUMBER(BB28:BB224),ROW(BB28:BB224),"")))</f>
        <v>14.8</v>
      </c>
      <c r="BD28" s="12">
        <f>IF('Données projet'!$A$88&gt;35,BD27+BC28-BL27,IF(A28&lt;'Données projet'!$A$88,$BA$205^A28,IF(A28='Données projet'!$A$88,'Données projet'!$B$88,BD27+BC28-BL27)))</f>
        <v>140.99999999999997</v>
      </c>
      <c r="BE28" s="13">
        <f>BD28*VLOOKUP('Données projet'!$B$11,Paramètres!$A$1:$I$89,3,0)*VLOOKUP('Données projet'!$B$11,Paramètres!$A$1:$I$89,5,0)</f>
        <v>151.77239999999998</v>
      </c>
      <c r="BF28" s="13">
        <f t="shared" si="37"/>
        <v>38.981094100085407</v>
      </c>
      <c r="BG28" s="20">
        <f t="shared" si="7"/>
        <v>332.22900222431537</v>
      </c>
      <c r="BH28" s="59">
        <f t="shared" si="8"/>
        <v>560.26677619064753</v>
      </c>
      <c r="BI28" s="59">
        <f ca="1">AVERAGE(OFFSET($BH$3,0,0,'Données projet'!$E$11+1,1))-AVERAGE(OFFSET($H$3,0,0,'Données projet'!$E$11+1,1))</f>
        <v>488.49312517024231</v>
      </c>
      <c r="BJ28" s="59">
        <f t="shared" si="38"/>
        <v>470.60132881359323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35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141</v>
      </c>
      <c r="BW28" s="12">
        <f>VLOOKUP(A28,'Données projet'!$A$113:$I$133,9,0)</f>
        <v>14.8</v>
      </c>
      <c r="BX28" s="12">
        <f t="array" ref="BX28">INDEX(BW:BW,MIN(IF(ISNUMBER(BW28:BW224),ROW(BW28:BW224),"")))</f>
        <v>14.8</v>
      </c>
      <c r="BY28" s="12">
        <f>IF('Données projet'!$A$114&gt;35,BY27+BX28-CG27,IF(A28&lt;'Données projet'!$A$114,$BV$205^A28,IF(A28='Données projet'!$A$114,'Données projet'!$B$114,BY27+BX28-CG27)))</f>
        <v>140.99999999999997</v>
      </c>
      <c r="BZ28" s="13">
        <f>BY28*VLOOKUP('Données projet'!$B$12,Paramètres!$A$1:$I$89,3,0)*VLOOKUP('Données projet'!$B$12,Paramètres!$A$1:$I$89,5,0)</f>
        <v>136.37519999999998</v>
      </c>
      <c r="CA28" s="13">
        <f t="shared" si="39"/>
        <v>35.465351191683979</v>
      </c>
      <c r="CB28" s="20">
        <f t="shared" si="10"/>
        <v>299.28895999218292</v>
      </c>
      <c r="CC28" s="59">
        <f t="shared" si="11"/>
        <v>527.32673395851498</v>
      </c>
      <c r="CD28" s="59">
        <f ca="1">AVERAGE(OFFSET($CC$3,0,0,'Données projet'!$E$12+1,1))-AVERAGE(OFFSET($H$3,0,0,'Données projet'!$E$12+1,1))</f>
        <v>445.32382187045056</v>
      </c>
      <c r="CE28" s="59">
        <f t="shared" si="40"/>
        <v>429.45184538102637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35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141</v>
      </c>
      <c r="CR28" s="12">
        <f>VLOOKUP(A28,'Données projet'!$A$139:$I$159,9,0)</f>
        <v>14.8</v>
      </c>
      <c r="CS28" s="12">
        <f t="array" ref="CS28">INDEX(CR:CR,MIN(IF(ISNUMBER(CR28:CR224),ROW(CR28:CR224),"")))</f>
        <v>14.8</v>
      </c>
      <c r="CT28" s="12">
        <f>IF('Données projet'!$A$140&gt;35,CT27+CS28-DB27,IF(A28&lt;'Données projet'!$A$140,$CQ$205^A28,IF(A28='Données projet'!$A$140,'Données projet'!$B$140,CT27+CS28-DB27)))</f>
        <v>140.99999999999997</v>
      </c>
      <c r="CU28" s="17">
        <f>CT28*VLOOKUP('Données projet'!$B$13,Paramètres!$A$1:$I$89,3,0)*VLOOKUP('Données projet'!$B$13,Paramètres!$A$1:$I$89,5,0)</f>
        <v>114.3792</v>
      </c>
      <c r="CV28" s="13">
        <f t="shared" si="41"/>
        <v>30.360402323573549</v>
      </c>
      <c r="CW28" s="20">
        <f t="shared" si="13"/>
        <v>252.08814071355724</v>
      </c>
      <c r="CX28" s="59">
        <f t="shared" si="14"/>
        <v>480.12591467988932</v>
      </c>
      <c r="CY28" s="59">
        <f ca="1">AVERAGE(OFFSET($CX$3,0,0,'Données projet'!$E$13+1,1))-AVERAGE(OFFSET($H$3,0,0,'Données projet'!$E$13+1,1))</f>
        <v>383.47399633251354</v>
      </c>
      <c r="CZ28" s="59">
        <f t="shared" si="42"/>
        <v>370.49129421395628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35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141</v>
      </c>
      <c r="DM28" s="12">
        <f>VLOOKUP(A28,'Données projet'!$A$165:$I$185,9,0)</f>
        <v>14.8</v>
      </c>
      <c r="DN28" s="12">
        <f t="array" ref="DN28">INDEX(DM:DM,MIN(IF(ISNUMBER(DM28:DM224),ROW(DM28:DM224),"")))</f>
        <v>14.8</v>
      </c>
      <c r="DO28" s="12">
        <f>IF('Données projet'!$A$166&gt;35,DO27+DN28-DW27,IF(A28&lt;'Données projet'!$A$166,$DL$205^A28,IF(A28='Données projet'!$A$166,'Données projet'!$B$166,DO27+DN28-DW27)))</f>
        <v>140.99999999999997</v>
      </c>
      <c r="DP28" s="17">
        <f>DO28*VLOOKUP('Données projet'!$B$14,Paramètres!$A$1:$I$89,3,0)*VLOOKUP('Données projet'!$B$14,Paramètres!$A$1:$I$89,5,0)</f>
        <v>114.3792</v>
      </c>
      <c r="DQ28" s="13">
        <f t="shared" si="43"/>
        <v>30.360402323573549</v>
      </c>
      <c r="DR28" s="20">
        <f t="shared" si="16"/>
        <v>252.08814071355724</v>
      </c>
      <c r="DS28" s="59">
        <f t="shared" si="17"/>
        <v>480.12591467988932</v>
      </c>
      <c r="DT28" s="59">
        <f ca="1">AVERAGE(OFFSET($DS$3,0,0,'Données projet'!$E$14+1,1))-AVERAGE(OFFSET($H$3,0,0,'Données projet'!$E$14+1,1))</f>
        <v>383.47399633251354</v>
      </c>
      <c r="DU28" s="59">
        <f t="shared" si="44"/>
        <v>370.49129421395628</v>
      </c>
      <c r="DV28" s="15">
        <f>IF(ISNA(VLOOKUP(A28,'Données projet'!$A$165:$I$185,3,0)),0,VLOOKUP(A28,'Données projet'!$A$165:$I$185,3,0))</f>
        <v>3</v>
      </c>
      <c r="DW28" s="15">
        <f>IF(ISNA(VLOOKUP(A28,'Données projet'!$A$165:$I$185,4,0)),0,VLOOKUP(A28,'Données projet'!$A$165:$I$185,4,0))</f>
        <v>35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141</v>
      </c>
      <c r="EH28" s="12">
        <f>VLOOKUP(A28,'Données projet'!$A$191:$I$211,9,0)</f>
        <v>14.8</v>
      </c>
      <c r="EI28" s="12">
        <f t="array" ref="EI28">INDEX(EH:EH,MIN(IF(ISNUMBER(EH28:EH224),ROW(EH28:EH224),"")))</f>
        <v>14.8</v>
      </c>
      <c r="EJ28" s="12">
        <f>IF('Données projet'!$A$192&gt;35,EJ27+EI28-ER27,IF(A28&lt;'Données projet'!$A$192,$EG$205^A28,IF(A28='Données projet'!$A$192,'Données projet'!$B$192,EJ27+EI28-ER27)))</f>
        <v>140.99999999999997</v>
      </c>
      <c r="EK28" s="17">
        <f>EJ28*VLOOKUP('Données projet'!$B$15,Paramètres!$A$1:$I$89,3,0)*VLOOKUP('Données projet'!$B$15,Paramètres!$A$1:$I$89,5,0)</f>
        <v>92.383199999999974</v>
      </c>
      <c r="EL28" s="13">
        <f t="shared" si="45"/>
        <v>25.13911825557507</v>
      </c>
      <c r="EM28" s="20">
        <f t="shared" si="19"/>
        <v>204.68470429512652</v>
      </c>
      <c r="EN28" s="59">
        <f t="shared" si="20"/>
        <v>432.7224782614586</v>
      </c>
      <c r="EO28" s="59">
        <f ca="1">AVERAGE(OFFSET($EN$3,0,0,'Données projet'!$E$15+1,1))-AVERAGE(OFFSET($H$3,0,0,'Données projet'!$E$15+1,1))</f>
        <v>321.37107975761091</v>
      </c>
      <c r="EP28" s="59">
        <f t="shared" si="46"/>
        <v>311.28303771742981</v>
      </c>
      <c r="EQ28" s="15">
        <f>IF(ISNA(VLOOKUP(A28,'Données projet'!$A$191:$I$211,3,0)),0,VLOOKUP(A28,'Données projet'!$A$191:$I$211,3,0))</f>
        <v>3</v>
      </c>
      <c r="ER28" s="15">
        <f>IF(ISNA(VLOOKUP(A28,'Données projet'!$A$191:$I$211,4,0)),0,VLOOKUP(A28,'Données projet'!$A$191:$I$211,4,0))</f>
        <v>35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6">
        <f t="shared" si="1"/>
        <v>183.33333333333334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7</v>
      </c>
      <c r="N29" s="13">
        <f>IF('Données projet'!$A$36&gt;35,N28+M29-V28,IF(A29&lt;'Données projet'!$A$36,$K$205^A29,IF(A29='Données projet'!$A$36,'Données projet'!$B$36,N28+M29-V28)))</f>
        <v>69</v>
      </c>
      <c r="O29" s="13">
        <f>N29*VLOOKUP('Données projet'!$B$9,Paramètres!$A$1:$I$89,3,0)*VLOOKUP('Données projet'!$B$9,Paramètres!$A$1:$I$89,5,0)</f>
        <v>62.431199999999997</v>
      </c>
      <c r="P29" s="13">
        <f t="shared" si="33"/>
        <v>17.781524466058684</v>
      </c>
      <c r="Q29" s="20">
        <f t="shared" si="2"/>
        <v>139.70382844505221</v>
      </c>
      <c r="R29" s="59">
        <f t="shared" si="0"/>
        <v>369.99054249424239</v>
      </c>
      <c r="S29" s="59">
        <f ca="1">AVERAGE(OFFSET($R$3,0,0,'Données projet'!$E$9+1,1))-AVERAGE(OFFSET($H$3,0,0,'Données projet'!$E$9+1,1))</f>
        <v>398.11190027805549</v>
      </c>
      <c r="T29" s="59">
        <f t="shared" si="34"/>
        <v>250.47702091764884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</v>
      </c>
      <c r="AI29" s="13">
        <f>IF('Données projet'!$A$62&gt;35,AI28+AH29-AQ28,IF(A29&lt;'Données projet'!$A$62,$AF$205^A29,IF(A29='Données projet'!$A$62,'Données projet'!$B$62,AI28+AH29-AQ28)))</f>
        <v>69</v>
      </c>
      <c r="AJ29" s="13">
        <f>AI29*VLOOKUP('Données projet'!$B$10,Paramètres!$A$1:$I$89,3,0)*VLOOKUP('Données projet'!$B$10,Paramètres!$A$1:$I$89,5,0)</f>
        <v>69.966000000000008</v>
      </c>
      <c r="AK29" s="13">
        <f t="shared" si="35"/>
        <v>19.665013934342461</v>
      </c>
      <c r="AL29" s="20">
        <f t="shared" si="4"/>
        <v>156.10734926897979</v>
      </c>
      <c r="AM29" s="59">
        <f t="shared" si="5"/>
        <v>386.39406331816997</v>
      </c>
      <c r="AN29" s="59">
        <f ca="1">AVERAGE(OFFSET($AM$3,0,0,'Données projet'!$E$10+1,1))-AVERAGE(OFFSET($H$3,0,0,'Données projet'!$E$10+1,1))</f>
        <v>437.26788843734175</v>
      </c>
      <c r="AO29" s="59">
        <f t="shared" si="36"/>
        <v>273.35778700650792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14.2</v>
      </c>
      <c r="BD29" s="12">
        <f>IF('Données projet'!$A$88&gt;35,BD28+BC29-BL28,IF(A29&lt;'Données projet'!$A$88,$BA$205^A29,IF(A29='Données projet'!$A$88,'Données projet'!$B$88,BD28+BC29-BL28)))</f>
        <v>120.19999999999996</v>
      </c>
      <c r="BE29" s="13">
        <f>BD29*VLOOKUP('Données projet'!$B$11,Paramètres!$A$1:$I$89,3,0)*VLOOKUP('Données projet'!$B$11,Paramètres!$A$1:$I$89,5,0)</f>
        <v>129.38327999999993</v>
      </c>
      <c r="BF29" s="13">
        <f t="shared" si="37"/>
        <v>33.853814032069501</v>
      </c>
      <c r="BG29" s="20">
        <f t="shared" si="7"/>
        <v>284.30460543918753</v>
      </c>
      <c r="BH29" s="59">
        <f t="shared" si="8"/>
        <v>514.59131948837774</v>
      </c>
      <c r="BI29" s="59">
        <f ca="1">AVERAGE(OFFSET($BH$3,0,0,'Données projet'!$E$11+1,1))-AVERAGE(OFFSET($H$3,0,0,'Données projet'!$E$11+1,1))</f>
        <v>488.49312517024231</v>
      </c>
      <c r="BJ29" s="59">
        <f t="shared" si="38"/>
        <v>470.60132881359323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14.2</v>
      </c>
      <c r="BY29" s="12">
        <f>IF('Données projet'!$A$114&gt;35,BY28+BX29-CG28,IF(A29&lt;'Données projet'!$A$114,$BV$205^A29,IF(A29='Données projet'!$A$114,'Données projet'!$B$114,BY28+BX29-CG28)))</f>
        <v>120.19999999999996</v>
      </c>
      <c r="BZ29" s="13">
        <f>BY29*VLOOKUP('Données projet'!$B$12,Paramètres!$A$1:$I$89,3,0)*VLOOKUP('Données projet'!$B$12,Paramètres!$A$1:$I$89,5,0)</f>
        <v>116.25743999999996</v>
      </c>
      <c r="CA29" s="13">
        <f t="shared" si="39"/>
        <v>30.800505515381992</v>
      </c>
      <c r="CB29" s="20">
        <f t="shared" si="10"/>
        <v>256.1259217726236</v>
      </c>
      <c r="CC29" s="59">
        <f t="shared" si="11"/>
        <v>486.41263582181375</v>
      </c>
      <c r="CD29" s="59">
        <f ca="1">AVERAGE(OFFSET($CC$3,0,0,'Données projet'!$E$12+1,1))-AVERAGE(OFFSET($H$3,0,0,'Données projet'!$E$12+1,1))</f>
        <v>445.32382187045056</v>
      </c>
      <c r="CE29" s="59">
        <f t="shared" si="40"/>
        <v>429.45184538102637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14.2</v>
      </c>
      <c r="CT29" s="12">
        <f>IF('Données projet'!$A$140&gt;35,CT28+CS29-DB28,IF(A29&lt;'Données projet'!$A$140,$CQ$205^A29,IF(A29='Données projet'!$A$140,'Données projet'!$B$140,CT28+CS29-DB28)))</f>
        <v>120.19999999999996</v>
      </c>
      <c r="CU29" s="17">
        <f>CT29*VLOOKUP('Données projet'!$B$13,Paramètres!$A$1:$I$89,3,0)*VLOOKUP('Données projet'!$B$13,Paramètres!$A$1:$I$89,5,0)</f>
        <v>97.506239999999977</v>
      </c>
      <c r="CV29" s="13">
        <f t="shared" si="41"/>
        <v>26.367023243681039</v>
      </c>
      <c r="CW29" s="20">
        <f t="shared" si="13"/>
        <v>215.74593348274445</v>
      </c>
      <c r="CX29" s="59">
        <f t="shared" si="14"/>
        <v>446.03264753193463</v>
      </c>
      <c r="CY29" s="59">
        <f ca="1">AVERAGE(OFFSET($CX$3,0,0,'Données projet'!$E$13+1,1))-AVERAGE(OFFSET($H$3,0,0,'Données projet'!$E$13+1,1))</f>
        <v>383.47399633251354</v>
      </c>
      <c r="CZ29" s="59">
        <f t="shared" si="42"/>
        <v>370.49129421395628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14.2</v>
      </c>
      <c r="DO29" s="12">
        <f>IF('Données projet'!$A$166&gt;35,DO28+DN29-DW28,IF(A29&lt;'Données projet'!$A$166,$DL$205^A29,IF(A29='Données projet'!$A$166,'Données projet'!$B$166,DO28+DN29-DW28)))</f>
        <v>120.19999999999996</v>
      </c>
      <c r="DP29" s="17">
        <f>DO29*VLOOKUP('Données projet'!$B$14,Paramètres!$A$1:$I$89,3,0)*VLOOKUP('Données projet'!$B$14,Paramètres!$A$1:$I$89,5,0)</f>
        <v>97.506239999999977</v>
      </c>
      <c r="DQ29" s="13">
        <f t="shared" si="43"/>
        <v>26.367023243681039</v>
      </c>
      <c r="DR29" s="20">
        <f t="shared" si="16"/>
        <v>215.74593348274445</v>
      </c>
      <c r="DS29" s="59">
        <f t="shared" si="17"/>
        <v>446.03264753193463</v>
      </c>
      <c r="DT29" s="59">
        <f ca="1">AVERAGE(OFFSET($DS$3,0,0,'Données projet'!$E$14+1,1))-AVERAGE(OFFSET($H$3,0,0,'Données projet'!$E$14+1,1))</f>
        <v>383.47399633251354</v>
      </c>
      <c r="DU29" s="59">
        <f t="shared" si="44"/>
        <v>370.49129421395628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14.2</v>
      </c>
      <c r="EJ29" s="12">
        <f>IF('Données projet'!$A$192&gt;35,EJ28+EI29-ER28,IF(A29&lt;'Données projet'!$A$192,$EG$205^A29,IF(A29='Données projet'!$A$192,'Données projet'!$B$192,EJ28+EI29-ER28)))</f>
        <v>120.19999999999996</v>
      </c>
      <c r="EK29" s="17">
        <f>EJ29*VLOOKUP('Données projet'!$B$15,Paramètres!$A$1:$I$89,3,0)*VLOOKUP('Données projet'!$B$15,Paramètres!$A$1:$I$89,5,0)</f>
        <v>78.755039999999966</v>
      </c>
      <c r="EL29" s="13">
        <f t="shared" si="45"/>
        <v>21.832507629707017</v>
      </c>
      <c r="EM29" s="20">
        <f t="shared" si="19"/>
        <v>175.18997878840631</v>
      </c>
      <c r="EN29" s="59">
        <f t="shared" si="20"/>
        <v>405.47669283759649</v>
      </c>
      <c r="EO29" s="59">
        <f ca="1">AVERAGE(OFFSET($EN$3,0,0,'Données projet'!$E$15+1,1))-AVERAGE(OFFSET($H$3,0,0,'Données projet'!$E$15+1,1))</f>
        <v>321.37107975761091</v>
      </c>
      <c r="EP29" s="59">
        <f t="shared" si="46"/>
        <v>311.28303771742981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6">
        <f t="shared" si="1"/>
        <v>183.33333333333334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7</v>
      </c>
      <c r="N30" s="13">
        <f>IF('Données projet'!$A$36&gt;35,N29+M30-V29,IF(A30&lt;'Données projet'!$A$36,$K$205^A30,IF(A30='Données projet'!$A$36,'Données projet'!$B$36,N29+M30-V29)))</f>
        <v>76</v>
      </c>
      <c r="O30" s="13">
        <f>N30*VLOOKUP('Données projet'!$B$9,Paramètres!$A$1:$I$89,3,0)*VLOOKUP('Données projet'!$B$9,Paramètres!$A$1:$I$89,5,0)</f>
        <v>68.764799999999994</v>
      </c>
      <c r="P30" s="13">
        <f t="shared" si="33"/>
        <v>19.366396769521369</v>
      </c>
      <c r="Q30" s="20">
        <f t="shared" si="2"/>
        <v>153.49516770691636</v>
      </c>
      <c r="R30" s="59">
        <f t="shared" si="0"/>
        <v>386.0130105794799</v>
      </c>
      <c r="S30" s="59">
        <f ca="1">AVERAGE(OFFSET($R$3,0,0,'Données projet'!$E$9+1,1))-AVERAGE(OFFSET($H$3,0,0,'Données projet'!$E$9+1,1))</f>
        <v>398.11190027805549</v>
      </c>
      <c r="T30" s="59">
        <f t="shared" si="34"/>
        <v>250.47702091764884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</v>
      </c>
      <c r="AI30" s="13">
        <f>IF('Données projet'!$A$62&gt;35,AI29+AH30-AQ29,IF(A30&lt;'Données projet'!$A$62,$AF$205^A30,IF(A30='Données projet'!$A$62,'Données projet'!$B$62,AI29+AH30-AQ29)))</f>
        <v>76</v>
      </c>
      <c r="AJ30" s="13">
        <f>AI30*VLOOKUP('Données projet'!$B$10,Paramètres!$A$1:$I$89,3,0)*VLOOKUP('Données projet'!$B$10,Paramètres!$A$1:$I$89,5,0)</f>
        <v>77.064000000000007</v>
      </c>
      <c r="AK30" s="13">
        <f t="shared" si="35"/>
        <v>21.417762186678065</v>
      </c>
      <c r="AL30" s="20">
        <f t="shared" si="4"/>
        <v>171.52240247513097</v>
      </c>
      <c r="AM30" s="59">
        <f t="shared" si="5"/>
        <v>404.04024534769451</v>
      </c>
      <c r="AN30" s="59">
        <f ca="1">AVERAGE(OFFSET($AM$3,0,0,'Données projet'!$E$10+1,1))-AVERAGE(OFFSET($H$3,0,0,'Données projet'!$E$10+1,1))</f>
        <v>437.26788843734175</v>
      </c>
      <c r="AO30" s="59">
        <f t="shared" si="36"/>
        <v>273.35778700650792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14.2</v>
      </c>
      <c r="BD30" s="12">
        <f>IF('Données projet'!$A$88&gt;35,BD29+BC30-BL29,IF(A30&lt;'Données projet'!$A$88,$BA$205^A30,IF(A30='Données projet'!$A$88,'Données projet'!$B$88,BD29+BC30-BL29)))</f>
        <v>134.39999999999995</v>
      </c>
      <c r="BE30" s="13">
        <f>BD30*VLOOKUP('Données projet'!$B$11,Paramètres!$A$1:$I$89,3,0)*VLOOKUP('Données projet'!$B$11,Paramètres!$A$1:$I$89,5,0)</f>
        <v>144.66815999999994</v>
      </c>
      <c r="BF30" s="13">
        <f t="shared" si="37"/>
        <v>37.364365385783124</v>
      </c>
      <c r="BG30" s="20">
        <f t="shared" si="7"/>
        <v>317.0399817135721</v>
      </c>
      <c r="BH30" s="59">
        <f t="shared" si="8"/>
        <v>549.55782458613567</v>
      </c>
      <c r="BI30" s="59">
        <f ca="1">AVERAGE(OFFSET($BH$3,0,0,'Données projet'!$E$11+1,1))-AVERAGE(OFFSET($H$3,0,0,'Données projet'!$E$11+1,1))</f>
        <v>488.49312517024231</v>
      </c>
      <c r="BJ30" s="59">
        <f t="shared" si="38"/>
        <v>470.60132881359323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14.2</v>
      </c>
      <c r="BY30" s="12">
        <f>IF('Données projet'!$A$114&gt;35,BY29+BX30-CG29,IF(A30&lt;'Données projet'!$A$114,$BV$205^A30,IF(A30='Données projet'!$A$114,'Données projet'!$B$114,BY29+BX30-CG29)))</f>
        <v>134.39999999999995</v>
      </c>
      <c r="BZ30" s="13">
        <f>BY30*VLOOKUP('Données projet'!$B$12,Paramètres!$A$1:$I$89,3,0)*VLOOKUP('Données projet'!$B$12,Paramètres!$A$1:$I$89,5,0)</f>
        <v>129.99167999999997</v>
      </c>
      <c r="CA30" s="13">
        <f t="shared" si="39"/>
        <v>33.994436817469854</v>
      </c>
      <c r="CB30" s="20">
        <f t="shared" si="10"/>
        <v>285.60915345709321</v>
      </c>
      <c r="CC30" s="59">
        <f t="shared" si="11"/>
        <v>518.12699632965678</v>
      </c>
      <c r="CD30" s="59">
        <f ca="1">AVERAGE(OFFSET($CC$3,0,0,'Données projet'!$E$12+1,1))-AVERAGE(OFFSET($H$3,0,0,'Données projet'!$E$12+1,1))</f>
        <v>445.32382187045056</v>
      </c>
      <c r="CE30" s="59">
        <f t="shared" si="40"/>
        <v>429.45184538102637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14.2</v>
      </c>
      <c r="CT30" s="12">
        <f>IF('Données projet'!$A$140&gt;35,CT29+CS30-DB29,IF(A30&lt;'Données projet'!$A$140,$CQ$205^A30,IF(A30='Données projet'!$A$140,'Données projet'!$B$140,CT29+CS30-DB29)))</f>
        <v>134.39999999999995</v>
      </c>
      <c r="CU30" s="17">
        <f>CT30*VLOOKUP('Données projet'!$B$13,Paramètres!$A$1:$I$89,3,0)*VLOOKUP('Données projet'!$B$13,Paramètres!$A$1:$I$89,5,0)</f>
        <v>109.02527999999997</v>
      </c>
      <c r="CV30" s="13">
        <f t="shared" si="41"/>
        <v>29.101214110737224</v>
      </c>
      <c r="CW30" s="20">
        <f t="shared" si="13"/>
        <v>240.57031057620057</v>
      </c>
      <c r="CX30" s="59">
        <f t="shared" si="14"/>
        <v>473.08815344876405</v>
      </c>
      <c r="CY30" s="59">
        <f ca="1">AVERAGE(OFFSET($CX$3,0,0,'Données projet'!$E$13+1,1))-AVERAGE(OFFSET($H$3,0,0,'Données projet'!$E$13+1,1))</f>
        <v>383.47399633251354</v>
      </c>
      <c r="CZ30" s="59">
        <f t="shared" si="42"/>
        <v>370.49129421395628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14.2</v>
      </c>
      <c r="DO30" s="12">
        <f>IF('Données projet'!$A$166&gt;35,DO29+DN30-DW29,IF(A30&lt;'Données projet'!$A$166,$DL$205^A30,IF(A30='Données projet'!$A$166,'Données projet'!$B$166,DO29+DN30-DW29)))</f>
        <v>134.39999999999995</v>
      </c>
      <c r="DP30" s="17">
        <f>DO30*VLOOKUP('Données projet'!$B$14,Paramètres!$A$1:$I$89,3,0)*VLOOKUP('Données projet'!$B$14,Paramètres!$A$1:$I$89,5,0)</f>
        <v>109.02527999999997</v>
      </c>
      <c r="DQ30" s="13">
        <f t="shared" si="43"/>
        <v>29.101214110737224</v>
      </c>
      <c r="DR30" s="20">
        <f t="shared" si="16"/>
        <v>240.57031057620057</v>
      </c>
      <c r="DS30" s="59">
        <f t="shared" si="17"/>
        <v>473.08815344876405</v>
      </c>
      <c r="DT30" s="59">
        <f ca="1">AVERAGE(OFFSET($DS$3,0,0,'Données projet'!$E$14+1,1))-AVERAGE(OFFSET($H$3,0,0,'Données projet'!$E$14+1,1))</f>
        <v>383.47399633251354</v>
      </c>
      <c r="DU30" s="59">
        <f t="shared" si="44"/>
        <v>370.49129421395628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14.2</v>
      </c>
      <c r="EJ30" s="12">
        <f>IF('Données projet'!$A$192&gt;35,EJ29+EI30-ER29,IF(A30&lt;'Données projet'!$A$192,$EG$205^A30,IF(A30='Données projet'!$A$192,'Données projet'!$B$192,EJ29+EI30-ER29)))</f>
        <v>134.39999999999995</v>
      </c>
      <c r="EK30" s="17">
        <f>EJ30*VLOOKUP('Données projet'!$B$15,Paramètres!$A$1:$I$89,3,0)*VLOOKUP('Données projet'!$B$15,Paramètres!$A$1:$I$89,5,0)</f>
        <v>88.058879999999974</v>
      </c>
      <c r="EL30" s="13">
        <f t="shared" si="45"/>
        <v>24.096481170231179</v>
      </c>
      <c r="EM30" s="20">
        <f t="shared" si="19"/>
        <v>195.33725403815257</v>
      </c>
      <c r="EN30" s="59">
        <f t="shared" si="20"/>
        <v>427.85509691071604</v>
      </c>
      <c r="EO30" s="59">
        <f ca="1">AVERAGE(OFFSET($EN$3,0,0,'Données projet'!$E$15+1,1))-AVERAGE(OFFSET($H$3,0,0,'Données projet'!$E$15+1,1))</f>
        <v>321.37107975761091</v>
      </c>
      <c r="EP30" s="59">
        <f t="shared" si="46"/>
        <v>311.28303771742981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6">
        <f t="shared" si="1"/>
        <v>183.33333333333334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7</v>
      </c>
      <c r="N31" s="13">
        <f>IF('Données projet'!$A$36&gt;35,N30+M31-V30,IF(A31&lt;'Données projet'!$A$36,$K$205^A31,IF(A31='Données projet'!$A$36,'Données projet'!$B$36,N30+M31-V30)))</f>
        <v>83</v>
      </c>
      <c r="O31" s="13">
        <f>N31*VLOOKUP('Données projet'!$B$9,Paramètres!$A$1:$I$89,3,0)*VLOOKUP('Données projet'!$B$9,Paramètres!$A$1:$I$89,5,0)</f>
        <v>75.098399999999998</v>
      </c>
      <c r="P31" s="13">
        <f t="shared" si="33"/>
        <v>20.934343091450742</v>
      </c>
      <c r="Q31" s="20">
        <f t="shared" si="2"/>
        <v>167.25702755094335</v>
      </c>
      <c r="R31" s="59">
        <f t="shared" si="0"/>
        <v>401.98849697292746</v>
      </c>
      <c r="S31" s="59">
        <f ca="1">AVERAGE(OFFSET($R$3,0,0,'Données projet'!$E$9+1,1))-AVERAGE(OFFSET($H$3,0,0,'Données projet'!$E$9+1,1))</f>
        <v>398.11190027805549</v>
      </c>
      <c r="T31" s="59">
        <f t="shared" si="34"/>
        <v>250.47702091764884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</v>
      </c>
      <c r="AI31" s="13">
        <f>IF('Données projet'!$A$62&gt;35,AI30+AH31-AQ30,IF(A31&lt;'Données projet'!$A$62,$AF$205^A31,IF(A31='Données projet'!$A$62,'Données projet'!$B$62,AI30+AH31-AQ30)))</f>
        <v>83</v>
      </c>
      <c r="AJ31" s="13">
        <f>AI31*VLOOKUP('Données projet'!$B$10,Paramètres!$A$1:$I$89,3,0)*VLOOKUP('Données projet'!$B$10,Paramètres!$A$1:$I$89,5,0)</f>
        <v>84.162000000000006</v>
      </c>
      <c r="AK31" s="13">
        <f t="shared" si="35"/>
        <v>23.151791590506594</v>
      </c>
      <c r="AL31" s="20">
        <f t="shared" si="4"/>
        <v>186.90485368679899</v>
      </c>
      <c r="AM31" s="59">
        <f t="shared" si="5"/>
        <v>421.63632310878307</v>
      </c>
      <c r="AN31" s="59">
        <f ca="1">AVERAGE(OFFSET($AM$3,0,0,'Données projet'!$E$10+1,1))-AVERAGE(OFFSET($H$3,0,0,'Données projet'!$E$10+1,1))</f>
        <v>437.26788843734175</v>
      </c>
      <c r="AO31" s="59">
        <f t="shared" si="36"/>
        <v>273.35778700650792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14.2</v>
      </c>
      <c r="BD31" s="12">
        <f>IF('Données projet'!$A$88&gt;35,BD30+BC31-BL30,IF(A31&lt;'Données projet'!$A$88,$BA$205^A31,IF(A31='Données projet'!$A$88,'Données projet'!$B$88,BD30+BC31-BL30)))</f>
        <v>148.59999999999994</v>
      </c>
      <c r="BE31" s="13">
        <f>BD31*VLOOKUP('Données projet'!$B$11,Paramètres!$A$1:$I$89,3,0)*VLOOKUP('Données projet'!$B$11,Paramètres!$A$1:$I$89,5,0)</f>
        <v>159.95303999999993</v>
      </c>
      <c r="BF31" s="13">
        <f t="shared" si="37"/>
        <v>40.831923266666358</v>
      </c>
      <c r="BG31" s="20">
        <f t="shared" si="7"/>
        <v>349.70047768944374</v>
      </c>
      <c r="BH31" s="59">
        <f t="shared" si="8"/>
        <v>584.4319471114278</v>
      </c>
      <c r="BI31" s="59">
        <f ca="1">AVERAGE(OFFSET($BH$3,0,0,'Données projet'!$E$11+1,1))-AVERAGE(OFFSET($H$3,0,0,'Données projet'!$E$11+1,1))</f>
        <v>488.49312517024231</v>
      </c>
      <c r="BJ31" s="59">
        <f t="shared" si="38"/>
        <v>470.60132881359323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14.2</v>
      </c>
      <c r="BY31" s="12">
        <f>IF('Données projet'!$A$114&gt;35,BY30+BX31-CG30,IF(A31&lt;'Données projet'!$A$114,$BV$205^A31,IF(A31='Données projet'!$A$114,'Données projet'!$B$114,BY30+BX31-CG30)))</f>
        <v>148.59999999999994</v>
      </c>
      <c r="BZ31" s="13">
        <f>BY31*VLOOKUP('Données projet'!$B$12,Paramètres!$A$1:$I$89,3,0)*VLOOKUP('Données projet'!$B$12,Paramètres!$A$1:$I$89,5,0)</f>
        <v>143.72591999999995</v>
      </c>
      <c r="CA31" s="13">
        <f t="shared" si="39"/>
        <v>37.149252269987983</v>
      </c>
      <c r="CB31" s="20">
        <f t="shared" si="10"/>
        <v>315.02425837022901</v>
      </c>
      <c r="CC31" s="59">
        <f t="shared" si="11"/>
        <v>549.75572779221307</v>
      </c>
      <c r="CD31" s="59">
        <f ca="1">AVERAGE(OFFSET($CC$3,0,0,'Données projet'!$E$12+1,1))-AVERAGE(OFFSET($H$3,0,0,'Données projet'!$E$12+1,1))</f>
        <v>445.32382187045056</v>
      </c>
      <c r="CE31" s="59">
        <f t="shared" si="40"/>
        <v>429.45184538102637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14.2</v>
      </c>
      <c r="CT31" s="12">
        <f>IF('Données projet'!$A$140&gt;35,CT30+CS31-DB30,IF(A31&lt;'Données projet'!$A$140,$CQ$205^A31,IF(A31='Données projet'!$A$140,'Données projet'!$B$140,CT30+CS31-DB30)))</f>
        <v>148.59999999999994</v>
      </c>
      <c r="CU31" s="17">
        <f>CT31*VLOOKUP('Données projet'!$B$13,Paramètres!$A$1:$I$89,3,0)*VLOOKUP('Données projet'!$B$13,Paramètres!$A$1:$I$89,5,0)</f>
        <v>120.54431999999997</v>
      </c>
      <c r="CV31" s="13">
        <f t="shared" si="41"/>
        <v>31.80191953664422</v>
      </c>
      <c r="CW31" s="20">
        <f t="shared" si="13"/>
        <v>265.33636719298863</v>
      </c>
      <c r="CX31" s="59">
        <f t="shared" si="14"/>
        <v>500.06783661497275</v>
      </c>
      <c r="CY31" s="59">
        <f ca="1">AVERAGE(OFFSET($CX$3,0,0,'Données projet'!$E$13+1,1))-AVERAGE(OFFSET($H$3,0,0,'Données projet'!$E$13+1,1))</f>
        <v>383.47399633251354</v>
      </c>
      <c r="CZ31" s="59">
        <f t="shared" si="42"/>
        <v>370.49129421395628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14.2</v>
      </c>
      <c r="DO31" s="12">
        <f>IF('Données projet'!$A$166&gt;35,DO30+DN31-DW30,IF(A31&lt;'Données projet'!$A$166,$DL$205^A31,IF(A31='Données projet'!$A$166,'Données projet'!$B$166,DO30+DN31-DW30)))</f>
        <v>148.59999999999994</v>
      </c>
      <c r="DP31" s="17">
        <f>DO31*VLOOKUP('Données projet'!$B$14,Paramètres!$A$1:$I$89,3,0)*VLOOKUP('Données projet'!$B$14,Paramètres!$A$1:$I$89,5,0)</f>
        <v>120.54431999999997</v>
      </c>
      <c r="DQ31" s="13">
        <f t="shared" si="43"/>
        <v>31.80191953664422</v>
      </c>
      <c r="DR31" s="20">
        <f t="shared" si="16"/>
        <v>265.33636719298863</v>
      </c>
      <c r="DS31" s="59">
        <f t="shared" si="17"/>
        <v>500.06783661497275</v>
      </c>
      <c r="DT31" s="59">
        <f ca="1">AVERAGE(OFFSET($DS$3,0,0,'Données projet'!$E$14+1,1))-AVERAGE(OFFSET($H$3,0,0,'Données projet'!$E$14+1,1))</f>
        <v>383.47399633251354</v>
      </c>
      <c r="DU31" s="59">
        <f t="shared" si="44"/>
        <v>370.49129421395628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14.2</v>
      </c>
      <c r="EJ31" s="12">
        <f>IF('Données projet'!$A$192&gt;35,EJ30+EI31-ER30,IF(A31&lt;'Données projet'!$A$192,$EG$205^A31,IF(A31='Données projet'!$A$192,'Données projet'!$B$192,EJ30+EI31-ER30)))</f>
        <v>148.59999999999994</v>
      </c>
      <c r="EK31" s="17">
        <f>EJ31*VLOOKUP('Données projet'!$B$15,Paramètres!$A$1:$I$89,3,0)*VLOOKUP('Données projet'!$B$15,Paramètres!$A$1:$I$89,5,0)</f>
        <v>97.362719999999953</v>
      </c>
      <c r="EL31" s="13">
        <f t="shared" si="45"/>
        <v>26.332727987771989</v>
      </c>
      <c r="EM31" s="20">
        <f t="shared" si="19"/>
        <v>215.43623857870276</v>
      </c>
      <c r="EN31" s="59">
        <f t="shared" si="20"/>
        <v>450.16770800068684</v>
      </c>
      <c r="EO31" s="59">
        <f ca="1">AVERAGE(OFFSET($EN$3,0,0,'Données projet'!$E$15+1,1))-AVERAGE(OFFSET($H$3,0,0,'Données projet'!$E$15+1,1))</f>
        <v>321.37107975761091</v>
      </c>
      <c r="EP31" s="59">
        <f t="shared" si="46"/>
        <v>311.28303771742981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6">
        <f t="shared" si="1"/>
        <v>183.33333333333334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7</v>
      </c>
      <c r="N32" s="13">
        <f>IF('Données projet'!$A$36&gt;35,N31+M32-V31,IF(A32&lt;'Données projet'!$A$36,$K$205^A32,IF(A32='Données projet'!$A$36,'Données projet'!$B$36,N31+M32-V31)))</f>
        <v>90</v>
      </c>
      <c r="O32" s="13">
        <f>N32*VLOOKUP('Données projet'!$B$9,Paramètres!$A$1:$I$89,3,0)*VLOOKUP('Données projet'!$B$9,Paramètres!$A$1:$I$89,5,0)</f>
        <v>81.432000000000002</v>
      </c>
      <c r="P32" s="13">
        <f t="shared" si="33"/>
        <v>22.486953220240881</v>
      </c>
      <c r="Q32" s="20">
        <f t="shared" si="2"/>
        <v>180.99217685858619</v>
      </c>
      <c r="R32" s="59">
        <f t="shared" si="0"/>
        <v>417.920074181362</v>
      </c>
      <c r="S32" s="59">
        <f ca="1">AVERAGE(OFFSET($R$3,0,0,'Données projet'!$E$9+1,1))-AVERAGE(OFFSET($H$3,0,0,'Données projet'!$E$9+1,1))</f>
        <v>398.11190027805549</v>
      </c>
      <c r="T32" s="59">
        <f t="shared" si="34"/>
        <v>250.47702091764884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</v>
      </c>
      <c r="AI32" s="13">
        <f>IF('Données projet'!$A$62&gt;35,AI31+AH32-AQ31,IF(A32&lt;'Données projet'!$A$62,$AF$205^A32,IF(A32='Données projet'!$A$62,'Données projet'!$B$62,AI31+AH32-AQ31)))</f>
        <v>90</v>
      </c>
      <c r="AJ32" s="13">
        <f>AI32*VLOOKUP('Données projet'!$B$10,Paramètres!$A$1:$I$89,3,0)*VLOOKUP('Données projet'!$B$10,Paramètres!$A$1:$I$89,5,0)</f>
        <v>91.26</v>
      </c>
      <c r="AK32" s="13">
        <f t="shared" si="35"/>
        <v>24.868860330902777</v>
      </c>
      <c r="AL32" s="20">
        <f t="shared" si="4"/>
        <v>202.25776507632233</v>
      </c>
      <c r="AM32" s="59">
        <f t="shared" si="5"/>
        <v>439.18566239909819</v>
      </c>
      <c r="AN32" s="59">
        <f ca="1">AVERAGE(OFFSET($AM$3,0,0,'Données projet'!$E$10+1,1))-AVERAGE(OFFSET($H$3,0,0,'Données projet'!$E$10+1,1))</f>
        <v>437.26788843734175</v>
      </c>
      <c r="AO32" s="59">
        <f t="shared" si="36"/>
        <v>273.35778700650792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14.2</v>
      </c>
      <c r="BD32" s="12">
        <f>IF('Données projet'!$A$88&gt;35,BD31+BC32-BL31,IF(A32&lt;'Données projet'!$A$88,$BA$205^A32,IF(A32='Données projet'!$A$88,'Données projet'!$B$88,BD31+BC32-BL31)))</f>
        <v>162.79999999999993</v>
      </c>
      <c r="BE32" s="13">
        <f>BD32*VLOOKUP('Données projet'!$B$11,Paramètres!$A$1:$I$89,3,0)*VLOOKUP('Données projet'!$B$11,Paramètres!$A$1:$I$89,5,0)</f>
        <v>175.23791999999992</v>
      </c>
      <c r="BF32" s="13">
        <f t="shared" si="37"/>
        <v>44.261063498246379</v>
      </c>
      <c r="BG32" s="20">
        <f t="shared" si="7"/>
        <v>382.2940629261123</v>
      </c>
      <c r="BH32" s="59">
        <f t="shared" si="8"/>
        <v>619.22196024888808</v>
      </c>
      <c r="BI32" s="59">
        <f ca="1">AVERAGE(OFFSET($BH$3,0,0,'Données projet'!$E$11+1,1))-AVERAGE(OFFSET($H$3,0,0,'Données projet'!$E$11+1,1))</f>
        <v>488.49312517024231</v>
      </c>
      <c r="BJ32" s="59">
        <f t="shared" si="38"/>
        <v>470.60132881359323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14.2</v>
      </c>
      <c r="BY32" s="12">
        <f>IF('Données projet'!$A$114&gt;35,BY31+BX32-CG31,IF(A32&lt;'Données projet'!$A$114,$BV$205^A32,IF(A32='Données projet'!$A$114,'Données projet'!$B$114,BY31+BX32-CG31)))</f>
        <v>162.79999999999993</v>
      </c>
      <c r="BZ32" s="13">
        <f>BY32*VLOOKUP('Données projet'!$B$12,Paramètres!$A$1:$I$89,3,0)*VLOOKUP('Données projet'!$B$12,Paramètres!$A$1:$I$89,5,0)</f>
        <v>157.46015999999992</v>
      </c>
      <c r="CA32" s="13">
        <f t="shared" si="39"/>
        <v>40.269114998475459</v>
      </c>
      <c r="CB32" s="20">
        <f t="shared" si="10"/>
        <v>344.37848728901122</v>
      </c>
      <c r="CC32" s="59">
        <f t="shared" si="11"/>
        <v>581.30638461178705</v>
      </c>
      <c r="CD32" s="59">
        <f ca="1">AVERAGE(OFFSET($CC$3,0,0,'Données projet'!$E$12+1,1))-AVERAGE(OFFSET($H$3,0,0,'Données projet'!$E$12+1,1))</f>
        <v>445.32382187045056</v>
      </c>
      <c r="CE32" s="59">
        <f t="shared" si="40"/>
        <v>429.45184538102637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14.2</v>
      </c>
      <c r="CT32" s="12">
        <f>IF('Données projet'!$A$140&gt;35,CT31+CS32-DB31,IF(A32&lt;'Données projet'!$A$140,$CQ$205^A32,IF(A32='Données projet'!$A$140,'Données projet'!$B$140,CT31+CS32-DB31)))</f>
        <v>162.79999999999993</v>
      </c>
      <c r="CU32" s="17">
        <f>CT32*VLOOKUP('Données projet'!$B$13,Paramètres!$A$1:$I$89,3,0)*VLOOKUP('Données projet'!$B$13,Paramètres!$A$1:$I$89,5,0)</f>
        <v>132.06335999999996</v>
      </c>
      <c r="CV32" s="13">
        <f t="shared" si="41"/>
        <v>34.472703398877925</v>
      </c>
      <c r="CW32" s="20">
        <f t="shared" si="13"/>
        <v>290.05031041971233</v>
      </c>
      <c r="CX32" s="59">
        <f t="shared" si="14"/>
        <v>526.97820774248817</v>
      </c>
      <c r="CY32" s="59">
        <f ca="1">AVERAGE(OFFSET($CX$3,0,0,'Données projet'!$E$13+1,1))-AVERAGE(OFFSET($H$3,0,0,'Données projet'!$E$13+1,1))</f>
        <v>383.47399633251354</v>
      </c>
      <c r="CZ32" s="59">
        <f t="shared" si="42"/>
        <v>370.49129421395628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14.2</v>
      </c>
      <c r="DO32" s="12">
        <f>IF('Données projet'!$A$166&gt;35,DO31+DN32-DW31,IF(A32&lt;'Données projet'!$A$166,$DL$205^A32,IF(A32='Données projet'!$A$166,'Données projet'!$B$166,DO31+DN32-DW31)))</f>
        <v>162.79999999999993</v>
      </c>
      <c r="DP32" s="17">
        <f>DO32*VLOOKUP('Données projet'!$B$14,Paramètres!$A$1:$I$89,3,0)*VLOOKUP('Données projet'!$B$14,Paramètres!$A$1:$I$89,5,0)</f>
        <v>132.06335999999996</v>
      </c>
      <c r="DQ32" s="13">
        <f t="shared" si="43"/>
        <v>34.472703398877925</v>
      </c>
      <c r="DR32" s="20">
        <f t="shared" si="16"/>
        <v>290.05031041971233</v>
      </c>
      <c r="DS32" s="59">
        <f t="shared" si="17"/>
        <v>526.97820774248817</v>
      </c>
      <c r="DT32" s="59">
        <f ca="1">AVERAGE(OFFSET($DS$3,0,0,'Données projet'!$E$14+1,1))-AVERAGE(OFFSET($H$3,0,0,'Données projet'!$E$14+1,1))</f>
        <v>383.47399633251354</v>
      </c>
      <c r="DU32" s="59">
        <f t="shared" si="44"/>
        <v>370.49129421395628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14.2</v>
      </c>
      <c r="EJ32" s="12">
        <f>IF('Données projet'!$A$192&gt;35,EJ31+EI32-ER31,IF(A32&lt;'Données projet'!$A$192,$EG$205^A32,IF(A32='Données projet'!$A$192,'Données projet'!$B$192,EJ31+EI32-ER31)))</f>
        <v>162.79999999999993</v>
      </c>
      <c r="EK32" s="17">
        <f>EJ32*VLOOKUP('Données projet'!$B$15,Paramètres!$A$1:$I$89,3,0)*VLOOKUP('Données projet'!$B$15,Paramètres!$A$1:$I$89,5,0)</f>
        <v>106.66655999999995</v>
      </c>
      <c r="EL32" s="13">
        <f t="shared" si="45"/>
        <v>28.544199055651799</v>
      </c>
      <c r="EM32" s="20">
        <f t="shared" si="19"/>
        <v>235.49207202192679</v>
      </c>
      <c r="EN32" s="59">
        <f t="shared" si="20"/>
        <v>472.41996934470262</v>
      </c>
      <c r="EO32" s="59">
        <f ca="1">AVERAGE(OFFSET($EN$3,0,0,'Données projet'!$E$15+1,1))-AVERAGE(OFFSET($H$3,0,0,'Données projet'!$E$15+1,1))</f>
        <v>321.37107975761091</v>
      </c>
      <c r="EP32" s="59">
        <f t="shared" si="46"/>
        <v>311.28303771742981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6">
        <f t="shared" si="1"/>
        <v>183.33333333333334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97</v>
      </c>
      <c r="L33" s="12">
        <f>VLOOKUP(A33,'Données projet'!$A$35:$I$55,9,0)</f>
        <v>7</v>
      </c>
      <c r="M33" s="12">
        <f t="array" ref="M33">INDEX(L:L,MIN(IF(ISNUMBER(L33:L229),ROW(L33:L229),"")))</f>
        <v>7</v>
      </c>
      <c r="N33" s="13">
        <f>IF('Données projet'!$A$36&gt;35,N32+M33-V32,IF(A33&lt;'Données projet'!$A$36,$K$205^A33,IF(A33='Données projet'!$A$36,'Données projet'!$B$36,N32+M33-V32)))</f>
        <v>97</v>
      </c>
      <c r="O33" s="13">
        <f>N33*VLOOKUP('Données projet'!$B$9,Paramètres!$A$1:$I$89,3,0)*VLOOKUP('Données projet'!$B$9,Paramètres!$A$1:$I$89,5,0)</f>
        <v>87.765600000000006</v>
      </c>
      <c r="P33" s="13">
        <f t="shared" si="33"/>
        <v>24.025555589247954</v>
      </c>
      <c r="Q33" s="20">
        <f t="shared" si="2"/>
        <v>194.7029293179402</v>
      </c>
      <c r="R33" s="59">
        <f t="shared" si="0"/>
        <v>433.81035425098219</v>
      </c>
      <c r="S33" s="59">
        <f ca="1">AVERAGE(OFFSET($R$3,0,0,'Données projet'!$E$9+1,1))-AVERAGE(OFFSET($H$3,0,0,'Données projet'!$E$9+1,1))</f>
        <v>398.11190027805549</v>
      </c>
      <c r="T33" s="59">
        <f t="shared" si="34"/>
        <v>250.47702091764884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21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97</v>
      </c>
      <c r="AG33" s="12">
        <f>VLOOKUP(A33,'Données projet'!$A$61:$I$81,9,0)</f>
        <v>7</v>
      </c>
      <c r="AH33" s="12">
        <f t="array" ref="AH33">INDEX(AG:AG,MIN(IF(ISNUMBER(AG33:AG229),ROW(AG33:AG229),"")))</f>
        <v>7</v>
      </c>
      <c r="AI33" s="13">
        <f>IF('Données projet'!$A$62&gt;35,AI32+AH33-AQ32,IF(A33&lt;'Données projet'!$A$62,$AF$205^A33,IF(A33='Données projet'!$A$62,'Données projet'!$B$62,AI32+AH33-AQ32)))</f>
        <v>97</v>
      </c>
      <c r="AJ33" s="13">
        <f>AI33*VLOOKUP('Données projet'!$B$10,Paramètres!$A$1:$I$89,3,0)*VLOOKUP('Données projet'!$B$10,Paramètres!$A$1:$I$89,5,0)</f>
        <v>98.358000000000004</v>
      </c>
      <c r="AK33" s="13">
        <f t="shared" si="35"/>
        <v>26.570437554143126</v>
      </c>
      <c r="AL33" s="20">
        <f t="shared" si="4"/>
        <v>217.58369540679928</v>
      </c>
      <c r="AM33" s="59">
        <f t="shared" si="5"/>
        <v>456.69112033984129</v>
      </c>
      <c r="AN33" s="59">
        <f ca="1">AVERAGE(OFFSET($AM$3,0,0,'Données projet'!$E$10+1,1))-AVERAGE(OFFSET($H$3,0,0,'Données projet'!$E$10+1,1))</f>
        <v>437.26788843734175</v>
      </c>
      <c r="AO33" s="59">
        <f t="shared" si="36"/>
        <v>273.35778700650792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21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177</v>
      </c>
      <c r="BB33" s="12">
        <f>VLOOKUP(A33,'Données projet'!$A$87:$I$107,9,0)</f>
        <v>14.2</v>
      </c>
      <c r="BC33" s="12">
        <f t="array" ref="BC33">INDEX(BB:BB,MIN(IF(ISNUMBER(BB33:BB229),ROW(BB33:BB229),"")))</f>
        <v>14.2</v>
      </c>
      <c r="BD33" s="12">
        <f>IF('Données projet'!$A$88&gt;35,BD32+BC33-BL32,IF(A33&lt;'Données projet'!$A$88,$BA$205^A33,IF(A33='Données projet'!$A$88,'Données projet'!$B$88,BD32+BC33-BL32)))</f>
        <v>176.99999999999991</v>
      </c>
      <c r="BE33" s="13">
        <f>BD33*VLOOKUP('Données projet'!$B$11,Paramètres!$A$1:$I$89,3,0)*VLOOKUP('Données projet'!$B$11,Paramètres!$A$1:$I$89,5,0)</f>
        <v>190.5227999999999</v>
      </c>
      <c r="BF33" s="13">
        <f t="shared" si="37"/>
        <v>47.655518017541496</v>
      </c>
      <c r="BG33" s="20">
        <f t="shared" si="7"/>
        <v>414.82723721388464</v>
      </c>
      <c r="BH33" s="59">
        <f t="shared" si="8"/>
        <v>653.9346621469266</v>
      </c>
      <c r="BI33" s="59">
        <f ca="1">AVERAGE(OFFSET($BH$3,0,0,'Données projet'!$E$11+1,1))-AVERAGE(OFFSET($H$3,0,0,'Données projet'!$E$11+1,1))</f>
        <v>488.49312517024231</v>
      </c>
      <c r="BJ33" s="59">
        <f t="shared" si="38"/>
        <v>470.60132881359323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35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177</v>
      </c>
      <c r="BW33" s="12">
        <f>VLOOKUP(A33,'Données projet'!$A$113:$I$133,9,0)</f>
        <v>14.2</v>
      </c>
      <c r="BX33" s="12">
        <f t="array" ref="BX33">INDEX(BW:BW,MIN(IF(ISNUMBER(BW33:BW229),ROW(BW33:BW229),"")))</f>
        <v>14.2</v>
      </c>
      <c r="BY33" s="12">
        <f>IF('Données projet'!$A$114&gt;35,BY32+BX33-CG32,IF(A33&lt;'Données projet'!$A$114,$BV$205^A33,IF(A33='Données projet'!$A$114,'Données projet'!$B$114,BY32+BX33-CG32)))</f>
        <v>176.99999999999991</v>
      </c>
      <c r="BZ33" s="13">
        <f>BY33*VLOOKUP('Données projet'!$B$12,Paramètres!$A$1:$I$89,3,0)*VLOOKUP('Données projet'!$B$12,Paramètres!$A$1:$I$89,5,0)</f>
        <v>171.19439999999994</v>
      </c>
      <c r="CA33" s="13">
        <f t="shared" si="39"/>
        <v>43.35742035290977</v>
      </c>
      <c r="CB33" s="20">
        <f t="shared" si="10"/>
        <v>373.67775378131773</v>
      </c>
      <c r="CC33" s="59">
        <f t="shared" si="11"/>
        <v>612.78517871435974</v>
      </c>
      <c r="CD33" s="59">
        <f ca="1">AVERAGE(OFFSET($CC$3,0,0,'Données projet'!$E$12+1,1))-AVERAGE(OFFSET($H$3,0,0,'Données projet'!$E$12+1,1))</f>
        <v>445.32382187045056</v>
      </c>
      <c r="CE33" s="59">
        <f t="shared" si="40"/>
        <v>429.45184538102637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35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177</v>
      </c>
      <c r="CR33" s="12">
        <f>VLOOKUP(A33,'Données projet'!$A$139:$I$159,9,0)</f>
        <v>14.2</v>
      </c>
      <c r="CS33" s="12">
        <f t="array" ref="CS33">INDEX(CR:CR,MIN(IF(ISNUMBER(CR33:CR229),ROW(CR33:CR229),"")))</f>
        <v>14.2</v>
      </c>
      <c r="CT33" s="12">
        <f>IF('Données projet'!$A$140&gt;35,CT32+CS33-DB32,IF(A33&lt;'Données projet'!$A$140,$CQ$205^A33,IF(A33='Données projet'!$A$140,'Données projet'!$B$140,CT32+CS33-DB32)))</f>
        <v>176.99999999999991</v>
      </c>
      <c r="CU33" s="17">
        <f>CT33*VLOOKUP('Données projet'!$B$13,Paramètres!$A$1:$I$89,3,0)*VLOOKUP('Données projet'!$B$13,Paramètres!$A$1:$I$89,5,0)</f>
        <v>143.58239999999995</v>
      </c>
      <c r="CV33" s="13">
        <f t="shared" si="41"/>
        <v>37.116472314400653</v>
      </c>
      <c r="CW33" s="20">
        <f t="shared" si="13"/>
        <v>314.7172026142477</v>
      </c>
      <c r="CX33" s="59">
        <f t="shared" si="14"/>
        <v>553.82462754728965</v>
      </c>
      <c r="CY33" s="59">
        <f ca="1">AVERAGE(OFFSET($CX$3,0,0,'Données projet'!$E$13+1,1))-AVERAGE(OFFSET($H$3,0,0,'Données projet'!$E$13+1,1))</f>
        <v>383.47399633251354</v>
      </c>
      <c r="CZ33" s="59">
        <f t="shared" si="42"/>
        <v>370.49129421395628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35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177</v>
      </c>
      <c r="DM33" s="12">
        <f>VLOOKUP(A33,'Données projet'!$A$165:$I$185,9,0)</f>
        <v>14.2</v>
      </c>
      <c r="DN33" s="12">
        <f t="array" ref="DN33">INDEX(DM:DM,MIN(IF(ISNUMBER(DM33:DM229),ROW(DM33:DM229),"")))</f>
        <v>14.2</v>
      </c>
      <c r="DO33" s="12">
        <f>IF('Données projet'!$A$166&gt;35,DO32+DN33-DW32,IF(A33&lt;'Données projet'!$A$166,$DL$205^A33,IF(A33='Données projet'!$A$166,'Données projet'!$B$166,DO32+DN33-DW32)))</f>
        <v>176.99999999999991</v>
      </c>
      <c r="DP33" s="17">
        <f>DO33*VLOOKUP('Données projet'!$B$14,Paramètres!$A$1:$I$89,3,0)*VLOOKUP('Données projet'!$B$14,Paramètres!$A$1:$I$89,5,0)</f>
        <v>143.58239999999995</v>
      </c>
      <c r="DQ33" s="13">
        <f t="shared" si="43"/>
        <v>37.116472314400653</v>
      </c>
      <c r="DR33" s="20">
        <f t="shared" si="16"/>
        <v>314.7172026142477</v>
      </c>
      <c r="DS33" s="59">
        <f t="shared" si="17"/>
        <v>553.82462754728965</v>
      </c>
      <c r="DT33" s="59">
        <f ca="1">AVERAGE(OFFSET($DS$3,0,0,'Données projet'!$E$14+1,1))-AVERAGE(OFFSET($H$3,0,0,'Données projet'!$E$14+1,1))</f>
        <v>383.47399633251354</v>
      </c>
      <c r="DU33" s="59">
        <f t="shared" si="44"/>
        <v>370.49129421395628</v>
      </c>
      <c r="DV33" s="15">
        <f>IF(ISNA(VLOOKUP(A33,'Données projet'!$A$165:$I$185,3,0)),0,VLOOKUP(A33,'Données projet'!$A$165:$I$185,3,0))</f>
        <v>4</v>
      </c>
      <c r="DW33" s="15">
        <f>IF(ISNA(VLOOKUP(A33,'Données projet'!$A$165:$I$185,4,0)),0,VLOOKUP(A33,'Données projet'!$A$165:$I$185,4,0))</f>
        <v>35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177</v>
      </c>
      <c r="EH33" s="12">
        <f>VLOOKUP(A33,'Données projet'!$A$191:$I$211,9,0)</f>
        <v>14.2</v>
      </c>
      <c r="EI33" s="12">
        <f t="array" ref="EI33">INDEX(EH:EH,MIN(IF(ISNUMBER(EH33:EH229),ROW(EH33:EH229),"")))</f>
        <v>14.2</v>
      </c>
      <c r="EJ33" s="12">
        <f>IF('Données projet'!$A$192&gt;35,EJ32+EI33-ER32,IF(A33&lt;'Données projet'!$A$192,$EG$205^A33,IF(A33='Données projet'!$A$192,'Données projet'!$B$192,EJ32+EI33-ER32)))</f>
        <v>176.99999999999991</v>
      </c>
      <c r="EK33" s="17">
        <f>EJ33*VLOOKUP('Données projet'!$B$15,Paramètres!$A$1:$I$89,3,0)*VLOOKUP('Données projet'!$B$15,Paramètres!$A$1:$I$89,5,0)</f>
        <v>115.97039999999994</v>
      </c>
      <c r="EL33" s="13">
        <f t="shared" si="45"/>
        <v>30.733301120222766</v>
      </c>
      <c r="EM33" s="20">
        <f t="shared" si="19"/>
        <v>255.50894611772119</v>
      </c>
      <c r="EN33" s="59">
        <f t="shared" si="20"/>
        <v>494.61637105076318</v>
      </c>
      <c r="EO33" s="59">
        <f ca="1">AVERAGE(OFFSET($EN$3,0,0,'Données projet'!$E$15+1,1))-AVERAGE(OFFSET($H$3,0,0,'Données projet'!$E$15+1,1))</f>
        <v>321.37107975761091</v>
      </c>
      <c r="EP33" s="59">
        <f t="shared" si="46"/>
        <v>311.28303771742981</v>
      </c>
      <c r="EQ33" s="15">
        <f>IF(ISNA(VLOOKUP(A33,'Données projet'!$A$191:$I$211,3,0)),0,VLOOKUP(A33,'Données projet'!$A$191:$I$211,3,0))</f>
        <v>4</v>
      </c>
      <c r="ER33" s="15">
        <f>IF(ISNA(VLOOKUP(A33,'Données projet'!$A$191:$I$211,4,0)),0,VLOOKUP(A33,'Données projet'!$A$191:$I$211,4,0))</f>
        <v>35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6">
        <f t="shared" si="1"/>
        <v>183.33333333333334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</v>
      </c>
      <c r="N34" s="13">
        <f>IF('Données projet'!$A$36&gt;35,N33+M34-V33,IF(A34&lt;'Données projet'!$A$36,$K$205^A34,IF(A34='Données projet'!$A$36,'Données projet'!$B$36,N33+M34-V33)))</f>
        <v>84</v>
      </c>
      <c r="O34" s="13">
        <f>N34*VLOOKUP('Données projet'!$B$9,Paramètres!$A$1:$I$89,3,0)*VLOOKUP('Données projet'!$B$9,Paramètres!$A$1:$I$89,5,0)</f>
        <v>76.003200000000007</v>
      </c>
      <c r="P34" s="13">
        <f t="shared" si="33"/>
        <v>21.157049992000456</v>
      </c>
      <c r="Q34" s="20">
        <f t="shared" si="2"/>
        <v>169.22076873606747</v>
      </c>
      <c r="R34" s="59">
        <f t="shared" si="0"/>
        <v>409.26889194888503</v>
      </c>
      <c r="S34" s="59">
        <f ca="1">AVERAGE(OFFSET($R$3,0,0,'Données projet'!$E$9+1,1))-AVERAGE(OFFSET($H$3,0,0,'Données projet'!$E$9+1,1))</f>
        <v>398.11190027805549</v>
      </c>
      <c r="T34" s="59">
        <f t="shared" si="34"/>
        <v>250.47702091764884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</v>
      </c>
      <c r="AI34" s="13">
        <f>IF('Données projet'!$A$62&gt;35,AI33+AH34-AQ33,IF(A34&lt;'Données projet'!$A$62,$AF$205^A34,IF(A34='Données projet'!$A$62,'Données projet'!$B$62,AI33+AH34-AQ33)))</f>
        <v>84</v>
      </c>
      <c r="AJ34" s="13">
        <f>AI34*VLOOKUP('Données projet'!$B$10,Paramètres!$A$1:$I$89,3,0)*VLOOKUP('Données projet'!$B$10,Paramètres!$A$1:$I$89,5,0)</f>
        <v>85.176000000000002</v>
      </c>
      <c r="AK34" s="13">
        <f t="shared" si="35"/>
        <v>23.398088487656441</v>
      </c>
      <c r="AL34" s="20">
        <f t="shared" si="4"/>
        <v>189.09987078266829</v>
      </c>
      <c r="AM34" s="59">
        <f t="shared" si="5"/>
        <v>429.14799399548588</v>
      </c>
      <c r="AN34" s="59">
        <f ca="1">AVERAGE(OFFSET($AM$3,0,0,'Données projet'!$E$10+1,1))-AVERAGE(OFFSET($H$3,0,0,'Données projet'!$E$10+1,1))</f>
        <v>437.26788843734175</v>
      </c>
      <c r="AO34" s="59">
        <f t="shared" si="36"/>
        <v>273.35778700650792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12.8</v>
      </c>
      <c r="BD34" s="12">
        <f>IF('Données projet'!$A$88&gt;35,BD33+BC34-BL33,IF(A34&lt;'Données projet'!$A$88,$BA$205^A34,IF(A34='Données projet'!$A$88,'Données projet'!$B$88,BD33+BC34-BL33)))</f>
        <v>154.79999999999993</v>
      </c>
      <c r="BE34" s="13">
        <f>BD34*VLOOKUP('Données projet'!$B$11,Paramètres!$A$1:$I$89,3,0)*VLOOKUP('Données projet'!$B$11,Paramètres!$A$1:$I$89,5,0)</f>
        <v>166.62671999999992</v>
      </c>
      <c r="BF34" s="13">
        <f t="shared" si="37"/>
        <v>42.333642074689379</v>
      </c>
      <c r="BG34" s="20">
        <f t="shared" si="7"/>
        <v>363.93929728008379</v>
      </c>
      <c r="BH34" s="59">
        <f t="shared" si="8"/>
        <v>603.98742049290138</v>
      </c>
      <c r="BI34" s="59">
        <f ca="1">AVERAGE(OFFSET($BH$3,0,0,'Données projet'!$E$11+1,1))-AVERAGE(OFFSET($H$3,0,0,'Données projet'!$E$11+1,1))</f>
        <v>488.49312517024231</v>
      </c>
      <c r="BJ34" s="59">
        <f t="shared" si="38"/>
        <v>470.60132881359323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12.8</v>
      </c>
      <c r="BY34" s="12">
        <f>IF('Données projet'!$A$114&gt;35,BY33+BX34-CG33,IF(A34&lt;'Données projet'!$A$114,$BV$205^A34,IF(A34='Données projet'!$A$114,'Données projet'!$B$114,BY33+BX34-CG33)))</f>
        <v>154.79999999999993</v>
      </c>
      <c r="BZ34" s="13">
        <f>BY34*VLOOKUP('Données projet'!$B$12,Paramètres!$A$1:$I$89,3,0)*VLOOKUP('Données projet'!$B$12,Paramètres!$A$1:$I$89,5,0)</f>
        <v>149.72255999999993</v>
      </c>
      <c r="CA34" s="13">
        <f t="shared" si="39"/>
        <v>38.515529593578471</v>
      </c>
      <c r="CB34" s="20">
        <f t="shared" si="10"/>
        <v>327.84800604214905</v>
      </c>
      <c r="CC34" s="59">
        <f t="shared" si="11"/>
        <v>567.89612925496658</v>
      </c>
      <c r="CD34" s="59">
        <f ca="1">AVERAGE(OFFSET($CC$3,0,0,'Données projet'!$E$12+1,1))-AVERAGE(OFFSET($H$3,0,0,'Données projet'!$E$12+1,1))</f>
        <v>445.32382187045056</v>
      </c>
      <c r="CE34" s="59">
        <f t="shared" si="40"/>
        <v>429.45184538102637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12.8</v>
      </c>
      <c r="CT34" s="12">
        <f>IF('Données projet'!$A$140&gt;35,CT33+CS34-DB33,IF(A34&lt;'Données projet'!$A$140,$CQ$205^A34,IF(A34='Données projet'!$A$140,'Données projet'!$B$140,CT33+CS34-DB33)))</f>
        <v>154.79999999999993</v>
      </c>
      <c r="CU34" s="17">
        <f>CT34*VLOOKUP('Données projet'!$B$13,Paramètres!$A$1:$I$89,3,0)*VLOOKUP('Données projet'!$B$13,Paramètres!$A$1:$I$89,5,0)</f>
        <v>125.57375999999995</v>
      </c>
      <c r="CV34" s="13">
        <f t="shared" si="41"/>
        <v>32.97153235129214</v>
      </c>
      <c r="CW34" s="20">
        <f t="shared" si="13"/>
        <v>276.13305084516702</v>
      </c>
      <c r="CX34" s="59">
        <f t="shared" si="14"/>
        <v>516.18117405798455</v>
      </c>
      <c r="CY34" s="59">
        <f ca="1">AVERAGE(OFFSET($CX$3,0,0,'Données projet'!$E$13+1,1))-AVERAGE(OFFSET($H$3,0,0,'Données projet'!$E$13+1,1))</f>
        <v>383.47399633251354</v>
      </c>
      <c r="CZ34" s="59">
        <f t="shared" si="42"/>
        <v>370.49129421395628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12.8</v>
      </c>
      <c r="DO34" s="12">
        <f>IF('Données projet'!$A$166&gt;35,DO33+DN34-DW33,IF(A34&lt;'Données projet'!$A$166,$DL$205^A34,IF(A34='Données projet'!$A$166,'Données projet'!$B$166,DO33+DN34-DW33)))</f>
        <v>154.79999999999993</v>
      </c>
      <c r="DP34" s="17">
        <f>DO34*VLOOKUP('Données projet'!$B$14,Paramètres!$A$1:$I$89,3,0)*VLOOKUP('Données projet'!$B$14,Paramètres!$A$1:$I$89,5,0)</f>
        <v>125.57375999999995</v>
      </c>
      <c r="DQ34" s="13">
        <f t="shared" si="43"/>
        <v>32.97153235129214</v>
      </c>
      <c r="DR34" s="20">
        <f t="shared" si="16"/>
        <v>276.13305084516702</v>
      </c>
      <c r="DS34" s="59">
        <f t="shared" si="17"/>
        <v>516.18117405798455</v>
      </c>
      <c r="DT34" s="59">
        <f ca="1">AVERAGE(OFFSET($DS$3,0,0,'Données projet'!$E$14+1,1))-AVERAGE(OFFSET($H$3,0,0,'Données projet'!$E$14+1,1))</f>
        <v>383.47399633251354</v>
      </c>
      <c r="DU34" s="59">
        <f t="shared" si="44"/>
        <v>370.49129421395628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12.8</v>
      </c>
      <c r="EJ34" s="12">
        <f>IF('Données projet'!$A$192&gt;35,EJ33+EI34-ER33,IF(A34&lt;'Données projet'!$A$192,$EG$205^A34,IF(A34='Données projet'!$A$192,'Données projet'!$B$192,EJ33+EI34-ER33)))</f>
        <v>154.79999999999993</v>
      </c>
      <c r="EK34" s="17">
        <f>EJ34*VLOOKUP('Données projet'!$B$15,Paramètres!$A$1:$I$89,3,0)*VLOOKUP('Données projet'!$B$15,Paramètres!$A$1:$I$89,5,0)</f>
        <v>101.42495999999994</v>
      </c>
      <c r="EL34" s="13">
        <f t="shared" si="45"/>
        <v>27.301194562993881</v>
      </c>
      <c r="EM34" s="20">
        <f t="shared" si="19"/>
        <v>224.19805253054756</v>
      </c>
      <c r="EN34" s="59">
        <f t="shared" si="20"/>
        <v>464.24617574336514</v>
      </c>
      <c r="EO34" s="59">
        <f ca="1">AVERAGE(OFFSET($EN$3,0,0,'Données projet'!$E$15+1,1))-AVERAGE(OFFSET($H$3,0,0,'Données projet'!$E$15+1,1))</f>
        <v>321.37107975761091</v>
      </c>
      <c r="EP34" s="59">
        <f t="shared" si="46"/>
        <v>311.28303771742981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6">
        <f t="shared" si="1"/>
        <v>183.33333333333334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</v>
      </c>
      <c r="N35" s="13">
        <f>IF('Données projet'!$A$36&gt;35,N34+M35-V34,IF(A35&lt;'Données projet'!$A$36,$K$205^A35,IF(A35='Données projet'!$A$36,'Données projet'!$B$36,N34+M35-V34)))</f>
        <v>92</v>
      </c>
      <c r="O35" s="13">
        <f>N35*VLOOKUP('Données projet'!$B$9,Paramètres!$A$1:$I$89,3,0)*VLOOKUP('Données projet'!$B$9,Paramètres!$A$1:$I$89,5,0)</f>
        <v>83.241600000000005</v>
      </c>
      <c r="P35" s="13">
        <f t="shared" si="33"/>
        <v>22.927930643846508</v>
      </c>
      <c r="Q35" s="20">
        <f t="shared" ref="Q35:Q66" si="53">(O35+P35)*0.475*44/12</f>
        <v>184.91193253803269</v>
      </c>
      <c r="R35" s="59">
        <f t="shared" si="0"/>
        <v>425.88443501855801</v>
      </c>
      <c r="S35" s="59">
        <f ca="1">AVERAGE(OFFSET($R$3,0,0,'Données projet'!$E$9+1,1))-AVERAGE(OFFSET($H$3,0,0,'Données projet'!$E$9+1,1))</f>
        <v>398.11190027805549</v>
      </c>
      <c r="T35" s="59">
        <f t="shared" si="34"/>
        <v>250.47702091764884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</v>
      </c>
      <c r="AI35" s="13">
        <f>IF('Données projet'!$A$62&gt;35,AI34+AH35-AQ34,IF(A35&lt;'Données projet'!$A$62,$AF$205^A35,IF(A35='Données projet'!$A$62,'Données projet'!$B$62,AI34+AH35-AQ34)))</f>
        <v>92</v>
      </c>
      <c r="AJ35" s="13">
        <f>AI35*VLOOKUP('Données projet'!$B$10,Paramètres!$A$1:$I$89,3,0)*VLOOKUP('Données projet'!$B$10,Paramètres!$A$1:$I$89,5,0)</f>
        <v>93.288000000000011</v>
      </c>
      <c r="AK35" s="13">
        <f t="shared" si="35"/>
        <v>25.356547829040977</v>
      </c>
      <c r="AL35" s="20">
        <f t="shared" si="4"/>
        <v>206.63925413557971</v>
      </c>
      <c r="AM35" s="59">
        <f t="shared" si="5"/>
        <v>447.61175661610503</v>
      </c>
      <c r="AN35" s="59">
        <f ca="1">AVERAGE(OFFSET($AM$3,0,0,'Données projet'!$E$10+1,1))-AVERAGE(OFFSET($H$3,0,0,'Données projet'!$E$10+1,1))</f>
        <v>437.26788843734175</v>
      </c>
      <c r="AO35" s="59">
        <f t="shared" si="36"/>
        <v>273.35778700650792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12.8</v>
      </c>
      <c r="BD35" s="12">
        <f>IF('Données projet'!$A$88&gt;35,BD34+BC35-BL34,IF(A35&lt;'Données projet'!$A$88,$BA$205^A35,IF(A35='Données projet'!$A$88,'Données projet'!$B$88,BD34+BC35-BL34)))</f>
        <v>167.59999999999994</v>
      </c>
      <c r="BE35" s="13">
        <f>BD35*VLOOKUP('Données projet'!$B$11,Paramètres!$A$1:$I$89,3,0)*VLOOKUP('Données projet'!$B$11,Paramètres!$A$1:$I$89,5,0)</f>
        <v>180.40463999999992</v>
      </c>
      <c r="BF35" s="13">
        <f t="shared" si="37"/>
        <v>45.412199343068174</v>
      </c>
      <c r="BG35" s="20">
        <f t="shared" si="7"/>
        <v>393.29766185584361</v>
      </c>
      <c r="BH35" s="59">
        <f t="shared" si="8"/>
        <v>634.27016433636891</v>
      </c>
      <c r="BI35" s="59">
        <f ca="1">AVERAGE(OFFSET($BH$3,0,0,'Données projet'!$E$11+1,1))-AVERAGE(OFFSET($H$3,0,0,'Données projet'!$E$11+1,1))</f>
        <v>488.49312517024231</v>
      </c>
      <c r="BJ35" s="59">
        <f t="shared" si="38"/>
        <v>470.60132881359323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12.8</v>
      </c>
      <c r="BY35" s="12">
        <f>IF('Données projet'!$A$114&gt;35,BY34+BX35-CG34,IF(A35&lt;'Données projet'!$A$114,$BV$205^A35,IF(A35='Données projet'!$A$114,'Données projet'!$B$114,BY34+BX35-CG34)))</f>
        <v>167.59999999999994</v>
      </c>
      <c r="BZ35" s="13">
        <f>BY35*VLOOKUP('Données projet'!$B$12,Paramètres!$A$1:$I$89,3,0)*VLOOKUP('Données projet'!$B$12,Paramètres!$A$1:$I$89,5,0)</f>
        <v>162.10271999999995</v>
      </c>
      <c r="CA35" s="13">
        <f t="shared" si="39"/>
        <v>41.316428778358635</v>
      </c>
      <c r="CB35" s="20">
        <f t="shared" si="10"/>
        <v>354.28835078897447</v>
      </c>
      <c r="CC35" s="59">
        <f t="shared" si="11"/>
        <v>595.26085326949976</v>
      </c>
      <c r="CD35" s="59">
        <f ca="1">AVERAGE(OFFSET($CC$3,0,0,'Données projet'!$E$12+1,1))-AVERAGE(OFFSET($H$3,0,0,'Données projet'!$E$12+1,1))</f>
        <v>445.32382187045056</v>
      </c>
      <c r="CE35" s="59">
        <f t="shared" si="40"/>
        <v>429.45184538102637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12.8</v>
      </c>
      <c r="CT35" s="12">
        <f>IF('Données projet'!$A$140&gt;35,CT34+CS35-DB34,IF(A35&lt;'Données projet'!$A$140,$CQ$205^A35,IF(A35='Données projet'!$A$140,'Données projet'!$B$140,CT34+CS35-DB34)))</f>
        <v>167.59999999999994</v>
      </c>
      <c r="CU35" s="17">
        <f>CT35*VLOOKUP('Données projet'!$B$13,Paramètres!$A$1:$I$89,3,0)*VLOOKUP('Données projet'!$B$13,Paramètres!$A$1:$I$89,5,0)</f>
        <v>135.95711999999997</v>
      </c>
      <c r="CV35" s="13">
        <f t="shared" si="41"/>
        <v>35.369264877838596</v>
      </c>
      <c r="CW35" s="20">
        <f t="shared" si="13"/>
        <v>298.39345366223546</v>
      </c>
      <c r="CX35" s="59">
        <f t="shared" si="14"/>
        <v>539.36595614276075</v>
      </c>
      <c r="CY35" s="59">
        <f ca="1">AVERAGE(OFFSET($CX$3,0,0,'Données projet'!$E$13+1,1))-AVERAGE(OFFSET($H$3,0,0,'Données projet'!$E$13+1,1))</f>
        <v>383.47399633251354</v>
      </c>
      <c r="CZ35" s="59">
        <f t="shared" si="42"/>
        <v>370.49129421395628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12.8</v>
      </c>
      <c r="DO35" s="12">
        <f>IF('Données projet'!$A$166&gt;35,DO34+DN35-DW34,IF(A35&lt;'Données projet'!$A$166,$DL$205^A35,IF(A35='Données projet'!$A$166,'Données projet'!$B$166,DO34+DN35-DW34)))</f>
        <v>167.59999999999994</v>
      </c>
      <c r="DP35" s="17">
        <f>DO35*VLOOKUP('Données projet'!$B$14,Paramètres!$A$1:$I$89,3,0)*VLOOKUP('Données projet'!$B$14,Paramètres!$A$1:$I$89,5,0)</f>
        <v>135.95711999999997</v>
      </c>
      <c r="DQ35" s="13">
        <f t="shared" si="43"/>
        <v>35.369264877838596</v>
      </c>
      <c r="DR35" s="20">
        <f t="shared" si="16"/>
        <v>298.39345366223546</v>
      </c>
      <c r="DS35" s="59">
        <f t="shared" si="17"/>
        <v>539.36595614276075</v>
      </c>
      <c r="DT35" s="59">
        <f ca="1">AVERAGE(OFFSET($DS$3,0,0,'Données projet'!$E$14+1,1))-AVERAGE(OFFSET($H$3,0,0,'Données projet'!$E$14+1,1))</f>
        <v>383.47399633251354</v>
      </c>
      <c r="DU35" s="59">
        <f t="shared" si="44"/>
        <v>370.49129421395628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12.8</v>
      </c>
      <c r="EJ35" s="12">
        <f>IF('Données projet'!$A$192&gt;35,EJ34+EI35-ER34,IF(A35&lt;'Données projet'!$A$192,$EG$205^A35,IF(A35='Données projet'!$A$192,'Données projet'!$B$192,EJ34+EI35-ER34)))</f>
        <v>167.59999999999994</v>
      </c>
      <c r="EK35" s="17">
        <f>EJ35*VLOOKUP('Données projet'!$B$15,Paramètres!$A$1:$I$89,3,0)*VLOOKUP('Données projet'!$B$15,Paramètres!$A$1:$I$89,5,0)</f>
        <v>109.81151999999996</v>
      </c>
      <c r="EL35" s="13">
        <f t="shared" si="45"/>
        <v>29.286572783205639</v>
      </c>
      <c r="EM35" s="20">
        <f t="shared" si="19"/>
        <v>242.26251159741642</v>
      </c>
      <c r="EN35" s="59">
        <f t="shared" si="20"/>
        <v>483.23501407794174</v>
      </c>
      <c r="EO35" s="59">
        <f ca="1">AVERAGE(OFFSET($EN$3,0,0,'Données projet'!$E$15+1,1))-AVERAGE(OFFSET($H$3,0,0,'Données projet'!$E$15+1,1))</f>
        <v>321.37107975761091</v>
      </c>
      <c r="EP35" s="59">
        <f t="shared" si="46"/>
        <v>311.28303771742981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6">
        <f t="shared" si="1"/>
        <v>183.33333333333334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</v>
      </c>
      <c r="N36" s="13">
        <f>IF('Données projet'!$A$36&gt;35,N35+M36-V35,IF(A36&lt;'Données projet'!$A$36,$K$205^A36,IF(A36='Données projet'!$A$36,'Données projet'!$B$36,N35+M36-V35)))</f>
        <v>100</v>
      </c>
      <c r="O36" s="13">
        <f>N36*VLOOKUP('Données projet'!$B$9,Paramètres!$A$1:$I$89,3,0)*VLOOKUP('Données projet'!$B$9,Paramètres!$A$1:$I$89,5,0)</f>
        <v>90.47999999999999</v>
      </c>
      <c r="P36" s="13">
        <f t="shared" si="33"/>
        <v>24.680953573367994</v>
      </c>
      <c r="Q36" s="20">
        <f t="shared" si="53"/>
        <v>200.57199414028256</v>
      </c>
      <c r="R36" s="59">
        <f t="shared" si="0"/>
        <v>442.45283997482329</v>
      </c>
      <c r="S36" s="59">
        <f ca="1">AVERAGE(OFFSET($R$3,0,0,'Données projet'!$E$9+1,1))-AVERAGE(OFFSET($H$3,0,0,'Données projet'!$E$9+1,1))</f>
        <v>398.11190027805549</v>
      </c>
      <c r="T36" s="59">
        <f t="shared" si="34"/>
        <v>250.47702091764884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</v>
      </c>
      <c r="AI36" s="13">
        <f>IF('Données projet'!$A$62&gt;35,AI35+AH36-AQ35,IF(A36&lt;'Données projet'!$A$62,$AF$205^A36,IF(A36='Données projet'!$A$62,'Données projet'!$B$62,AI35+AH36-AQ35)))</f>
        <v>100</v>
      </c>
      <c r="AJ36" s="13">
        <f>AI36*VLOOKUP('Données projet'!$B$10,Paramètres!$A$1:$I$89,3,0)*VLOOKUP('Données projet'!$B$10,Paramètres!$A$1:$I$89,5,0)</f>
        <v>101.4</v>
      </c>
      <c r="AK36" s="13">
        <f t="shared" si="35"/>
        <v>27.295257887453797</v>
      </c>
      <c r="AL36" s="20">
        <f t="shared" si="4"/>
        <v>224.14424082064872</v>
      </c>
      <c r="AM36" s="59">
        <f t="shared" si="5"/>
        <v>466.02508665518945</v>
      </c>
      <c r="AN36" s="59">
        <f ca="1">AVERAGE(OFFSET($AM$3,0,0,'Données projet'!$E$10+1,1))-AVERAGE(OFFSET($H$3,0,0,'Données projet'!$E$10+1,1))</f>
        <v>437.26788843734175</v>
      </c>
      <c r="AO36" s="59">
        <f t="shared" si="36"/>
        <v>273.35778700650792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12.8</v>
      </c>
      <c r="BD36" s="12">
        <f>IF('Données projet'!$A$88&gt;35,BD35+BC36-BL35,IF(A36&lt;'Données projet'!$A$88,$BA$205^A36,IF(A36='Données projet'!$A$88,'Données projet'!$B$88,BD35+BC36-BL35)))</f>
        <v>180.39999999999995</v>
      </c>
      <c r="BE36" s="13">
        <f>BD36*VLOOKUP('Données projet'!$B$11,Paramètres!$A$1:$I$89,3,0)*VLOOKUP('Données projet'!$B$11,Paramètres!$A$1:$I$89,5,0)</f>
        <v>194.18255999999994</v>
      </c>
      <c r="BF36" s="13">
        <f t="shared" si="37"/>
        <v>48.463482359040015</v>
      </c>
      <c r="BG36" s="20">
        <f t="shared" si="7"/>
        <v>422.60852377532791</v>
      </c>
      <c r="BH36" s="59">
        <f t="shared" si="8"/>
        <v>664.48936960986862</v>
      </c>
      <c r="BI36" s="59">
        <f ca="1">AVERAGE(OFFSET($BH$3,0,0,'Données projet'!$E$11+1,1))-AVERAGE(OFFSET($H$3,0,0,'Données projet'!$E$11+1,1))</f>
        <v>488.49312517024231</v>
      </c>
      <c r="BJ36" s="59">
        <f t="shared" si="38"/>
        <v>470.60132881359323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12.8</v>
      </c>
      <c r="BY36" s="12">
        <f>IF('Données projet'!$A$114&gt;35,BY35+BX36-CG35,IF(A36&lt;'Données projet'!$A$114,$BV$205^A36,IF(A36='Données projet'!$A$114,'Données projet'!$B$114,BY35+BX36-CG35)))</f>
        <v>180.39999999999995</v>
      </c>
      <c r="BZ36" s="13">
        <f>BY36*VLOOKUP('Données projet'!$B$12,Paramètres!$A$1:$I$89,3,0)*VLOOKUP('Données projet'!$B$12,Paramètres!$A$1:$I$89,5,0)</f>
        <v>174.48287999999997</v>
      </c>
      <c r="CA36" s="13">
        <f t="shared" si="39"/>
        <v>44.092513602166164</v>
      </c>
      <c r="CB36" s="20">
        <f t="shared" si="10"/>
        <v>380.68547719043931</v>
      </c>
      <c r="CC36" s="59">
        <f t="shared" si="11"/>
        <v>622.56632302498008</v>
      </c>
      <c r="CD36" s="59">
        <f ca="1">AVERAGE(OFFSET($CC$3,0,0,'Données projet'!$E$12+1,1))-AVERAGE(OFFSET($H$3,0,0,'Données projet'!$E$12+1,1))</f>
        <v>445.32382187045056</v>
      </c>
      <c r="CE36" s="59">
        <f t="shared" si="40"/>
        <v>429.45184538102637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12.8</v>
      </c>
      <c r="CT36" s="12">
        <f>IF('Données projet'!$A$140&gt;35,CT35+CS36-DB35,IF(A36&lt;'Données projet'!$A$140,$CQ$205^A36,IF(A36='Données projet'!$A$140,'Données projet'!$B$140,CT35+CS36-DB35)))</f>
        <v>180.39999999999995</v>
      </c>
      <c r="CU36" s="17">
        <f>CT36*VLOOKUP('Données projet'!$B$13,Paramètres!$A$1:$I$89,3,0)*VLOOKUP('Données projet'!$B$13,Paramètres!$A$1:$I$89,5,0)</f>
        <v>146.34047999999999</v>
      </c>
      <c r="CV36" s="13">
        <f t="shared" si="41"/>
        <v>37.745754868861937</v>
      </c>
      <c r="CW36" s="20">
        <f t="shared" si="13"/>
        <v>320.6168590632679</v>
      </c>
      <c r="CX36" s="59">
        <f t="shared" si="14"/>
        <v>562.4977048978086</v>
      </c>
      <c r="CY36" s="59">
        <f ca="1">AVERAGE(OFFSET($CX$3,0,0,'Données projet'!$E$13+1,1))-AVERAGE(OFFSET($H$3,0,0,'Données projet'!$E$13+1,1))</f>
        <v>383.47399633251354</v>
      </c>
      <c r="CZ36" s="59">
        <f t="shared" si="42"/>
        <v>370.49129421395628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12.8</v>
      </c>
      <c r="DO36" s="12">
        <f>IF('Données projet'!$A$166&gt;35,DO35+DN36-DW35,IF(A36&lt;'Données projet'!$A$166,$DL$205^A36,IF(A36='Données projet'!$A$166,'Données projet'!$B$166,DO35+DN36-DW35)))</f>
        <v>180.39999999999995</v>
      </c>
      <c r="DP36" s="17">
        <f>DO36*VLOOKUP('Données projet'!$B$14,Paramètres!$A$1:$I$89,3,0)*VLOOKUP('Données projet'!$B$14,Paramètres!$A$1:$I$89,5,0)</f>
        <v>146.34047999999999</v>
      </c>
      <c r="DQ36" s="13">
        <f t="shared" si="43"/>
        <v>37.745754868861937</v>
      </c>
      <c r="DR36" s="20">
        <f t="shared" si="16"/>
        <v>320.6168590632679</v>
      </c>
      <c r="DS36" s="59">
        <f t="shared" si="17"/>
        <v>562.4977048978086</v>
      </c>
      <c r="DT36" s="59">
        <f ca="1">AVERAGE(OFFSET($DS$3,0,0,'Données projet'!$E$14+1,1))-AVERAGE(OFFSET($H$3,0,0,'Données projet'!$E$14+1,1))</f>
        <v>383.47399633251354</v>
      </c>
      <c r="DU36" s="59">
        <f t="shared" si="44"/>
        <v>370.49129421395628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12.8</v>
      </c>
      <c r="EJ36" s="12">
        <f>IF('Données projet'!$A$192&gt;35,EJ35+EI36-ER35,IF(A36&lt;'Données projet'!$A$192,$EG$205^A36,IF(A36='Données projet'!$A$192,'Données projet'!$B$192,EJ35+EI36-ER35)))</f>
        <v>180.39999999999995</v>
      </c>
      <c r="EK36" s="17">
        <f>EJ36*VLOOKUP('Données projet'!$B$15,Paramètres!$A$1:$I$89,3,0)*VLOOKUP('Données projet'!$B$15,Paramètres!$A$1:$I$89,5,0)</f>
        <v>118.19807999999996</v>
      </c>
      <c r="EL36" s="13">
        <f t="shared" si="45"/>
        <v>31.254361690638479</v>
      </c>
      <c r="EM36" s="20">
        <f t="shared" si="19"/>
        <v>260.29633594452861</v>
      </c>
      <c r="EN36" s="59">
        <f t="shared" si="20"/>
        <v>502.17718177906931</v>
      </c>
      <c r="EO36" s="59">
        <f ca="1">AVERAGE(OFFSET($EN$3,0,0,'Données projet'!$E$15+1,1))-AVERAGE(OFFSET($H$3,0,0,'Données projet'!$E$15+1,1))</f>
        <v>321.37107975761091</v>
      </c>
      <c r="EP36" s="59">
        <f t="shared" si="46"/>
        <v>311.28303771742981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6">
        <f t="shared" si="1"/>
        <v>183.33333333333334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</v>
      </c>
      <c r="N37" s="13">
        <f>IF('Données projet'!$A$36&gt;35,N36+M37-V36,IF(A37&lt;'Données projet'!$A$36,$K$205^A37,IF(A37='Données projet'!$A$36,'Données projet'!$B$36,N36+M37-V36)))</f>
        <v>108</v>
      </c>
      <c r="O37" s="13">
        <f>N37*VLOOKUP('Données projet'!$B$9,Paramètres!$A$1:$I$89,3,0)*VLOOKUP('Données projet'!$B$9,Paramètres!$A$1:$I$89,5,0)</f>
        <v>97.718399999999988</v>
      </c>
      <c r="P37" s="13">
        <f t="shared" si="33"/>
        <v>26.417709819192194</v>
      </c>
      <c r="Q37" s="20">
        <f t="shared" si="53"/>
        <v>216.20372460175972</v>
      </c>
      <c r="R37" s="59">
        <f t="shared" si="0"/>
        <v>458.97715606387533</v>
      </c>
      <c r="S37" s="59">
        <f ca="1">AVERAGE(OFFSET($R$3,0,0,'Données projet'!$E$9+1,1))-AVERAGE(OFFSET($H$3,0,0,'Données projet'!$E$9+1,1))</f>
        <v>398.11190027805549</v>
      </c>
      <c r="T37" s="59">
        <f t="shared" si="34"/>
        <v>250.47702091764884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</v>
      </c>
      <c r="AI37" s="13">
        <f>IF('Données projet'!$A$62&gt;35,AI36+AH37-AQ36,IF(A37&lt;'Données projet'!$A$62,$AF$205^A37,IF(A37='Données projet'!$A$62,'Données projet'!$B$62,AI36+AH37-AQ36)))</f>
        <v>108</v>
      </c>
      <c r="AJ37" s="13">
        <f>AI37*VLOOKUP('Données projet'!$B$10,Paramètres!$A$1:$I$89,3,0)*VLOOKUP('Données projet'!$B$10,Paramètres!$A$1:$I$89,5,0)</f>
        <v>109.51200000000001</v>
      </c>
      <c r="AK37" s="13">
        <f t="shared" si="35"/>
        <v>29.215978230632555</v>
      </c>
      <c r="AL37" s="20">
        <f t="shared" si="4"/>
        <v>241.61789541835174</v>
      </c>
      <c r="AM37" s="59">
        <f t="shared" si="5"/>
        <v>484.39132688046732</v>
      </c>
      <c r="AN37" s="59">
        <f ca="1">AVERAGE(OFFSET($AM$3,0,0,'Données projet'!$E$10+1,1))-AVERAGE(OFFSET($H$3,0,0,'Données projet'!$E$10+1,1))</f>
        <v>437.26788843734175</v>
      </c>
      <c r="AO37" s="59">
        <f t="shared" si="36"/>
        <v>273.35778700650792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12.8</v>
      </c>
      <c r="BD37" s="12">
        <f>IF('Données projet'!$A$88&gt;35,BD36+BC37-BL36,IF(A37&lt;'Données projet'!$A$88,$BA$205^A37,IF(A37='Données projet'!$A$88,'Données projet'!$B$88,BD36+BC37-BL36)))</f>
        <v>193.19999999999996</v>
      </c>
      <c r="BE37" s="13">
        <f>BD37*VLOOKUP('Données projet'!$B$11,Paramètres!$A$1:$I$89,3,0)*VLOOKUP('Données projet'!$B$11,Paramètres!$A$1:$I$89,5,0)</f>
        <v>207.96047999999996</v>
      </c>
      <c r="BF37" s="13">
        <f t="shared" si="37"/>
        <v>51.489646430456041</v>
      </c>
      <c r="BG37" s="20">
        <f t="shared" si="7"/>
        <v>451.87563686637753</v>
      </c>
      <c r="BH37" s="59">
        <f t="shared" si="8"/>
        <v>694.64906832849306</v>
      </c>
      <c r="BI37" s="59">
        <f ca="1">AVERAGE(OFFSET($BH$3,0,0,'Données projet'!$E$11+1,1))-AVERAGE(OFFSET($H$3,0,0,'Données projet'!$E$11+1,1))</f>
        <v>488.49312517024231</v>
      </c>
      <c r="BJ37" s="59">
        <f t="shared" si="38"/>
        <v>470.60132881359323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12.8</v>
      </c>
      <c r="BY37" s="12">
        <f>IF('Données projet'!$A$114&gt;35,BY36+BX37-CG36,IF(A37&lt;'Données projet'!$A$114,$BV$205^A37,IF(A37='Données projet'!$A$114,'Données projet'!$B$114,BY36+BX37-CG36)))</f>
        <v>193.19999999999996</v>
      </c>
      <c r="BZ37" s="13">
        <f>BY37*VLOOKUP('Données projet'!$B$12,Paramètres!$A$1:$I$89,3,0)*VLOOKUP('Données projet'!$B$12,Paramètres!$A$1:$I$89,5,0)</f>
        <v>186.86303999999998</v>
      </c>
      <c r="CA37" s="13">
        <f t="shared" si="39"/>
        <v>46.845744983534466</v>
      </c>
      <c r="CB37" s="20">
        <f t="shared" si="10"/>
        <v>407.04280051298912</v>
      </c>
      <c r="CC37" s="59">
        <f t="shared" si="11"/>
        <v>649.81623197510476</v>
      </c>
      <c r="CD37" s="59">
        <f ca="1">AVERAGE(OFFSET($CC$3,0,0,'Données projet'!$E$12+1,1))-AVERAGE(OFFSET($H$3,0,0,'Données projet'!$E$12+1,1))</f>
        <v>445.32382187045056</v>
      </c>
      <c r="CE37" s="59">
        <f t="shared" si="40"/>
        <v>429.45184538102637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12.8</v>
      </c>
      <c r="CT37" s="12">
        <f>IF('Données projet'!$A$140&gt;35,CT36+CS37-DB36,IF(A37&lt;'Données projet'!$A$140,$CQ$205^A37,IF(A37='Données projet'!$A$140,'Données projet'!$B$140,CT36+CS37-DB36)))</f>
        <v>193.19999999999996</v>
      </c>
      <c r="CU37" s="17">
        <f>CT37*VLOOKUP('Données projet'!$B$13,Paramètres!$A$1:$I$89,3,0)*VLOOKUP('Données projet'!$B$13,Paramètres!$A$1:$I$89,5,0)</f>
        <v>156.72383999999997</v>
      </c>
      <c r="CV37" s="13">
        <f t="shared" si="41"/>
        <v>40.102680984620484</v>
      </c>
      <c r="CW37" s="20">
        <f t="shared" si="13"/>
        <v>342.80619071488059</v>
      </c>
      <c r="CX37" s="59">
        <f t="shared" si="14"/>
        <v>585.57962217699617</v>
      </c>
      <c r="CY37" s="59">
        <f ca="1">AVERAGE(OFFSET($CX$3,0,0,'Données projet'!$E$13+1,1))-AVERAGE(OFFSET($H$3,0,0,'Données projet'!$E$13+1,1))</f>
        <v>383.47399633251354</v>
      </c>
      <c r="CZ37" s="59">
        <f t="shared" si="42"/>
        <v>370.49129421395628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12.8</v>
      </c>
      <c r="DO37" s="12">
        <f>IF('Données projet'!$A$166&gt;35,DO36+DN37-DW36,IF(A37&lt;'Données projet'!$A$166,$DL$205^A37,IF(A37='Données projet'!$A$166,'Données projet'!$B$166,DO36+DN37-DW36)))</f>
        <v>193.19999999999996</v>
      </c>
      <c r="DP37" s="17">
        <f>DO37*VLOOKUP('Données projet'!$B$14,Paramètres!$A$1:$I$89,3,0)*VLOOKUP('Données projet'!$B$14,Paramètres!$A$1:$I$89,5,0)</f>
        <v>156.72383999999997</v>
      </c>
      <c r="DQ37" s="13">
        <f t="shared" si="43"/>
        <v>40.102680984620484</v>
      </c>
      <c r="DR37" s="20">
        <f t="shared" si="16"/>
        <v>342.80619071488059</v>
      </c>
      <c r="DS37" s="59">
        <f t="shared" si="17"/>
        <v>585.57962217699617</v>
      </c>
      <c r="DT37" s="59">
        <f ca="1">AVERAGE(OFFSET($DS$3,0,0,'Données projet'!$E$14+1,1))-AVERAGE(OFFSET($H$3,0,0,'Données projet'!$E$14+1,1))</f>
        <v>383.47399633251354</v>
      </c>
      <c r="DU37" s="59">
        <f t="shared" si="44"/>
        <v>370.49129421395628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12.8</v>
      </c>
      <c r="EJ37" s="12">
        <f>IF('Données projet'!$A$192&gt;35,EJ36+EI37-ER36,IF(A37&lt;'Données projet'!$A$192,$EG$205^A37,IF(A37='Données projet'!$A$192,'Données projet'!$B$192,EJ36+EI37-ER36)))</f>
        <v>193.19999999999996</v>
      </c>
      <c r="EK37" s="17">
        <f>EJ37*VLOOKUP('Données projet'!$B$15,Paramètres!$A$1:$I$89,3,0)*VLOOKUP('Données projet'!$B$15,Paramètres!$A$1:$I$89,5,0)</f>
        <v>126.58463999999996</v>
      </c>
      <c r="EL37" s="13">
        <f t="shared" si="45"/>
        <v>33.205951254973805</v>
      </c>
      <c r="EM37" s="20">
        <f t="shared" si="19"/>
        <v>278.301946435746</v>
      </c>
      <c r="EN37" s="59">
        <f t="shared" si="20"/>
        <v>521.07537789786159</v>
      </c>
      <c r="EO37" s="59">
        <f ca="1">AVERAGE(OFFSET($EN$3,0,0,'Données projet'!$E$15+1,1))-AVERAGE(OFFSET($H$3,0,0,'Données projet'!$E$15+1,1))</f>
        <v>321.37107975761091</v>
      </c>
      <c r="EP37" s="59">
        <f t="shared" si="46"/>
        <v>311.28303771742981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6">
        <f t="shared" si="1"/>
        <v>183.33333333333334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116</v>
      </c>
      <c r="L38" s="12">
        <f>VLOOKUP(A38,'Données projet'!$A$35:$I$55,9,0)</f>
        <v>8</v>
      </c>
      <c r="M38" s="12">
        <f t="array" ref="M38">INDEX(L:L,MIN(IF(ISNUMBER(L38:L234),ROW(L38:L234),"")))</f>
        <v>8</v>
      </c>
      <c r="N38" s="13">
        <f>IF('Données projet'!$A$36&gt;35,N37+M38-V37,IF(A38&lt;'Données projet'!$A$36,$K$205^A38,IF(A38='Données projet'!$A$36,'Données projet'!$B$36,N37+M38-V37)))</f>
        <v>116</v>
      </c>
      <c r="O38" s="13">
        <f>N38*VLOOKUP('Données projet'!$B$9,Paramètres!$A$1:$I$89,3,0)*VLOOKUP('Données projet'!$B$9,Paramètres!$A$1:$I$89,5,0)</f>
        <v>104.9568</v>
      </c>
      <c r="P38" s="13">
        <f t="shared" si="33"/>
        <v>28.139541339232373</v>
      </c>
      <c r="Q38" s="20">
        <f t="shared" si="53"/>
        <v>231.8094611658297</v>
      </c>
      <c r="R38" s="59">
        <f t="shared" si="0"/>
        <v>475.45999389040423</v>
      </c>
      <c r="S38" s="59">
        <f ca="1">AVERAGE(OFFSET($R$3,0,0,'Données projet'!$E$9+1,1))-AVERAGE(OFFSET($H$3,0,0,'Données projet'!$E$9+1,1))</f>
        <v>398.11190027805549</v>
      </c>
      <c r="T38" s="59">
        <f t="shared" si="34"/>
        <v>250.47702091764884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21</v>
      </c>
      <c r="W38" s="16">
        <f>IF(ISNA(VLOOKUP(A38,'Données projet'!$A$35:$I$55,5,0)),0%,VLOOKUP(A38,'Données projet'!$A$35:$I$55,5,0)*VLOOKUP('Données projet'!$B$9,Paramètres!$A$1:$I$89,7,0))</f>
        <v>0.43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9.0320732825947605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9.0320732825947605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116</v>
      </c>
      <c r="AG38" s="12">
        <f>VLOOKUP(A38,'Données projet'!$A$61:$I$81,9,0)</f>
        <v>8</v>
      </c>
      <c r="AH38" s="12">
        <f t="array" ref="AH38">INDEX(AG:AG,MIN(IF(ISNUMBER(AG38:AG234),ROW(AG38:AG234),"")))</f>
        <v>8</v>
      </c>
      <c r="AI38" s="13">
        <f>IF('Données projet'!$A$62&gt;35,AI37+AH38-AQ37,IF(A38&lt;'Données projet'!$A$62,$AF$205^A38,IF(A38='Données projet'!$A$62,'Données projet'!$B$62,AI37+AH38-AQ37)))</f>
        <v>116</v>
      </c>
      <c r="AJ38" s="13">
        <f>AI38*VLOOKUP('Données projet'!$B$10,Paramètres!$A$1:$I$89,3,0)*VLOOKUP('Données projet'!$B$10,Paramètres!$A$1:$I$89,5,0)</f>
        <v>117.62400000000001</v>
      </c>
      <c r="AK38" s="13">
        <f t="shared" si="35"/>
        <v>31.120192961985413</v>
      </c>
      <c r="AL38" s="20">
        <f t="shared" si="4"/>
        <v>259.06280274212457</v>
      </c>
      <c r="AM38" s="59">
        <f t="shared" si="5"/>
        <v>502.71333546669905</v>
      </c>
      <c r="AN38" s="59">
        <f ca="1">AVERAGE(OFFSET($AM$3,0,0,'Données projet'!$E$10+1,1))-AVERAGE(OFFSET($H$3,0,0,'Données projet'!$E$10+1,1))</f>
        <v>437.26788843734175</v>
      </c>
      <c r="AO38" s="59">
        <f t="shared" si="36"/>
        <v>273.35778700650792</v>
      </c>
      <c r="AP38" s="15">
        <f>IF(ISNA(VLOOKUP(A38,'Données projet'!$A$61:$I$81,3,0)),0,VLOOKUP(A38,'Données projet'!$A$61:$I$81,3,0))</f>
        <v>3</v>
      </c>
      <c r="AQ38" s="15">
        <f>IF(ISNA(VLOOKUP(A38,'Données projet'!$A$61:$I$81,4,0)),0,VLOOKUP(A38,'Données projet'!$A$61:$I$81,4,0))</f>
        <v>21</v>
      </c>
      <c r="AR38" s="16">
        <f>IF(ISNA(VLOOKUP(A38,'Données projet'!$A$61:$I$81,5,0)),0%,VLOOKUP(A38,'Données projet'!$A$61:$I$81,5,0)*VLOOKUP('Données projet'!$B$10,Paramètres!$A$1:$I$89,7,0))</f>
        <v>0.43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10.122151092563096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10.122151092563096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206</v>
      </c>
      <c r="BB38" s="12">
        <f>VLOOKUP(A38,'Données projet'!$A$87:$I$107,9,0)</f>
        <v>12.8</v>
      </c>
      <c r="BC38" s="12">
        <f t="array" ref="BC38">INDEX(BB:BB,MIN(IF(ISNUMBER(BB38:BB234),ROW(BB38:BB234),"")))</f>
        <v>12.8</v>
      </c>
      <c r="BD38" s="12">
        <f>IF('Données projet'!$A$88&gt;35,BD37+BC38-BL37,IF(A38&lt;'Données projet'!$A$88,$BA$205^A38,IF(A38='Données projet'!$A$88,'Données projet'!$B$88,BD37+BC38-BL37)))</f>
        <v>205.99999999999997</v>
      </c>
      <c r="BE38" s="13">
        <f>BD38*VLOOKUP('Données projet'!$B$11,Paramètres!$A$1:$I$89,3,0)*VLOOKUP('Données projet'!$B$11,Paramètres!$A$1:$I$89,5,0)</f>
        <v>221.73839999999996</v>
      </c>
      <c r="BF38" s="13">
        <f t="shared" si="37"/>
        <v>54.492545120441747</v>
      </c>
      <c r="BG38" s="20">
        <f t="shared" si="7"/>
        <v>481.10222941810252</v>
      </c>
      <c r="BH38" s="59">
        <f t="shared" si="8"/>
        <v>724.75276214267706</v>
      </c>
      <c r="BI38" s="59">
        <f ca="1">AVERAGE(OFFSET($BH$3,0,0,'Données projet'!$E$11+1,1))-AVERAGE(OFFSET($H$3,0,0,'Données projet'!$E$11+1,1))</f>
        <v>488.49312517024231</v>
      </c>
      <c r="BJ38" s="59">
        <f t="shared" si="38"/>
        <v>470.60132881359323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35</v>
      </c>
      <c r="BM38" s="16">
        <f>IF(ISNA(VLOOKUP(A38,'Données projet'!$A$87:$I$107,5,0)),0%,VLOOKUP(A38,'Données projet'!$A$87:$I$107,5,0)*VLOOKUP('Données projet'!$B$11,Paramètres!$A$1:$I$89,7,0))</f>
        <v>0.43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17.908421163765478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17.908421163765478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206</v>
      </c>
      <c r="BW38" s="12">
        <f>VLOOKUP(A38,'Données projet'!$A$113:$I$133,9,0)</f>
        <v>12.8</v>
      </c>
      <c r="BX38" s="12">
        <f t="array" ref="BX38">INDEX(BW:BW,MIN(IF(ISNUMBER(BW38:BW234),ROW(BW38:BW234),"")))</f>
        <v>12.8</v>
      </c>
      <c r="BY38" s="12">
        <f>IF('Données projet'!$A$114&gt;35,BY37+BX38-CG37,IF(A38&lt;'Données projet'!$A$114,$BV$205^A38,IF(A38='Données projet'!$A$114,'Données projet'!$B$114,BY37+BX38-CG37)))</f>
        <v>205.99999999999997</v>
      </c>
      <c r="BZ38" s="13">
        <f>BY38*VLOOKUP('Données projet'!$B$12,Paramètres!$A$1:$I$89,3,0)*VLOOKUP('Données projet'!$B$12,Paramètres!$A$1:$I$89,5,0)</f>
        <v>199.24319999999997</v>
      </c>
      <c r="CA38" s="13">
        <f t="shared" si="39"/>
        <v>49.577809310922227</v>
      </c>
      <c r="CB38" s="20">
        <f t="shared" si="10"/>
        <v>433.36325788318953</v>
      </c>
      <c r="CC38" s="59">
        <f t="shared" si="11"/>
        <v>677.01379060776401</v>
      </c>
      <c r="CD38" s="59">
        <f ca="1">AVERAGE(OFFSET($CC$3,0,0,'Données projet'!$E$12+1,1))-AVERAGE(OFFSET($H$3,0,0,'Données projet'!$E$12+1,1))</f>
        <v>445.32382187045056</v>
      </c>
      <c r="CE38" s="59">
        <f t="shared" si="40"/>
        <v>429.45184538102637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35</v>
      </c>
      <c r="CH38" s="16">
        <f>IF(ISNA(VLOOKUP(A38,'Données projet'!$A$113:$I$133,5,0)),0%,VLOOKUP(A38,'Données projet'!$A$113:$I$133,5,0)*VLOOKUP('Données projet'!$B$12,Paramètres!$A$1:$I$89,7,0))</f>
        <v>0.43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16.091624813818257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16.091624813818257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206</v>
      </c>
      <c r="CR38" s="12">
        <f>VLOOKUP(A38,'Données projet'!$A$139:$I$159,9,0)</f>
        <v>12.8</v>
      </c>
      <c r="CS38" s="12">
        <f t="array" ref="CS38">INDEX(CR:CR,MIN(IF(ISNUMBER(CR38:CR234),ROW(CR38:CR234),"")))</f>
        <v>12.8</v>
      </c>
      <c r="CT38" s="12">
        <f>IF('Données projet'!$A$140&gt;35,CT37+CS38-DB37,IF(A38&lt;'Données projet'!$A$140,$CQ$205^A38,IF(A38='Données projet'!$A$140,'Données projet'!$B$140,CT37+CS38-DB37)))</f>
        <v>205.99999999999997</v>
      </c>
      <c r="CU38" s="17">
        <f>CT38*VLOOKUP('Données projet'!$B$13,Paramètres!$A$1:$I$89,3,0)*VLOOKUP('Données projet'!$B$13,Paramètres!$A$1:$I$89,5,0)</f>
        <v>167.10719999999998</v>
      </c>
      <c r="CV38" s="13">
        <f t="shared" si="41"/>
        <v>42.44148687166966</v>
      </c>
      <c r="CW38" s="20">
        <f t="shared" si="13"/>
        <v>364.96396296815789</v>
      </c>
      <c r="CX38" s="59">
        <f t="shared" si="14"/>
        <v>608.61449569273236</v>
      </c>
      <c r="CY38" s="59">
        <f ca="1">AVERAGE(OFFSET($CX$3,0,0,'Données projet'!$E$13+1,1))-AVERAGE(OFFSET($H$3,0,0,'Données projet'!$E$13+1,1))</f>
        <v>383.47399633251354</v>
      </c>
      <c r="CZ38" s="59">
        <f t="shared" si="42"/>
        <v>370.49129421395628</v>
      </c>
      <c r="DA38" s="15">
        <f>IF(ISNA(VLOOKUP(A38,'Données projet'!$A$139:$I$159,3,0)),0,VLOOKUP(A38,'Données projet'!$A$139:$I$159,3,0))</f>
        <v>5</v>
      </c>
      <c r="DB38" s="15">
        <f>IF(ISNA(VLOOKUP(A38,'Données projet'!$A$139:$I$159,4,0)),0,VLOOKUP(A38,'Données projet'!$A$139:$I$159,4,0))</f>
        <v>35</v>
      </c>
      <c r="DC38" s="16">
        <f>IF(ISNA(VLOOKUP(A38,'Données projet'!$A$139:$I$159,5,0)),0%,VLOOKUP(A38,'Données projet'!$A$139:$I$159,5,0)*VLOOKUP('Données projet'!$B$13,Paramètres!$A$1:$I$89,7,0))</f>
        <v>0.43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13.496201456750795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13.496201456750795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206</v>
      </c>
      <c r="DM38" s="12">
        <f>VLOOKUP(A38,'Données projet'!$A$165:$I$185,9,0)</f>
        <v>12.8</v>
      </c>
      <c r="DN38" s="12">
        <f t="array" ref="DN38">INDEX(DM:DM,MIN(IF(ISNUMBER(DM38:DM234),ROW(DM38:DM234),"")))</f>
        <v>12.8</v>
      </c>
      <c r="DO38" s="12">
        <f>IF('Données projet'!$A$166&gt;35,DO37+DN38-DW37,IF(A38&lt;'Données projet'!$A$166,$DL$205^A38,IF(A38='Données projet'!$A$166,'Données projet'!$B$166,DO37+DN38-DW37)))</f>
        <v>205.99999999999997</v>
      </c>
      <c r="DP38" s="17">
        <f>DO38*VLOOKUP('Données projet'!$B$14,Paramètres!$A$1:$I$89,3,0)*VLOOKUP('Données projet'!$B$14,Paramètres!$A$1:$I$89,5,0)</f>
        <v>167.10719999999998</v>
      </c>
      <c r="DQ38" s="13">
        <f t="shared" si="43"/>
        <v>42.44148687166966</v>
      </c>
      <c r="DR38" s="20">
        <f t="shared" si="16"/>
        <v>364.96396296815789</v>
      </c>
      <c r="DS38" s="59">
        <f t="shared" si="17"/>
        <v>608.61449569273236</v>
      </c>
      <c r="DT38" s="59">
        <f ca="1">AVERAGE(OFFSET($DS$3,0,0,'Données projet'!$E$14+1,1))-AVERAGE(OFFSET($H$3,0,0,'Données projet'!$E$14+1,1))</f>
        <v>383.47399633251354</v>
      </c>
      <c r="DU38" s="59">
        <f t="shared" si="44"/>
        <v>370.49129421395628</v>
      </c>
      <c r="DV38" s="15">
        <f>IF(ISNA(VLOOKUP(A38,'Données projet'!$A$165:$I$185,3,0)),0,VLOOKUP(A38,'Données projet'!$A$165:$I$185,3,0))</f>
        <v>5</v>
      </c>
      <c r="DW38" s="15">
        <f>IF(ISNA(VLOOKUP(A38,'Données projet'!$A$165:$I$185,4,0)),0,VLOOKUP(A38,'Données projet'!$A$165:$I$185,4,0))</f>
        <v>35</v>
      </c>
      <c r="DX38" s="16">
        <f>IF(ISNA(VLOOKUP(A38,'Données projet'!$A$165:$I$185,5,0)),0%,VLOOKUP(A38,'Données projet'!$A$165:$I$185,5,0)*VLOOKUP('Données projet'!$B$14,Paramètres!$A$1:$I$89,7,0))</f>
        <v>0.43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13.496201456750795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13.496201456750795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206</v>
      </c>
      <c r="EH38" s="12">
        <f>VLOOKUP(A38,'Données projet'!$A$191:$I$211,9,0)</f>
        <v>12.8</v>
      </c>
      <c r="EI38" s="12">
        <f t="array" ref="EI38">INDEX(EH:EH,MIN(IF(ISNUMBER(EH38:EH234),ROW(EH38:EH234),"")))</f>
        <v>12.8</v>
      </c>
      <c r="EJ38" s="12">
        <f>IF('Données projet'!$A$192&gt;35,EJ37+EI38-ER37,IF(A38&lt;'Données projet'!$A$192,$EG$205^A38,IF(A38='Données projet'!$A$192,'Données projet'!$B$192,EJ37+EI38-ER37)))</f>
        <v>205.99999999999997</v>
      </c>
      <c r="EK38" s="17">
        <f>EJ38*VLOOKUP('Données projet'!$B$15,Paramètres!$A$1:$I$89,3,0)*VLOOKUP('Données projet'!$B$15,Paramètres!$A$1:$I$89,5,0)</f>
        <v>134.97119999999998</v>
      </c>
      <c r="EL38" s="13">
        <f t="shared" si="45"/>
        <v>35.142536849088657</v>
      </c>
      <c r="EM38" s="20">
        <f t="shared" si="19"/>
        <v>296.28142501216269</v>
      </c>
      <c r="EN38" s="59">
        <f t="shared" si="20"/>
        <v>539.93195773673722</v>
      </c>
      <c r="EO38" s="59">
        <f ca="1">AVERAGE(OFFSET($EN$3,0,0,'Données projet'!$E$15+1,1))-AVERAGE(OFFSET($H$3,0,0,'Données projet'!$E$15+1,1))</f>
        <v>321.37107975761091</v>
      </c>
      <c r="EP38" s="59">
        <f t="shared" si="46"/>
        <v>311.28303771742981</v>
      </c>
      <c r="EQ38" s="15">
        <f>IF(ISNA(VLOOKUP(A38,'Données projet'!$A$191:$I$211,3,0)),0,VLOOKUP(A38,'Données projet'!$A$191:$I$211,3,0))</f>
        <v>5</v>
      </c>
      <c r="ER38" s="15">
        <f>IF(ISNA(VLOOKUP(A38,'Données projet'!$A$191:$I$211,4,0)),0,VLOOKUP(A38,'Données projet'!$A$191:$I$211,4,0))</f>
        <v>35</v>
      </c>
      <c r="ES38" s="16">
        <f>IF(ISNA(VLOOKUP(A38,'Données projet'!$A$191:$I$211,5,0)),0%,VLOOKUP(A38,'Données projet'!$A$191:$I$211,5,0)*VLOOKUP('Données projet'!$B$15,Paramètres!$A$1:$I$89,7,0))</f>
        <v>0.43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10.900778099683334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10.900778099683334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6">
        <f t="shared" si="1"/>
        <v>183.33333333333334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8.4</v>
      </c>
      <c r="N39" s="13">
        <f>IF('Données projet'!$A$36&gt;35,N38+M39-V38,IF(A39&lt;'Données projet'!$A$36,$K$205^A39,IF(A39='Données projet'!$A$36,'Données projet'!$B$36,N38+M39-V38)))</f>
        <v>103.4</v>
      </c>
      <c r="O39" s="13">
        <f>N39*VLOOKUP('Données projet'!$B$9,Paramètres!$A$1:$I$89,3,0)*VLOOKUP('Données projet'!$B$9,Paramètres!$A$1:$I$89,5,0)</f>
        <v>93.556319999999999</v>
      </c>
      <c r="P39" s="13">
        <f t="shared" si="33"/>
        <v>25.420979659258073</v>
      </c>
      <c r="Q39" s="20">
        <f t="shared" si="53"/>
        <v>207.21879690654114</v>
      </c>
      <c r="R39" s="59">
        <f t="shared" si="0"/>
        <v>451.73121514757554</v>
      </c>
      <c r="S39" s="59">
        <f ca="1">AVERAGE(OFFSET($R$3,0,0,'Données projet'!$E$9+1,1))-AVERAGE(OFFSET($H$3,0,0,'Données projet'!$E$9+1,1))</f>
        <v>398.11190027805549</v>
      </c>
      <c r="T39" s="59">
        <f t="shared" si="34"/>
        <v>250.47702091764884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8.8549598345438092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8.8549598345438092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8.4</v>
      </c>
      <c r="AI39" s="13">
        <f>IF('Données projet'!$A$62&gt;35,AI38+AH39-AQ38,IF(A39&lt;'Données projet'!$A$62,$AF$205^A39,IF(A39='Données projet'!$A$62,'Données projet'!$B$62,AI38+AH39-AQ38)))</f>
        <v>103.4</v>
      </c>
      <c r="AJ39" s="13">
        <f>AI39*VLOOKUP('Données projet'!$B$10,Paramètres!$A$1:$I$89,3,0)*VLOOKUP('Données projet'!$B$10,Paramètres!$A$1:$I$89,5,0)</f>
        <v>104.84760000000001</v>
      </c>
      <c r="AK39" s="13">
        <f t="shared" si="35"/>
        <v>28.113670466115643</v>
      </c>
      <c r="AL39" s="20">
        <f t="shared" si="4"/>
        <v>231.57421272848475</v>
      </c>
      <c r="AM39" s="59">
        <f t="shared" si="5"/>
        <v>476.08663096951921</v>
      </c>
      <c r="AN39" s="59">
        <f ca="1">AVERAGE(OFFSET($AM$3,0,0,'Données projet'!$E$10+1,1))-AVERAGE(OFFSET($H$3,0,0,'Données projet'!$E$10+1,1))</f>
        <v>437.26788843734175</v>
      </c>
      <c r="AO39" s="59">
        <f t="shared" si="36"/>
        <v>273.35778700650792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9.9236618835404773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9.9236618835404773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11.4</v>
      </c>
      <c r="BD39" s="12">
        <f>IF('Données projet'!$A$88&gt;35,BD38+BC39-BL38,IF(A39&lt;'Données projet'!$A$88,$BA$205^A39,IF(A39='Données projet'!$A$88,'Données projet'!$B$88,BD38+BC39-BL38)))</f>
        <v>182.39999999999998</v>
      </c>
      <c r="BE39" s="13">
        <f>BD39*VLOOKUP('Données projet'!$B$11,Paramètres!$A$1:$I$89,3,0)*VLOOKUP('Données projet'!$B$11,Paramètres!$A$1:$I$89,5,0)</f>
        <v>196.33535999999998</v>
      </c>
      <c r="BF39" s="13">
        <f t="shared" si="37"/>
        <v>48.937925995037986</v>
      </c>
      <c r="BG39" s="20">
        <f t="shared" si="7"/>
        <v>427.18430644135782</v>
      </c>
      <c r="BH39" s="59">
        <f t="shared" si="8"/>
        <v>671.69672468239219</v>
      </c>
      <c r="BI39" s="59">
        <f ca="1">AVERAGE(OFFSET($BH$3,0,0,'Données projet'!$E$11+1,1))-AVERAGE(OFFSET($H$3,0,0,'Données projet'!$E$11+1,1))</f>
        <v>488.49312517024231</v>
      </c>
      <c r="BJ39" s="59">
        <f t="shared" si="38"/>
        <v>470.60132881359323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17.557247947802384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17.557247947802384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11.4</v>
      </c>
      <c r="BY39" s="12">
        <f>IF('Données projet'!$A$114&gt;35,BY38+BX39-CG38,IF(A39&lt;'Données projet'!$A$114,$BV$205^A39,IF(A39='Données projet'!$A$114,'Données projet'!$B$114,BY38+BX39-CG38)))</f>
        <v>182.39999999999998</v>
      </c>
      <c r="BZ39" s="13">
        <f>BY39*VLOOKUP('Données projet'!$B$12,Paramètres!$A$1:$I$89,3,0)*VLOOKUP('Données projet'!$B$12,Paramètres!$A$1:$I$89,5,0)</f>
        <v>176.41727999999998</v>
      </c>
      <c r="CA39" s="13">
        <f t="shared" si="39"/>
        <v>44.524166703747255</v>
      </c>
      <c r="CB39" s="20">
        <f t="shared" si="10"/>
        <v>384.8063530090264</v>
      </c>
      <c r="CC39" s="59">
        <f t="shared" si="11"/>
        <v>629.31877125006076</v>
      </c>
      <c r="CD39" s="59">
        <f ca="1">AVERAGE(OFFSET($CC$3,0,0,'Données projet'!$E$12+1,1))-AVERAGE(OFFSET($H$3,0,0,'Données projet'!$E$12+1,1))</f>
        <v>445.32382187045056</v>
      </c>
      <c r="CE39" s="59">
        <f t="shared" si="40"/>
        <v>429.45184538102637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15.776077866141273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15.776077866141273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11.4</v>
      </c>
      <c r="CT39" s="12">
        <f>IF('Données projet'!$A$140&gt;35,CT38+CS39-DB38,IF(A39&lt;'Données projet'!$A$140,$CQ$205^A39,IF(A39='Données projet'!$A$140,'Données projet'!$B$140,CT38+CS39-DB38)))</f>
        <v>182.39999999999998</v>
      </c>
      <c r="CU39" s="17">
        <f>CT39*VLOOKUP('Données projet'!$B$13,Paramètres!$A$1:$I$89,3,0)*VLOOKUP('Données projet'!$B$13,Paramètres!$A$1:$I$89,5,0)</f>
        <v>147.96287999999998</v>
      </c>
      <c r="CV39" s="13">
        <f t="shared" si="41"/>
        <v>38.115275017059226</v>
      </c>
      <c r="CW39" s="20">
        <f t="shared" si="13"/>
        <v>324.08611998804474</v>
      </c>
      <c r="CX39" s="59">
        <f t="shared" si="14"/>
        <v>568.59853822907917</v>
      </c>
      <c r="CY39" s="59">
        <f ca="1">AVERAGE(OFFSET($CX$3,0,0,'Données projet'!$E$13+1,1))-AVERAGE(OFFSET($H$3,0,0,'Données projet'!$E$13+1,1))</f>
        <v>383.47399633251354</v>
      </c>
      <c r="CZ39" s="59">
        <f t="shared" si="42"/>
        <v>370.49129421395628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13.231549178053971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13.231549178053971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11.4</v>
      </c>
      <c r="DO39" s="12">
        <f>IF('Données projet'!$A$166&gt;35,DO38+DN39-DW38,IF(A39&lt;'Données projet'!$A$166,$DL$205^A39,IF(A39='Données projet'!$A$166,'Données projet'!$B$166,DO38+DN39-DW38)))</f>
        <v>182.39999999999998</v>
      </c>
      <c r="DP39" s="17">
        <f>DO39*VLOOKUP('Données projet'!$B$14,Paramètres!$A$1:$I$89,3,0)*VLOOKUP('Données projet'!$B$14,Paramètres!$A$1:$I$89,5,0)</f>
        <v>147.96287999999998</v>
      </c>
      <c r="DQ39" s="13">
        <f t="shared" si="43"/>
        <v>38.115275017059226</v>
      </c>
      <c r="DR39" s="20">
        <f t="shared" si="16"/>
        <v>324.08611998804474</v>
      </c>
      <c r="DS39" s="59">
        <f t="shared" si="17"/>
        <v>568.59853822907917</v>
      </c>
      <c r="DT39" s="59">
        <f ca="1">AVERAGE(OFFSET($DS$3,0,0,'Données projet'!$E$14+1,1))-AVERAGE(OFFSET($H$3,0,0,'Données projet'!$E$14+1,1))</f>
        <v>383.47399633251354</v>
      </c>
      <c r="DU39" s="59">
        <f t="shared" si="44"/>
        <v>370.49129421395628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13.231549178053971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13.231549178053971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11.4</v>
      </c>
      <c r="EJ39" s="12">
        <f>IF('Données projet'!$A$192&gt;35,EJ38+EI39-ER38,IF(A39&lt;'Données projet'!$A$192,$EG$205^A39,IF(A39='Données projet'!$A$192,'Données projet'!$B$192,EJ38+EI39-ER38)))</f>
        <v>182.39999999999998</v>
      </c>
      <c r="EK39" s="17">
        <f>EJ39*VLOOKUP('Données projet'!$B$15,Paramètres!$A$1:$I$89,3,0)*VLOOKUP('Données projet'!$B$15,Paramètres!$A$1:$I$89,5,0)</f>
        <v>119.50847999999999</v>
      </c>
      <c r="EL39" s="13">
        <f t="shared" si="45"/>
        <v>31.560332955588962</v>
      </c>
      <c r="EM39" s="20">
        <f t="shared" si="19"/>
        <v>263.11151589765069</v>
      </c>
      <c r="EN39" s="59">
        <f t="shared" si="20"/>
        <v>507.62393413868512</v>
      </c>
      <c r="EO39" s="59">
        <f ca="1">AVERAGE(OFFSET($EN$3,0,0,'Données projet'!$E$15+1,1))-AVERAGE(OFFSET($H$3,0,0,'Données projet'!$E$15+1,1))</f>
        <v>321.37107975761091</v>
      </c>
      <c r="EP39" s="59">
        <f t="shared" si="46"/>
        <v>311.28303771742981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10.687020489966669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10.687020489966669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6">
        <f t="shared" si="1"/>
        <v>183.33333333333334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8.4</v>
      </c>
      <c r="N40" s="13">
        <f>IF('Données projet'!$A$36&gt;35,N39+M40-V39,IF(A40&lt;'Données projet'!$A$36,$K$205^A40,IF(A40='Données projet'!$A$36,'Données projet'!$B$36,N39+M40-V39)))</f>
        <v>111.80000000000001</v>
      </c>
      <c r="O40" s="13">
        <f>N40*VLOOKUP('Données projet'!$B$9,Paramètres!$A$1:$I$89,3,0)*VLOOKUP('Données projet'!$B$9,Paramètres!$A$1:$I$89,5,0)</f>
        <v>101.15664000000001</v>
      </c>
      <c r="P40" s="13">
        <f t="shared" si="33"/>
        <v>27.237366379381644</v>
      </c>
      <c r="Q40" s="20">
        <f t="shared" si="53"/>
        <v>223.61956111075639</v>
      </c>
      <c r="R40" s="59">
        <f t="shared" si="0"/>
        <v>468.97891308142749</v>
      </c>
      <c r="S40" s="59">
        <f ca="1">AVERAGE(OFFSET($R$3,0,0,'Données projet'!$E$9+1,1))-AVERAGE(OFFSET($H$3,0,0,'Données projet'!$E$9+1,1))</f>
        <v>398.11190027805549</v>
      </c>
      <c r="T40" s="59">
        <f t="shared" si="34"/>
        <v>250.47702091764884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8.6813194731806007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8.6813194731806007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8.4</v>
      </c>
      <c r="AI40" s="13">
        <f>IF('Données projet'!$A$62&gt;35,AI39+AH40-AQ39,IF(A40&lt;'Données projet'!$A$62,$AF$205^A40,IF(A40='Données projet'!$A$62,'Données projet'!$B$62,AI39+AH40-AQ39)))</f>
        <v>111.80000000000001</v>
      </c>
      <c r="AJ40" s="13">
        <f>AI40*VLOOKUP('Données projet'!$B$10,Paramètres!$A$1:$I$89,3,0)*VLOOKUP('Données projet'!$B$10,Paramètres!$A$1:$I$89,5,0)</f>
        <v>113.36520000000003</v>
      </c>
      <c r="AK40" s="13">
        <f t="shared" si="35"/>
        <v>30.122456058687614</v>
      </c>
      <c r="AL40" s="20">
        <f t="shared" si="4"/>
        <v>249.9076676355476</v>
      </c>
      <c r="AM40" s="59">
        <f t="shared" si="5"/>
        <v>495.2670196062187</v>
      </c>
      <c r="AN40" s="59">
        <f ca="1">AVERAGE(OFFSET($AM$3,0,0,'Données projet'!$E$10+1,1))-AVERAGE(OFFSET($H$3,0,0,'Données projet'!$E$10+1,1))</f>
        <v>437.26788843734175</v>
      </c>
      <c r="AO40" s="59">
        <f t="shared" si="36"/>
        <v>273.35778700650792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9.72906492684033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9.72906492684033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11.4</v>
      </c>
      <c r="BD40" s="12">
        <f>IF('Données projet'!$A$88&gt;35,BD39+BC40-BL39,IF(A40&lt;'Données projet'!$A$88,$BA$205^A40,IF(A40='Données projet'!$A$88,'Données projet'!$B$88,BD39+BC40-BL39)))</f>
        <v>193.79999999999998</v>
      </c>
      <c r="BE40" s="13">
        <f>BD40*VLOOKUP('Données projet'!$B$11,Paramètres!$A$1:$I$89,3,0)*VLOOKUP('Données projet'!$B$11,Paramètres!$A$1:$I$89,5,0)</f>
        <v>208.60631999999998</v>
      </c>
      <c r="BF40" s="13">
        <f t="shared" si="37"/>
        <v>51.630913628711831</v>
      </c>
      <c r="BG40" s="20">
        <f t="shared" si="7"/>
        <v>453.24651523667308</v>
      </c>
      <c r="BH40" s="59">
        <f t="shared" si="8"/>
        <v>698.6058672073442</v>
      </c>
      <c r="BI40" s="59">
        <f ca="1">AVERAGE(OFFSET($BH$3,0,0,'Données projet'!$E$11+1,1))-AVERAGE(OFFSET($H$3,0,0,'Données projet'!$E$11+1,1))</f>
        <v>488.49312517024231</v>
      </c>
      <c r="BJ40" s="59">
        <f t="shared" si="38"/>
        <v>470.60132881359323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17.212961024409815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17.212961024409815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11.4</v>
      </c>
      <c r="BY40" s="12">
        <f>IF('Données projet'!$A$114&gt;35,BY39+BX40-CG39,IF(A40&lt;'Données projet'!$A$114,$BV$205^A40,IF(A40='Données projet'!$A$114,'Données projet'!$B$114,BY39+BX40-CG39)))</f>
        <v>193.79999999999998</v>
      </c>
      <c r="BZ40" s="13">
        <f>BY40*VLOOKUP('Données projet'!$B$12,Paramètres!$A$1:$I$89,3,0)*VLOOKUP('Données projet'!$B$12,Paramètres!$A$1:$I$89,5,0)</f>
        <v>187.44335999999998</v>
      </c>
      <c r="CA40" s="13">
        <f t="shared" si="39"/>
        <v>46.974271155353676</v>
      </c>
      <c r="CB40" s="20">
        <f t="shared" si="10"/>
        <v>408.27737426224098</v>
      </c>
      <c r="CC40" s="59">
        <f t="shared" si="11"/>
        <v>653.63672623291211</v>
      </c>
      <c r="CD40" s="59">
        <f ca="1">AVERAGE(OFFSET($CC$3,0,0,'Données projet'!$E$12+1,1))-AVERAGE(OFFSET($H$3,0,0,'Données projet'!$E$12+1,1))</f>
        <v>445.32382187045056</v>
      </c>
      <c r="CE40" s="59">
        <f t="shared" si="40"/>
        <v>429.45184538102637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15.466718601643603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15.466718601643603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11.4</v>
      </c>
      <c r="CT40" s="12">
        <f>IF('Données projet'!$A$140&gt;35,CT39+CS40-DB39,IF(A40&lt;'Données projet'!$A$140,$CQ$205^A40,IF(A40='Données projet'!$A$140,'Données projet'!$B$140,CT39+CS40-DB39)))</f>
        <v>193.79999999999998</v>
      </c>
      <c r="CU40" s="17">
        <f>CT40*VLOOKUP('Données projet'!$B$13,Paramètres!$A$1:$I$89,3,0)*VLOOKUP('Données projet'!$B$13,Paramètres!$A$1:$I$89,5,0)</f>
        <v>157.21055999999999</v>
      </c>
      <c r="CV40" s="13">
        <f t="shared" si="41"/>
        <v>40.212706859296013</v>
      </c>
      <c r="CW40" s="20">
        <f t="shared" si="13"/>
        <v>343.84552311327383</v>
      </c>
      <c r="CX40" s="59">
        <f t="shared" si="14"/>
        <v>589.2048750839449</v>
      </c>
      <c r="CY40" s="59">
        <f ca="1">AVERAGE(OFFSET($CX$3,0,0,'Données projet'!$E$13+1,1))-AVERAGE(OFFSET($H$3,0,0,'Données projet'!$E$13+1,1))</f>
        <v>383.47399633251354</v>
      </c>
      <c r="CZ40" s="59">
        <f t="shared" si="42"/>
        <v>370.49129421395628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12.972086569120441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12.972086569120441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11.4</v>
      </c>
      <c r="DO40" s="12">
        <f>IF('Données projet'!$A$166&gt;35,DO39+DN40-DW39,IF(A40&lt;'Données projet'!$A$166,$DL$205^A40,IF(A40='Données projet'!$A$166,'Données projet'!$B$166,DO39+DN40-DW39)))</f>
        <v>193.79999999999998</v>
      </c>
      <c r="DP40" s="17">
        <f>DO40*VLOOKUP('Données projet'!$B$14,Paramètres!$A$1:$I$89,3,0)*VLOOKUP('Données projet'!$B$14,Paramètres!$A$1:$I$89,5,0)</f>
        <v>157.21055999999999</v>
      </c>
      <c r="DQ40" s="13">
        <f t="shared" si="43"/>
        <v>40.212706859296013</v>
      </c>
      <c r="DR40" s="20">
        <f t="shared" si="16"/>
        <v>343.84552311327383</v>
      </c>
      <c r="DS40" s="59">
        <f t="shared" si="17"/>
        <v>589.2048750839449</v>
      </c>
      <c r="DT40" s="59">
        <f ca="1">AVERAGE(OFFSET($DS$3,0,0,'Données projet'!$E$14+1,1))-AVERAGE(OFFSET($H$3,0,0,'Données projet'!$E$14+1,1))</f>
        <v>383.47399633251354</v>
      </c>
      <c r="DU40" s="59">
        <f t="shared" si="44"/>
        <v>370.49129421395628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12.972086569120441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12.972086569120441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11.4</v>
      </c>
      <c r="EJ40" s="12">
        <f>IF('Données projet'!$A$192&gt;35,EJ39+EI40-ER39,IF(A40&lt;'Données projet'!$A$192,$EG$205^A40,IF(A40='Données projet'!$A$192,'Données projet'!$B$192,EJ39+EI40-ER39)))</f>
        <v>193.79999999999998</v>
      </c>
      <c r="EK40" s="17">
        <f>EJ40*VLOOKUP('Données projet'!$B$15,Paramètres!$A$1:$I$89,3,0)*VLOOKUP('Données projet'!$B$15,Paramètres!$A$1:$I$89,5,0)</f>
        <v>126.97775999999999</v>
      </c>
      <c r="EL40" s="13">
        <f t="shared" si="45"/>
        <v>33.297055234597053</v>
      </c>
      <c r="EM40" s="20">
        <f t="shared" si="19"/>
        <v>279.14530320025654</v>
      </c>
      <c r="EN40" s="59">
        <f t="shared" si="20"/>
        <v>524.50465517092766</v>
      </c>
      <c r="EO40" s="59">
        <f ca="1">AVERAGE(OFFSET($EN$3,0,0,'Données projet'!$E$15+1,1))-AVERAGE(OFFSET($H$3,0,0,'Données projet'!$E$15+1,1))</f>
        <v>321.37107975761091</v>
      </c>
      <c r="EP40" s="59">
        <f t="shared" si="46"/>
        <v>311.28303771742981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10.477454536597278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10.477454536597278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6">
        <f t="shared" si="1"/>
        <v>183.33333333333334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8.4</v>
      </c>
      <c r="N41" s="13">
        <f>IF('Données projet'!$A$36&gt;35,N40+M41-V40,IF(A41&lt;'Données projet'!$A$36,$K$205^A41,IF(A41='Données projet'!$A$36,'Données projet'!$B$36,N40+M41-V40)))</f>
        <v>120.20000000000002</v>
      </c>
      <c r="O41" s="13">
        <f>N41*VLOOKUP('Données projet'!$B$9,Paramètres!$A$1:$I$89,3,0)*VLOOKUP('Données projet'!$B$9,Paramètres!$A$1:$I$89,5,0)</f>
        <v>108.75696000000002</v>
      </c>
      <c r="P41" s="13">
        <f t="shared" si="33"/>
        <v>29.037921223305609</v>
      </c>
      <c r="Q41" s="20">
        <f t="shared" si="53"/>
        <v>239.99275146392395</v>
      </c>
      <c r="R41" s="59">
        <f t="shared" si="0"/>
        <v>486.18434475748268</v>
      </c>
      <c r="S41" s="59">
        <f ca="1">AVERAGE(OFFSET($R$3,0,0,'Données projet'!$E$9+1,1))-AVERAGE(OFFSET($H$3,0,0,'Données projet'!$E$9+1,1))</f>
        <v>398.11190027805549</v>
      </c>
      <c r="T41" s="59">
        <f t="shared" si="34"/>
        <v>250.47702091764884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8.5110840933935616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8.5110840933935616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8.4</v>
      </c>
      <c r="AI41" s="13">
        <f>IF('Données projet'!$A$62&gt;35,AI40+AH41-AQ40,IF(A41&lt;'Données projet'!$A$62,$AF$205^A41,IF(A41='Données projet'!$A$62,'Données projet'!$B$62,AI40+AH41-AQ40)))</f>
        <v>120.20000000000002</v>
      </c>
      <c r="AJ41" s="13">
        <f>AI41*VLOOKUP('Données projet'!$B$10,Paramètres!$A$1:$I$89,3,0)*VLOOKUP('Données projet'!$B$10,Paramètres!$A$1:$I$89,5,0)</f>
        <v>121.88280000000002</v>
      </c>
      <c r="AK41" s="13">
        <f t="shared" si="35"/>
        <v>32.113732800054677</v>
      </c>
      <c r="AL41" s="20">
        <f t="shared" si="4"/>
        <v>268.21062796009522</v>
      </c>
      <c r="AM41" s="59">
        <f t="shared" si="5"/>
        <v>514.40222125365392</v>
      </c>
      <c r="AN41" s="59">
        <f ca="1">AVERAGE(OFFSET($AM$3,0,0,'Données projet'!$E$10+1,1))-AVERAGE(OFFSET($H$3,0,0,'Données projet'!$E$10+1,1))</f>
        <v>437.26788843734175</v>
      </c>
      <c r="AO41" s="59">
        <f t="shared" si="36"/>
        <v>273.35778700650792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9.5382838977686486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9.5382838977686486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11.4</v>
      </c>
      <c r="BD41" s="12">
        <f>IF('Données projet'!$A$88&gt;35,BD40+BC41-BL40,IF(A41&lt;'Données projet'!$A$88,$BA$205^A41,IF(A41='Données projet'!$A$88,'Données projet'!$B$88,BD40+BC41-BL40)))</f>
        <v>205.2</v>
      </c>
      <c r="BE41" s="13">
        <f>BD41*VLOOKUP('Données projet'!$B$11,Paramètres!$A$1:$I$89,3,0)*VLOOKUP('Données projet'!$B$11,Paramètres!$A$1:$I$89,5,0)</f>
        <v>220.87727999999998</v>
      </c>
      <c r="BF41" s="13">
        <f t="shared" si="37"/>
        <v>54.305514008302801</v>
      </c>
      <c r="BG41" s="20">
        <f t="shared" si="7"/>
        <v>479.27669956446061</v>
      </c>
      <c r="BH41" s="59">
        <f t="shared" si="8"/>
        <v>725.46829285801937</v>
      </c>
      <c r="BI41" s="59">
        <f ca="1">AVERAGE(OFFSET($BH$3,0,0,'Données projet'!$E$11+1,1))-AVERAGE(OFFSET($H$3,0,0,'Données projet'!$E$11+1,1))</f>
        <v>488.49312517024231</v>
      </c>
      <c r="BJ41" s="59">
        <f t="shared" si="38"/>
        <v>470.60132881359323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16.875425357590686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16.875425357590686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11.4</v>
      </c>
      <c r="BY41" s="12">
        <f>IF('Données projet'!$A$114&gt;35,BY40+BX41-CG40,IF(A41&lt;'Données projet'!$A$114,$BV$205^A41,IF(A41='Données projet'!$A$114,'Données projet'!$B$114,BY40+BX41-CG40)))</f>
        <v>205.2</v>
      </c>
      <c r="BZ41" s="13">
        <f>BY41*VLOOKUP('Données projet'!$B$12,Paramètres!$A$1:$I$89,3,0)*VLOOKUP('Données projet'!$B$12,Paramètres!$A$1:$I$89,5,0)</f>
        <v>198.46943999999999</v>
      </c>
      <c r="CA41" s="13">
        <f t="shared" si="39"/>
        <v>49.407646717262175</v>
      </c>
      <c r="CB41" s="20">
        <f t="shared" si="10"/>
        <v>431.71925936589827</v>
      </c>
      <c r="CC41" s="59">
        <f t="shared" si="11"/>
        <v>677.91085265945696</v>
      </c>
      <c r="CD41" s="59">
        <f ca="1">AVERAGE(OFFSET($CC$3,0,0,'Données projet'!$E$12+1,1))-AVERAGE(OFFSET($H$3,0,0,'Données projet'!$E$12+1,1))</f>
        <v>445.32382187045056</v>
      </c>
      <c r="CE41" s="59">
        <f t="shared" si="40"/>
        <v>429.45184538102637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15.163425683632212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15.163425683632212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11.4</v>
      </c>
      <c r="CT41" s="12">
        <f>IF('Données projet'!$A$140&gt;35,CT40+CS41-DB40,IF(A41&lt;'Données projet'!$A$140,$CQ$205^A41,IF(A41='Données projet'!$A$140,'Données projet'!$B$140,CT40+CS41-DB40)))</f>
        <v>205.2</v>
      </c>
      <c r="CU41" s="17">
        <f>CT41*VLOOKUP('Données projet'!$B$13,Paramètres!$A$1:$I$89,3,0)*VLOOKUP('Données projet'!$B$13,Paramètres!$A$1:$I$89,5,0)</f>
        <v>166.45823999999999</v>
      </c>
      <c r="CV41" s="13">
        <f t="shared" si="41"/>
        <v>42.295817799452642</v>
      </c>
      <c r="CW41" s="20">
        <f t="shared" si="13"/>
        <v>363.5799840007133</v>
      </c>
      <c r="CX41" s="59">
        <f t="shared" si="14"/>
        <v>609.77157729427199</v>
      </c>
      <c r="CY41" s="59">
        <f ca="1">AVERAGE(OFFSET($CX$3,0,0,'Données projet'!$E$13+1,1))-AVERAGE(OFFSET($H$3,0,0,'Données projet'!$E$13+1,1))</f>
        <v>383.47399633251354</v>
      </c>
      <c r="CZ41" s="59">
        <f t="shared" si="42"/>
        <v>370.49129421395628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12.717711863691532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12.717711863691532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11.4</v>
      </c>
      <c r="DO41" s="12">
        <f>IF('Données projet'!$A$166&gt;35,DO40+DN41-DW40,IF(A41&lt;'Données projet'!$A$166,$DL$205^A41,IF(A41='Données projet'!$A$166,'Données projet'!$B$166,DO40+DN41-DW40)))</f>
        <v>205.2</v>
      </c>
      <c r="DP41" s="17">
        <f>DO41*VLOOKUP('Données projet'!$B$14,Paramètres!$A$1:$I$89,3,0)*VLOOKUP('Données projet'!$B$14,Paramètres!$A$1:$I$89,5,0)</f>
        <v>166.45823999999999</v>
      </c>
      <c r="DQ41" s="13">
        <f t="shared" si="43"/>
        <v>42.295817799452642</v>
      </c>
      <c r="DR41" s="20">
        <f t="shared" si="16"/>
        <v>363.5799840007133</v>
      </c>
      <c r="DS41" s="59">
        <f t="shared" si="17"/>
        <v>609.77157729427199</v>
      </c>
      <c r="DT41" s="59">
        <f ca="1">AVERAGE(OFFSET($DS$3,0,0,'Données projet'!$E$14+1,1))-AVERAGE(OFFSET($H$3,0,0,'Données projet'!$E$14+1,1))</f>
        <v>383.47399633251354</v>
      </c>
      <c r="DU41" s="59">
        <f t="shared" si="44"/>
        <v>370.49129421395628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12.717711863691532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12.717711863691532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11.4</v>
      </c>
      <c r="EJ41" s="12">
        <f>IF('Données projet'!$A$192&gt;35,EJ40+EI41-ER40,IF(A41&lt;'Données projet'!$A$192,$EG$205^A41,IF(A41='Données projet'!$A$192,'Données projet'!$B$192,EJ40+EI41-ER40)))</f>
        <v>205.2</v>
      </c>
      <c r="EK41" s="17">
        <f>EJ41*VLOOKUP('Données projet'!$B$15,Paramètres!$A$1:$I$89,3,0)*VLOOKUP('Données projet'!$B$15,Paramètres!$A$1:$I$89,5,0)</f>
        <v>134.44703999999999</v>
      </c>
      <c r="EL41" s="13">
        <f t="shared" si="45"/>
        <v>35.021919474074494</v>
      </c>
      <c r="EM41" s="20">
        <f t="shared" si="19"/>
        <v>295.1584377506797</v>
      </c>
      <c r="EN41" s="59">
        <f t="shared" si="20"/>
        <v>541.35003104423845</v>
      </c>
      <c r="EO41" s="59">
        <f ca="1">AVERAGE(OFFSET($EN$3,0,0,'Données projet'!$E$15+1,1))-AVERAGE(OFFSET($H$3,0,0,'Données projet'!$E$15+1,1))</f>
        <v>321.37107975761091</v>
      </c>
      <c r="EP41" s="59">
        <f t="shared" si="46"/>
        <v>311.28303771742981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10.271998043750852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10.271998043750852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6">
        <f t="shared" si="1"/>
        <v>183.33333333333334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8.4</v>
      </c>
      <c r="N42" s="13">
        <f>IF('Données projet'!$A$36&gt;35,N41+M42-V41,IF(A42&lt;'Données projet'!$A$36,$K$205^A42,IF(A42='Données projet'!$A$36,'Données projet'!$B$36,N41+M42-V41)))</f>
        <v>128.60000000000002</v>
      </c>
      <c r="O42" s="13">
        <f>N42*VLOOKUP('Données projet'!$B$9,Paramètres!$A$1:$I$89,3,0)*VLOOKUP('Données projet'!$B$9,Paramètres!$A$1:$I$89,5,0)</f>
        <v>116.35728000000002</v>
      </c>
      <c r="P42" s="13">
        <f t="shared" si="33"/>
        <v>30.823876427820704</v>
      </c>
      <c r="Q42" s="20">
        <f t="shared" si="53"/>
        <v>256.34051411178774</v>
      </c>
      <c r="R42" s="59">
        <f t="shared" si="0"/>
        <v>503.34991120189488</v>
      </c>
      <c r="S42" s="59">
        <f ca="1">AVERAGE(OFFSET($R$3,0,0,'Données projet'!$E$9+1,1))-AVERAGE(OFFSET($H$3,0,0,'Données projet'!$E$9+1,1))</f>
        <v>398.11190027805549</v>
      </c>
      <c r="T42" s="59">
        <f t="shared" si="34"/>
        <v>250.47702091764884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8.344186925570817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8.344186925570817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8.4</v>
      </c>
      <c r="AI42" s="13">
        <f>IF('Données projet'!$A$62&gt;35,AI41+AH42-AQ41,IF(A42&lt;'Données projet'!$A$62,$AF$205^A42,IF(A42='Données projet'!$A$62,'Données projet'!$B$62,AI41+AH42-AQ41)))</f>
        <v>128.60000000000002</v>
      </c>
      <c r="AJ42" s="13">
        <f>AI42*VLOOKUP('Données projet'!$B$10,Paramètres!$A$1:$I$89,3,0)*VLOOKUP('Données projet'!$B$10,Paramètres!$A$1:$I$89,5,0)</f>
        <v>130.40040000000002</v>
      </c>
      <c r="AK42" s="13">
        <f t="shared" si="35"/>
        <v>34.088863450406919</v>
      </c>
      <c r="AL42" s="20">
        <f t="shared" si="4"/>
        <v>286.48546717612544</v>
      </c>
      <c r="AM42" s="59">
        <f t="shared" si="5"/>
        <v>533.49486426623253</v>
      </c>
      <c r="AN42" s="59">
        <f ca="1">AVERAGE(OFFSET($AM$3,0,0,'Données projet'!$E$10+1,1))-AVERAGE(OFFSET($H$3,0,0,'Données projet'!$E$10+1,1))</f>
        <v>437.26788843734175</v>
      </c>
      <c r="AO42" s="59">
        <f t="shared" si="36"/>
        <v>273.35778700650792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9.3512439683121258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9.3512439683121258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11.4</v>
      </c>
      <c r="BD42" s="12">
        <f>IF('Données projet'!$A$88&gt;35,BD41+BC42-BL41,IF(A42&lt;'Données projet'!$A$88,$BA$205^A42,IF(A42='Données projet'!$A$88,'Données projet'!$B$88,BD41+BC42-BL41)))</f>
        <v>216.6</v>
      </c>
      <c r="BE42" s="13">
        <f>BD42*VLOOKUP('Données projet'!$B$11,Paramètres!$A$1:$I$89,3,0)*VLOOKUP('Données projet'!$B$11,Paramètres!$A$1:$I$89,5,0)</f>
        <v>233.14823999999999</v>
      </c>
      <c r="BF42" s="13">
        <f t="shared" si="37"/>
        <v>56.962865075141238</v>
      </c>
      <c r="BG42" s="20">
        <f t="shared" si="7"/>
        <v>505.27684133920428</v>
      </c>
      <c r="BH42" s="59">
        <f t="shared" si="8"/>
        <v>752.28623842931142</v>
      </c>
      <c r="BI42" s="59">
        <f ca="1">AVERAGE(OFFSET($BH$3,0,0,'Données projet'!$E$11+1,1))-AVERAGE(OFFSET($H$3,0,0,'Données projet'!$E$11+1,1))</f>
        <v>488.49312517024231</v>
      </c>
      <c r="BJ42" s="59">
        <f t="shared" si="38"/>
        <v>470.60132881359323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16.544508559321454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16.544508559321454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11.4</v>
      </c>
      <c r="BY42" s="12">
        <f>IF('Données projet'!$A$114&gt;35,BY41+BX42-CG41,IF(A42&lt;'Données projet'!$A$114,$BV$205^A42,IF(A42='Données projet'!$A$114,'Données projet'!$B$114,BY41+BX42-CG41)))</f>
        <v>216.6</v>
      </c>
      <c r="BZ42" s="13">
        <f>BY42*VLOOKUP('Données projet'!$B$12,Paramètres!$A$1:$I$89,3,0)*VLOOKUP('Données projet'!$B$12,Paramètres!$A$1:$I$89,5,0)</f>
        <v>209.49552</v>
      </c>
      <c r="CA42" s="13">
        <f t="shared" si="39"/>
        <v>51.825328698764451</v>
      </c>
      <c r="CB42" s="20">
        <f t="shared" si="10"/>
        <v>455.13381148368143</v>
      </c>
      <c r="CC42" s="59">
        <f t="shared" si="11"/>
        <v>702.14320857378857</v>
      </c>
      <c r="CD42" s="59">
        <f ca="1">AVERAGE(OFFSET($CC$3,0,0,'Données projet'!$E$12+1,1))-AVERAGE(OFFSET($H$3,0,0,'Données projet'!$E$12+1,1))</f>
        <v>445.32382187045056</v>
      </c>
      <c r="CE42" s="59">
        <f t="shared" si="40"/>
        <v>429.45184538102637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14.866080154752611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14.866080154752611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11.4</v>
      </c>
      <c r="CT42" s="12">
        <f>IF('Données projet'!$A$140&gt;35,CT41+CS42-DB41,IF(A42&lt;'Données projet'!$A$140,$CQ$205^A42,IF(A42='Données projet'!$A$140,'Données projet'!$B$140,CT41+CS42-DB41)))</f>
        <v>216.6</v>
      </c>
      <c r="CU42" s="17">
        <f>CT42*VLOOKUP('Données projet'!$B$13,Paramètres!$A$1:$I$89,3,0)*VLOOKUP('Données projet'!$B$13,Paramètres!$A$1:$I$89,5,0)</f>
        <v>175.70592000000002</v>
      </c>
      <c r="CV42" s="13">
        <f t="shared" si="41"/>
        <v>44.365494122468341</v>
      </c>
      <c r="CW42" s="20">
        <f t="shared" si="13"/>
        <v>383.29104626329899</v>
      </c>
      <c r="CX42" s="59">
        <f t="shared" si="14"/>
        <v>630.30044335340608</v>
      </c>
      <c r="CY42" s="59">
        <f ca="1">AVERAGE(OFFSET($CX$3,0,0,'Données projet'!$E$13+1,1))-AVERAGE(OFFSET($H$3,0,0,'Données projet'!$E$13+1,1))</f>
        <v>383.47399633251354</v>
      </c>
      <c r="CZ42" s="59">
        <f t="shared" si="42"/>
        <v>370.49129421395628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12.468325291082834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12.468325291082834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11.4</v>
      </c>
      <c r="DO42" s="12">
        <f>IF('Données projet'!$A$166&gt;35,DO41+DN42-DW41,IF(A42&lt;'Données projet'!$A$166,$DL$205^A42,IF(A42='Données projet'!$A$166,'Données projet'!$B$166,DO41+DN42-DW41)))</f>
        <v>216.6</v>
      </c>
      <c r="DP42" s="17">
        <f>DO42*VLOOKUP('Données projet'!$B$14,Paramètres!$A$1:$I$89,3,0)*VLOOKUP('Données projet'!$B$14,Paramètres!$A$1:$I$89,5,0)</f>
        <v>175.70592000000002</v>
      </c>
      <c r="DQ42" s="13">
        <f t="shared" si="43"/>
        <v>44.365494122468341</v>
      </c>
      <c r="DR42" s="20">
        <f t="shared" si="16"/>
        <v>383.29104626329899</v>
      </c>
      <c r="DS42" s="59">
        <f t="shared" si="17"/>
        <v>630.30044335340608</v>
      </c>
      <c r="DT42" s="59">
        <f ca="1">AVERAGE(OFFSET($DS$3,0,0,'Données projet'!$E$14+1,1))-AVERAGE(OFFSET($H$3,0,0,'Données projet'!$E$14+1,1))</f>
        <v>383.47399633251354</v>
      </c>
      <c r="DU42" s="59">
        <f t="shared" si="44"/>
        <v>370.49129421395628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12.468325291082834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12.468325291082834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11.4</v>
      </c>
      <c r="EJ42" s="12">
        <f>IF('Données projet'!$A$192&gt;35,EJ41+EI42-ER41,IF(A42&lt;'Données projet'!$A$192,$EG$205^A42,IF(A42='Données projet'!$A$192,'Données projet'!$B$192,EJ41+EI42-ER41)))</f>
        <v>216.6</v>
      </c>
      <c r="EK42" s="17">
        <f>EJ42*VLOOKUP('Données projet'!$B$15,Paramètres!$A$1:$I$89,3,0)*VLOOKUP('Données projet'!$B$15,Paramètres!$A$1:$I$89,5,0)</f>
        <v>141.91631999999998</v>
      </c>
      <c r="EL42" s="13">
        <f t="shared" si="45"/>
        <v>36.735659538535209</v>
      </c>
      <c r="EM42" s="20">
        <f t="shared" si="19"/>
        <v>311.15219769628214</v>
      </c>
      <c r="EN42" s="59">
        <f t="shared" si="20"/>
        <v>558.16159478638929</v>
      </c>
      <c r="EO42" s="59">
        <f ca="1">AVERAGE(OFFSET($EN$3,0,0,'Données projet'!$E$15+1,1))-AVERAGE(OFFSET($H$3,0,0,'Données projet'!$E$15+1,1))</f>
        <v>321.37107975761091</v>
      </c>
      <c r="EP42" s="59">
        <f t="shared" si="46"/>
        <v>311.28303771742981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10.070570427413058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10.070570427413058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6">
        <f t="shared" si="1"/>
        <v>183.33333333333334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137</v>
      </c>
      <c r="L43" s="12">
        <f>VLOOKUP(A43,'Données projet'!$A$35:$I$55,9,0)</f>
        <v>8.4</v>
      </c>
      <c r="M43" s="12">
        <f t="array" ref="M43">INDEX(L:L,MIN(IF(ISNUMBER(L43:L239),ROW(L43:L239),"")))</f>
        <v>8.4</v>
      </c>
      <c r="N43" s="13">
        <f>IF('Données projet'!$A$36&gt;35,N42+M43-V42,IF(A43&lt;'Données projet'!$A$36,$K$205^A43,IF(A43='Données projet'!$A$36,'Données projet'!$B$36,N42+M43-V42)))</f>
        <v>137.00000000000003</v>
      </c>
      <c r="O43" s="13">
        <f>N43*VLOOKUP('Données projet'!$B$9,Paramètres!$A$1:$I$89,3,0)*VLOOKUP('Données projet'!$B$9,Paramètres!$A$1:$I$89,5,0)</f>
        <v>123.95760000000001</v>
      </c>
      <c r="P43" s="13">
        <f t="shared" si="33"/>
        <v>32.59629414926458</v>
      </c>
      <c r="Q43" s="20">
        <f t="shared" si="53"/>
        <v>272.6646989766358</v>
      </c>
      <c r="R43" s="59">
        <f t="shared" si="0"/>
        <v>520.47771279575659</v>
      </c>
      <c r="S43" s="59">
        <f ca="1">AVERAGE(OFFSET($R$3,0,0,'Données projet'!$E$9+1,1))-AVERAGE(OFFSET($H$3,0,0,'Données projet'!$E$9+1,1))</f>
        <v>398.11190027805549</v>
      </c>
      <c r="T43" s="59">
        <f t="shared" si="34"/>
        <v>250.47702091764884</v>
      </c>
      <c r="U43" s="15">
        <f>IF(ISNA(VLOOKUP(A43,'Données projet'!$A$35:$I$55,3,0)),0,VLOOKUP(A43,'Données projet'!$A$35:$I$55,3,0))</f>
        <v>4</v>
      </c>
      <c r="V43" s="15">
        <f>IF(ISNA(VLOOKUP(A43,'Données projet'!$A$35:$I$55,4,0)),0,VLOOKUP(A43,'Données projet'!$A$35:$I$55,4,0))</f>
        <v>21</v>
      </c>
      <c r="W43" s="16">
        <f>IF(ISNA(VLOOKUP(A43,'Données projet'!$A$35:$I$55,5,0)),0%,VLOOKUP(A43,'Données projet'!$A$35:$I$55,5,0)*VLOOKUP('Données projet'!$B$9,Paramètres!$A$1:$I$89,7,0))</f>
        <v>0.43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17.212635792006616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17.212635792006616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137</v>
      </c>
      <c r="AG43" s="12">
        <f>VLOOKUP(A43,'Données projet'!$A$61:$I$81,9,0)</f>
        <v>8.4</v>
      </c>
      <c r="AH43" s="12">
        <f t="array" ref="AH43">INDEX(AG:AG,MIN(IF(ISNUMBER(AG43:AG239),ROW(AG43:AG239),"")))</f>
        <v>8.4</v>
      </c>
      <c r="AI43" s="13">
        <f>IF('Données projet'!$A$62&gt;35,AI42+AH43-AQ42,IF(A43&lt;'Données projet'!$A$62,$AF$205^A43,IF(A43='Données projet'!$A$62,'Données projet'!$B$62,AI42+AH43-AQ42)))</f>
        <v>137.00000000000003</v>
      </c>
      <c r="AJ43" s="13">
        <f>AI43*VLOOKUP('Données projet'!$B$10,Paramètres!$A$1:$I$89,3,0)*VLOOKUP('Données projet'!$B$10,Paramètres!$A$1:$I$89,5,0)</f>
        <v>138.91800000000003</v>
      </c>
      <c r="AK43" s="13">
        <f t="shared" si="35"/>
        <v>36.049022673886341</v>
      </c>
      <c r="AL43" s="20">
        <f t="shared" si="4"/>
        <v>304.73423115701877</v>
      </c>
      <c r="AM43" s="59">
        <f t="shared" si="5"/>
        <v>552.54724497613961</v>
      </c>
      <c r="AN43" s="59">
        <f ca="1">AVERAGE(OFFSET($AM$3,0,0,'Données projet'!$E$10+1,1))-AVERAGE(OFFSET($H$3,0,0,'Données projet'!$E$10+1,1))</f>
        <v>437.26788843734175</v>
      </c>
      <c r="AO43" s="59">
        <f t="shared" si="36"/>
        <v>273.35778700650792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21</v>
      </c>
      <c r="AR43" s="16">
        <f>IF(ISNA(VLOOKUP(A43,'Données projet'!$A$61:$I$81,5,0)),0%,VLOOKUP(A43,'Données projet'!$A$61:$I$81,5,0)*VLOOKUP('Données projet'!$B$10,Paramètres!$A$1:$I$89,7,0))</f>
        <v>0.43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19.290022870352246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19.290022870352246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228</v>
      </c>
      <c r="BB43" s="12">
        <f>VLOOKUP(A43,'Données projet'!$A$87:$I$107,9,0)</f>
        <v>11.4</v>
      </c>
      <c r="BC43" s="12">
        <f t="array" ref="BC43">INDEX(BB:BB,MIN(IF(ISNUMBER(BB43:BB239),ROW(BB43:BB239),"")))</f>
        <v>11.4</v>
      </c>
      <c r="BD43" s="12">
        <f>IF('Données projet'!$A$88&gt;35,BD42+BC43-BL42,IF(A43&lt;'Données projet'!$A$88,$BA$205^A43,IF(A43='Données projet'!$A$88,'Données projet'!$B$88,BD42+BC43-BL42)))</f>
        <v>228</v>
      </c>
      <c r="BE43" s="13">
        <f>BD43*VLOOKUP('Données projet'!$B$11,Paramètres!$A$1:$I$89,3,0)*VLOOKUP('Données projet'!$B$11,Paramètres!$A$1:$I$89,5,0)</f>
        <v>245.41919999999999</v>
      </c>
      <c r="BF43" s="13">
        <f t="shared" si="37"/>
        <v>59.603978221930504</v>
      </c>
      <c r="BG43" s="20">
        <f t="shared" si="7"/>
        <v>531.24870206986225</v>
      </c>
      <c r="BH43" s="59">
        <f t="shared" si="8"/>
        <v>779.06171588898303</v>
      </c>
      <c r="BI43" s="59">
        <f ca="1">AVERAGE(OFFSET($BH$3,0,0,'Données projet'!$E$11+1,1))-AVERAGE(OFFSET($H$3,0,0,'Données projet'!$E$11+1,1))</f>
        <v>488.49312517024231</v>
      </c>
      <c r="BJ43" s="59">
        <f t="shared" si="38"/>
        <v>470.60132881359323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35</v>
      </c>
      <c r="BM43" s="16">
        <f>IF(ISNA(VLOOKUP(A43,'Données projet'!$A$87:$I$107,5,0)),0%,VLOOKUP(A43,'Données projet'!$A$87:$I$107,5,0)*VLOOKUP('Données projet'!$B$11,Paramètres!$A$1:$I$89,7,0))</f>
        <v>0.43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34.128502001392441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34.128502001392441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228</v>
      </c>
      <c r="BW43" s="12">
        <f>VLOOKUP(A43,'Données projet'!$A$113:$I$133,9,0)</f>
        <v>11.4</v>
      </c>
      <c r="BX43" s="12">
        <f t="array" ref="BX43">INDEX(BW:BW,MIN(IF(ISNUMBER(BW43:BW239),ROW(BW43:BW239),"")))</f>
        <v>11.4</v>
      </c>
      <c r="BY43" s="12">
        <f>IF('Données projet'!$A$114&gt;35,BY42+BX43-CG42,IF(A43&lt;'Données projet'!$A$114,$BV$205^A43,IF(A43='Données projet'!$A$114,'Données projet'!$B$114,BY42+BX43-CG42)))</f>
        <v>228</v>
      </c>
      <c r="BZ43" s="13">
        <f>BY43*VLOOKUP('Données projet'!$B$12,Paramètres!$A$1:$I$89,3,0)*VLOOKUP('Données projet'!$B$12,Paramètres!$A$1:$I$89,5,0)</f>
        <v>220.52159999999998</v>
      </c>
      <c r="CA43" s="13">
        <f t="shared" si="39"/>
        <v>54.228237274069109</v>
      </c>
      <c r="CB43" s="20">
        <f t="shared" si="10"/>
        <v>478.52263325233702</v>
      </c>
      <c r="CC43" s="59">
        <f t="shared" si="11"/>
        <v>726.33564707145786</v>
      </c>
      <c r="CD43" s="59">
        <f ca="1">AVERAGE(OFFSET($CC$3,0,0,'Données projet'!$E$12+1,1))-AVERAGE(OFFSET($H$3,0,0,'Données projet'!$E$12+1,1))</f>
        <v>445.32382187045056</v>
      </c>
      <c r="CE43" s="59">
        <f t="shared" si="40"/>
        <v>429.45184538102637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35</v>
      </c>
      <c r="CH43" s="16">
        <f>IF(ISNA(VLOOKUP(A43,'Données projet'!$A$113:$I$133,5,0)),0%,VLOOKUP(A43,'Données projet'!$A$113:$I$133,5,0)*VLOOKUP('Données projet'!$B$12,Paramètres!$A$1:$I$89,7,0))</f>
        <v>0.43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30.666190204149729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30.666190204149729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228</v>
      </c>
      <c r="CR43" s="12">
        <f>VLOOKUP(A43,'Données projet'!$A$139:$I$159,9,0)</f>
        <v>11.4</v>
      </c>
      <c r="CS43" s="12">
        <f t="array" ref="CS43">INDEX(CR:CR,MIN(IF(ISNUMBER(CR43:CR239),ROW(CR43:CR239),"")))</f>
        <v>11.4</v>
      </c>
      <c r="CT43" s="12">
        <f>IF('Données projet'!$A$140&gt;35,CT42+CS43-DB42,IF(A43&lt;'Données projet'!$A$140,$CQ$205^A43,IF(A43='Données projet'!$A$140,'Données projet'!$B$140,CT42+CS43-DB42)))</f>
        <v>228</v>
      </c>
      <c r="CU43" s="17">
        <f>CT43*VLOOKUP('Données projet'!$B$13,Paramètres!$A$1:$I$89,3,0)*VLOOKUP('Données projet'!$B$13,Paramètres!$A$1:$I$89,5,0)</f>
        <v>184.95360000000002</v>
      </c>
      <c r="CV43" s="13">
        <f t="shared" si="41"/>
        <v>46.42252355095799</v>
      </c>
      <c r="CW43" s="20">
        <f t="shared" si="13"/>
        <v>402.9800818512519</v>
      </c>
      <c r="CX43" s="59">
        <f t="shared" si="14"/>
        <v>650.79309567037274</v>
      </c>
      <c r="CY43" s="59">
        <f ca="1">AVERAGE(OFFSET($CX$3,0,0,'Données projet'!$E$13+1,1))-AVERAGE(OFFSET($H$3,0,0,'Données projet'!$E$13+1,1))</f>
        <v>383.47399633251354</v>
      </c>
      <c r="CZ43" s="59">
        <f t="shared" si="42"/>
        <v>370.49129421395628</v>
      </c>
      <c r="DA43" s="15">
        <f>IF(ISNA(VLOOKUP(A43,'Données projet'!$A$139:$I$159,3,0)),0,VLOOKUP(A43,'Données projet'!$A$139:$I$159,3,0))</f>
        <v>6</v>
      </c>
      <c r="DB43" s="15">
        <f>IF(ISNA(VLOOKUP(A43,'Données projet'!$A$139:$I$159,4,0)),0,VLOOKUP(A43,'Données projet'!$A$139:$I$159,4,0))</f>
        <v>35</v>
      </c>
      <c r="DC43" s="16">
        <f>IF(ISNA(VLOOKUP(A43,'Données projet'!$A$139:$I$159,5,0)),0%,VLOOKUP(A43,'Données projet'!$A$139:$I$159,5,0)*VLOOKUP('Données projet'!$B$13,Paramètres!$A$1:$I$89,7,0))</f>
        <v>0.43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25.720030493802998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25.720030493802998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228</v>
      </c>
      <c r="DM43" s="12">
        <f>VLOOKUP(A43,'Données projet'!$A$165:$I$185,9,0)</f>
        <v>11.4</v>
      </c>
      <c r="DN43" s="12">
        <f t="array" ref="DN43">INDEX(DM:DM,MIN(IF(ISNUMBER(DM43:DM239),ROW(DM43:DM239),"")))</f>
        <v>11.4</v>
      </c>
      <c r="DO43" s="12">
        <f>IF('Données projet'!$A$166&gt;35,DO42+DN43-DW42,IF(A43&lt;'Données projet'!$A$166,$DL$205^A43,IF(A43='Données projet'!$A$166,'Données projet'!$B$166,DO42+DN43-DW42)))</f>
        <v>228</v>
      </c>
      <c r="DP43" s="17">
        <f>DO43*VLOOKUP('Données projet'!$B$14,Paramètres!$A$1:$I$89,3,0)*VLOOKUP('Données projet'!$B$14,Paramètres!$A$1:$I$89,5,0)</f>
        <v>184.95360000000002</v>
      </c>
      <c r="DQ43" s="13">
        <f t="shared" si="43"/>
        <v>46.42252355095799</v>
      </c>
      <c r="DR43" s="20">
        <f t="shared" si="16"/>
        <v>402.9800818512519</v>
      </c>
      <c r="DS43" s="59">
        <f t="shared" si="17"/>
        <v>650.79309567037274</v>
      </c>
      <c r="DT43" s="59">
        <f ca="1">AVERAGE(OFFSET($DS$3,0,0,'Données projet'!$E$14+1,1))-AVERAGE(OFFSET($H$3,0,0,'Données projet'!$E$14+1,1))</f>
        <v>383.47399633251354</v>
      </c>
      <c r="DU43" s="59">
        <f t="shared" si="44"/>
        <v>370.49129421395628</v>
      </c>
      <c r="DV43" s="15">
        <f>IF(ISNA(VLOOKUP(A43,'Données projet'!$A$165:$I$185,3,0)),0,VLOOKUP(A43,'Données projet'!$A$165:$I$185,3,0))</f>
        <v>6</v>
      </c>
      <c r="DW43" s="15">
        <f>IF(ISNA(VLOOKUP(A43,'Données projet'!$A$165:$I$185,4,0)),0,VLOOKUP(A43,'Données projet'!$A$165:$I$185,4,0))</f>
        <v>35</v>
      </c>
      <c r="DX43" s="16">
        <f>IF(ISNA(VLOOKUP(A43,'Données projet'!$A$165:$I$185,5,0)),0%,VLOOKUP(A43,'Données projet'!$A$165:$I$185,5,0)*VLOOKUP('Données projet'!$B$14,Paramètres!$A$1:$I$89,7,0))</f>
        <v>0.43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25.720030493802998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25.720030493802998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228</v>
      </c>
      <c r="EH43" s="12">
        <f>VLOOKUP(A43,'Données projet'!$A$191:$I$211,9,0)</f>
        <v>11.4</v>
      </c>
      <c r="EI43" s="12">
        <f t="array" ref="EI43">INDEX(EH:EH,MIN(IF(ISNUMBER(EH43:EH239),ROW(EH43:EH239),"")))</f>
        <v>11.4</v>
      </c>
      <c r="EJ43" s="12">
        <f>IF('Données projet'!$A$192&gt;35,EJ42+EI43-ER42,IF(A43&lt;'Données projet'!$A$192,$EG$205^A43,IF(A43='Données projet'!$A$192,'Données projet'!$B$192,EJ42+EI43-ER42)))</f>
        <v>228</v>
      </c>
      <c r="EK43" s="17">
        <f>EJ43*VLOOKUP('Données projet'!$B$15,Paramètres!$A$1:$I$89,3,0)*VLOOKUP('Données projet'!$B$15,Paramètres!$A$1:$I$89,5,0)</f>
        <v>149.38559999999998</v>
      </c>
      <c r="EL43" s="13">
        <f t="shared" si="45"/>
        <v>38.438927680599591</v>
      </c>
      <c r="EM43" s="20">
        <f t="shared" si="19"/>
        <v>327.1277190437109</v>
      </c>
      <c r="EN43" s="59">
        <f t="shared" si="20"/>
        <v>574.94073286283174</v>
      </c>
      <c r="EO43" s="59">
        <f ca="1">AVERAGE(OFFSET($EN$3,0,0,'Données projet'!$E$15+1,1))-AVERAGE(OFFSET($H$3,0,0,'Données projet'!$E$15+1,1))</f>
        <v>321.37107975761091</v>
      </c>
      <c r="EP43" s="59">
        <f t="shared" si="46"/>
        <v>311.28303771742981</v>
      </c>
      <c r="EQ43" s="15">
        <f>IF(ISNA(VLOOKUP(A43,'Données projet'!$A$191:$I$211,3,0)),0,VLOOKUP(A43,'Données projet'!$A$191:$I$211,3,0))</f>
        <v>6</v>
      </c>
      <c r="ER43" s="15">
        <f>IF(ISNA(VLOOKUP(A43,'Données projet'!$A$191:$I$211,4,0)),0,VLOOKUP(A43,'Données projet'!$A$191:$I$211,4,0))</f>
        <v>35</v>
      </c>
      <c r="ES43" s="16">
        <f>IF(ISNA(VLOOKUP(A43,'Données projet'!$A$191:$I$211,5,0)),0%,VLOOKUP(A43,'Données projet'!$A$191:$I$211,5,0)*VLOOKUP('Données projet'!$B$15,Paramètres!$A$1:$I$89,7,0))</f>
        <v>0.43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20.773870783456267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20.773870783456267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6">
        <f t="shared" si="1"/>
        <v>183.33333333333334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8.4</v>
      </c>
      <c r="N44" s="13">
        <f>IF('Données projet'!$A$36&gt;35,N43+M44-V43,IF(A44&lt;'Données projet'!$A$36,$K$205^A44,IF(A44='Données projet'!$A$36,'Données projet'!$B$36,N43+M44-V43)))</f>
        <v>124.40000000000003</v>
      </c>
      <c r="O44" s="13">
        <f>N44*VLOOKUP('Données projet'!$B$9,Paramètres!$A$1:$I$89,3,0)*VLOOKUP('Données projet'!$B$9,Paramètres!$A$1:$I$89,5,0)</f>
        <v>112.55712000000003</v>
      </c>
      <c r="P44" s="13">
        <f t="shared" si="33"/>
        <v>29.932653834140599</v>
      </c>
      <c r="Q44" s="20">
        <f t="shared" si="53"/>
        <v>248.16968942779496</v>
      </c>
      <c r="R44" s="59">
        <f t="shared" si="0"/>
        <v>496.77237902229894</v>
      </c>
      <c r="S44" s="59">
        <f ca="1">AVERAGE(OFFSET($R$3,0,0,'Données projet'!$E$9+1,1))-AVERAGE(OFFSET($H$3,0,0,'Données projet'!$E$9+1,1))</f>
        <v>398.11190027805549</v>
      </c>
      <c r="T44" s="59">
        <f t="shared" si="34"/>
        <v>250.47702091764884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16.875106502796541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16.875106502796541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8.4</v>
      </c>
      <c r="AI44" s="13">
        <f>IF('Données projet'!$A$62&gt;35,AI43+AH44-AQ43,IF(A44&lt;'Données projet'!$A$62,$AF$205^A44,IF(A44='Données projet'!$A$62,'Données projet'!$B$62,AI43+AH44-AQ43)))</f>
        <v>124.40000000000003</v>
      </c>
      <c r="AJ44" s="13">
        <f>AI44*VLOOKUP('Données projet'!$B$10,Paramètres!$A$1:$I$89,3,0)*VLOOKUP('Données projet'!$B$10,Paramètres!$A$1:$I$89,5,0)</f>
        <v>126.14160000000005</v>
      </c>
      <c r="AK44" s="13">
        <f t="shared" si="35"/>
        <v>33.10323903126482</v>
      </c>
      <c r="AL44" s="20">
        <f t="shared" si="4"/>
        <v>277.35142797945298</v>
      </c>
      <c r="AM44" s="59">
        <f t="shared" si="5"/>
        <v>525.95411757395698</v>
      </c>
      <c r="AN44" s="59">
        <f ca="1">AVERAGE(OFFSET($AM$3,0,0,'Données projet'!$E$10+1,1))-AVERAGE(OFFSET($H$3,0,0,'Données projet'!$E$10+1,1))</f>
        <v>437.26788843734175</v>
      </c>
      <c r="AO44" s="59">
        <f t="shared" si="36"/>
        <v>273.35778700650792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18.911757287616819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18.911757287616819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9.8000000000000007</v>
      </c>
      <c r="BD44" s="12">
        <f>IF('Données projet'!$A$88&gt;35,BD43+BC44-BL43,IF(A44&lt;'Données projet'!$A$88,$BA$205^A44,IF(A44='Données projet'!$A$88,'Données projet'!$B$88,BD43+BC44-BL43)))</f>
        <v>202.8</v>
      </c>
      <c r="BE44" s="13">
        <f>BD44*VLOOKUP('Données projet'!$B$11,Paramètres!$A$1:$I$89,3,0)*VLOOKUP('Données projet'!$B$11,Paramètres!$A$1:$I$89,5,0)</f>
        <v>218.29391999999999</v>
      </c>
      <c r="BF44" s="13">
        <f t="shared" si="37"/>
        <v>53.743909818122162</v>
      </c>
      <c r="BG44" s="20">
        <f t="shared" si="7"/>
        <v>473.79922026656277</v>
      </c>
      <c r="BH44" s="59">
        <f t="shared" si="8"/>
        <v>722.40190986106677</v>
      </c>
      <c r="BI44" s="59">
        <f ca="1">AVERAGE(OFFSET($BH$3,0,0,'Données projet'!$E$11+1,1))-AVERAGE(OFFSET($H$3,0,0,'Données projet'!$E$11+1,1))</f>
        <v>488.49312517024231</v>
      </c>
      <c r="BJ44" s="59">
        <f t="shared" si="38"/>
        <v>470.60132881359323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33.459262893475916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33.459262893475916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9.8000000000000007</v>
      </c>
      <c r="BY44" s="12">
        <f>IF('Données projet'!$A$114&gt;35,BY43+BX44-CG43,IF(A44&lt;'Données projet'!$A$114,$BV$205^A44,IF(A44='Données projet'!$A$114,'Données projet'!$B$114,BY43+BX44-CG43)))</f>
        <v>202.8</v>
      </c>
      <c r="BZ44" s="13">
        <f>BY44*VLOOKUP('Données projet'!$B$12,Paramètres!$A$1:$I$89,3,0)*VLOOKUP('Données projet'!$B$12,Paramètres!$A$1:$I$89,5,0)</f>
        <v>196.14816000000002</v>
      </c>
      <c r="CA44" s="13">
        <f t="shared" si="39"/>
        <v>48.896694156917441</v>
      </c>
      <c r="CB44" s="20">
        <f t="shared" si="10"/>
        <v>426.7864543232979</v>
      </c>
      <c r="CC44" s="59">
        <f t="shared" si="11"/>
        <v>675.3891439178019</v>
      </c>
      <c r="CD44" s="59">
        <f ca="1">AVERAGE(OFFSET($CC$3,0,0,'Données projet'!$E$12+1,1))-AVERAGE(OFFSET($H$3,0,0,'Données projet'!$E$12+1,1))</f>
        <v>445.32382187045056</v>
      </c>
      <c r="CE44" s="59">
        <f t="shared" si="40"/>
        <v>429.45184538102637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30.064844918775457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30.064844918775457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9.8000000000000007</v>
      </c>
      <c r="CT44" s="12">
        <f>IF('Données projet'!$A$140&gt;35,CT43+CS44-DB43,IF(A44&lt;'Données projet'!$A$140,$CQ$205^A44,IF(A44='Données projet'!$A$140,'Données projet'!$B$140,CT43+CS44-DB43)))</f>
        <v>202.8</v>
      </c>
      <c r="CU44" s="17">
        <f>CT44*VLOOKUP('Données projet'!$B$13,Paramètres!$A$1:$I$89,3,0)*VLOOKUP('Données projet'!$B$13,Paramètres!$A$1:$I$89,5,0)</f>
        <v>164.51136</v>
      </c>
      <c r="CV44" s="13">
        <f t="shared" si="41"/>
        <v>41.858412704646653</v>
      </c>
      <c r="CW44" s="20">
        <f t="shared" si="13"/>
        <v>359.4273541272596</v>
      </c>
      <c r="CX44" s="59">
        <f t="shared" si="14"/>
        <v>608.0300437217636</v>
      </c>
      <c r="CY44" s="59">
        <f ca="1">AVERAGE(OFFSET($CX$3,0,0,'Données projet'!$E$13+1,1))-AVERAGE(OFFSET($H$3,0,0,'Données projet'!$E$13+1,1))</f>
        <v>383.47399633251354</v>
      </c>
      <c r="CZ44" s="59">
        <f t="shared" si="42"/>
        <v>370.49129421395628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25.215676383489093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25.215676383489093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9.8000000000000007</v>
      </c>
      <c r="DO44" s="12">
        <f>IF('Données projet'!$A$166&gt;35,DO43+DN44-DW43,IF(A44&lt;'Données projet'!$A$166,$DL$205^A44,IF(A44='Données projet'!$A$166,'Données projet'!$B$166,DO43+DN44-DW43)))</f>
        <v>202.8</v>
      </c>
      <c r="DP44" s="17">
        <f>DO44*VLOOKUP('Données projet'!$B$14,Paramètres!$A$1:$I$89,3,0)*VLOOKUP('Données projet'!$B$14,Paramètres!$A$1:$I$89,5,0)</f>
        <v>164.51136</v>
      </c>
      <c r="DQ44" s="13">
        <f t="shared" si="43"/>
        <v>41.858412704646653</v>
      </c>
      <c r="DR44" s="20">
        <f t="shared" si="16"/>
        <v>359.4273541272596</v>
      </c>
      <c r="DS44" s="59">
        <f t="shared" si="17"/>
        <v>608.0300437217636</v>
      </c>
      <c r="DT44" s="59">
        <f ca="1">AVERAGE(OFFSET($DS$3,0,0,'Données projet'!$E$14+1,1))-AVERAGE(OFFSET($H$3,0,0,'Données projet'!$E$14+1,1))</f>
        <v>383.47399633251354</v>
      </c>
      <c r="DU44" s="59">
        <f t="shared" si="44"/>
        <v>370.49129421395628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25.215676383489093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25.215676383489093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9.8000000000000007</v>
      </c>
      <c r="EJ44" s="12">
        <f>IF('Données projet'!$A$192&gt;35,EJ43+EI44-ER43,IF(A44&lt;'Données projet'!$A$192,$EG$205^A44,IF(A44='Données projet'!$A$192,'Données projet'!$B$192,EJ43+EI44-ER43)))</f>
        <v>202.8</v>
      </c>
      <c r="EK44" s="17">
        <f>EJ44*VLOOKUP('Données projet'!$B$15,Paramètres!$A$1:$I$89,3,0)*VLOOKUP('Données projet'!$B$15,Paramètres!$A$1:$I$89,5,0)</f>
        <v>132.87456</v>
      </c>
      <c r="EL44" s="13">
        <f t="shared" si="45"/>
        <v>34.659737896678863</v>
      </c>
      <c r="EM44" s="20">
        <f t="shared" si="19"/>
        <v>291.78890217004903</v>
      </c>
      <c r="EN44" s="59">
        <f t="shared" si="20"/>
        <v>540.39159176455303</v>
      </c>
      <c r="EO44" s="59">
        <f ca="1">AVERAGE(OFFSET($EN$3,0,0,'Données projet'!$E$15+1,1))-AVERAGE(OFFSET($H$3,0,0,'Données projet'!$E$15+1,1))</f>
        <v>321.37107975761091</v>
      </c>
      <c r="EP44" s="59">
        <f t="shared" si="46"/>
        <v>311.28303771742981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20.36650784820273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20.36650784820273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6">
        <f t="shared" si="1"/>
        <v>183.33333333333334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8.4</v>
      </c>
      <c r="N45" s="13">
        <f>IF('Données projet'!$A$36&gt;35,N44+M45-V44,IF(A45&lt;'Données projet'!$A$36,$K$205^A45,IF(A45='Données projet'!$A$36,'Données projet'!$B$36,N44+M45-V44)))</f>
        <v>132.80000000000004</v>
      </c>
      <c r="O45" s="13">
        <f>N45*VLOOKUP('Données projet'!$B$9,Paramètres!$A$1:$I$89,3,0)*VLOOKUP('Données projet'!$B$9,Paramètres!$A$1:$I$89,5,0)</f>
        <v>120.15744000000002</v>
      </c>
      <c r="P45" s="13">
        <f t="shared" si="33"/>
        <v>31.711716786129845</v>
      </c>
      <c r="Q45" s="20">
        <f t="shared" si="53"/>
        <v>264.50544806917623</v>
      </c>
      <c r="R45" s="59">
        <f t="shared" si="0"/>
        <v>513.88411432981093</v>
      </c>
      <c r="S45" s="59">
        <f ca="1">AVERAGE(OFFSET($R$3,0,0,'Données projet'!$E$9+1,1))-AVERAGE(OFFSET($H$3,0,0,'Données projet'!$E$9+1,1))</f>
        <v>398.11190027805549</v>
      </c>
      <c r="T45" s="59">
        <f t="shared" si="34"/>
        <v>250.47702091764884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16.544195957075338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16.544195957075338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8.4</v>
      </c>
      <c r="AI45" s="13">
        <f>IF('Données projet'!$A$62&gt;35,AI44+AH45-AQ44,IF(A45&lt;'Données projet'!$A$62,$AF$205^A45,IF(A45='Données projet'!$A$62,'Données projet'!$B$62,AI44+AH45-AQ44)))</f>
        <v>132.80000000000004</v>
      </c>
      <c r="AJ45" s="13">
        <f>AI45*VLOOKUP('Données projet'!$B$10,Paramètres!$A$1:$I$89,3,0)*VLOOKUP('Données projet'!$B$10,Paramètres!$A$1:$I$89,5,0)</f>
        <v>134.65920000000006</v>
      </c>
      <c r="AK45" s="13">
        <f t="shared" si="35"/>
        <v>35.07074737441733</v>
      </c>
      <c r="AL45" s="20">
        <f t="shared" si="4"/>
        <v>295.61299167711024</v>
      </c>
      <c r="AM45" s="59">
        <f t="shared" si="5"/>
        <v>544.991657937745</v>
      </c>
      <c r="AN45" s="59">
        <f ca="1">AVERAGE(OFFSET($AM$3,0,0,'Données projet'!$E$10+1,1))-AVERAGE(OFFSET($H$3,0,0,'Données projet'!$E$10+1,1))</f>
        <v>437.26788843734175</v>
      </c>
      <c r="AO45" s="59">
        <f t="shared" si="36"/>
        <v>273.35778700650792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18.540909262239609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18.540909262239609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9.8000000000000007</v>
      </c>
      <c r="BD45" s="12">
        <f>IF('Données projet'!$A$88&gt;35,BD44+BC45-BL44,IF(A45&lt;'Données projet'!$A$88,$BA$205^A45,IF(A45='Données projet'!$A$88,'Données projet'!$B$88,BD44+BC45-BL44)))</f>
        <v>212.60000000000002</v>
      </c>
      <c r="BE45" s="13">
        <f>BD45*VLOOKUP('Données projet'!$B$11,Paramètres!$A$1:$I$89,3,0)*VLOOKUP('Données projet'!$B$11,Paramètres!$A$1:$I$89,5,0)</f>
        <v>228.84264000000005</v>
      </c>
      <c r="BF45" s="13">
        <f t="shared" si="37"/>
        <v>56.032359814140079</v>
      </c>
      <c r="BG45" s="20">
        <f t="shared" si="7"/>
        <v>496.1572913429606</v>
      </c>
      <c r="BH45" s="59">
        <f t="shared" si="8"/>
        <v>745.53595760359531</v>
      </c>
      <c r="BI45" s="59">
        <f ca="1">AVERAGE(OFFSET($BH$3,0,0,'Données projet'!$E$11+1,1))-AVERAGE(OFFSET($H$3,0,0,'Données projet'!$E$11+1,1))</f>
        <v>488.49312517024231</v>
      </c>
      <c r="BJ45" s="59">
        <f t="shared" si="38"/>
        <v>470.60132881359323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32.803147156270086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32.803147156270086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9.8000000000000007</v>
      </c>
      <c r="BY45" s="12">
        <f>IF('Données projet'!$A$114&gt;35,BY44+BX45-CG44,IF(A45&lt;'Données projet'!$A$114,$BV$205^A45,IF(A45='Données projet'!$A$114,'Données projet'!$B$114,BY44+BX45-CG44)))</f>
        <v>212.60000000000002</v>
      </c>
      <c r="BZ45" s="13">
        <f>BY45*VLOOKUP('Données projet'!$B$12,Paramètres!$A$1:$I$89,3,0)*VLOOKUP('Données projet'!$B$12,Paramètres!$A$1:$I$89,5,0)</f>
        <v>205.62672000000003</v>
      </c>
      <c r="CA45" s="13">
        <f t="shared" si="39"/>
        <v>50.97874661509114</v>
      </c>
      <c r="CB45" s="20">
        <f t="shared" si="10"/>
        <v>446.92118768795041</v>
      </c>
      <c r="CC45" s="59">
        <f t="shared" si="11"/>
        <v>696.29985394858511</v>
      </c>
      <c r="CD45" s="59">
        <f ca="1">AVERAGE(OFFSET($CC$3,0,0,'Données projet'!$E$12+1,1))-AVERAGE(OFFSET($H$3,0,0,'Données projet'!$E$12+1,1))</f>
        <v>445.32382187045056</v>
      </c>
      <c r="CE45" s="59">
        <f t="shared" si="40"/>
        <v>429.45184538102637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29.475291647662967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29.475291647662967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9.8000000000000007</v>
      </c>
      <c r="CT45" s="12">
        <f>IF('Données projet'!$A$140&gt;35,CT44+CS45-DB44,IF(A45&lt;'Données projet'!$A$140,$CQ$205^A45,IF(A45='Données projet'!$A$140,'Données projet'!$B$140,CT44+CS45-DB44)))</f>
        <v>212.60000000000002</v>
      </c>
      <c r="CU45" s="17">
        <f>CT45*VLOOKUP('Données projet'!$B$13,Paramètres!$A$1:$I$89,3,0)*VLOOKUP('Données projet'!$B$13,Paramètres!$A$1:$I$89,5,0)</f>
        <v>172.46112000000005</v>
      </c>
      <c r="CV45" s="13">
        <f t="shared" si="41"/>
        <v>43.640770644577643</v>
      </c>
      <c r="CW45" s="20">
        <f t="shared" si="13"/>
        <v>376.37745953930607</v>
      </c>
      <c r="CX45" s="59">
        <f t="shared" si="14"/>
        <v>625.75612579994083</v>
      </c>
      <c r="CY45" s="59">
        <f ca="1">AVERAGE(OFFSET($CX$3,0,0,'Données projet'!$E$13+1,1))-AVERAGE(OFFSET($H$3,0,0,'Données projet'!$E$13+1,1))</f>
        <v>383.47399633251354</v>
      </c>
      <c r="CZ45" s="59">
        <f t="shared" si="42"/>
        <v>370.49129421395628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24.721212349652813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24.721212349652813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9.8000000000000007</v>
      </c>
      <c r="DO45" s="12">
        <f>IF('Données projet'!$A$166&gt;35,DO44+DN45-DW44,IF(A45&lt;'Données projet'!$A$166,$DL$205^A45,IF(A45='Données projet'!$A$166,'Données projet'!$B$166,DO44+DN45-DW44)))</f>
        <v>212.60000000000002</v>
      </c>
      <c r="DP45" s="17">
        <f>DO45*VLOOKUP('Données projet'!$B$14,Paramètres!$A$1:$I$89,3,0)*VLOOKUP('Données projet'!$B$14,Paramètres!$A$1:$I$89,5,0)</f>
        <v>172.46112000000005</v>
      </c>
      <c r="DQ45" s="13">
        <f t="shared" si="43"/>
        <v>43.640770644577643</v>
      </c>
      <c r="DR45" s="20">
        <f t="shared" si="16"/>
        <v>376.37745953930607</v>
      </c>
      <c r="DS45" s="59">
        <f t="shared" si="17"/>
        <v>625.75612579994083</v>
      </c>
      <c r="DT45" s="59">
        <f ca="1">AVERAGE(OFFSET($DS$3,0,0,'Données projet'!$E$14+1,1))-AVERAGE(OFFSET($H$3,0,0,'Données projet'!$E$14+1,1))</f>
        <v>383.47399633251354</v>
      </c>
      <c r="DU45" s="59">
        <f t="shared" si="44"/>
        <v>370.49129421395628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24.721212349652813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24.721212349652813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9.8000000000000007</v>
      </c>
      <c r="EJ45" s="12">
        <f>IF('Données projet'!$A$192&gt;35,EJ44+EI45-ER44,IF(A45&lt;'Données projet'!$A$192,$EG$205^A45,IF(A45='Données projet'!$A$192,'Données projet'!$B$192,EJ44+EI45-ER44)))</f>
        <v>212.60000000000002</v>
      </c>
      <c r="EK45" s="17">
        <f>EJ45*VLOOKUP('Données projet'!$B$15,Paramètres!$A$1:$I$89,3,0)*VLOOKUP('Données projet'!$B$15,Paramètres!$A$1:$I$89,5,0)</f>
        <v>139.29552000000001</v>
      </c>
      <c r="EL45" s="13">
        <f t="shared" si="45"/>
        <v>36.135571666868977</v>
      </c>
      <c r="EM45" s="20">
        <f t="shared" si="19"/>
        <v>305.54248465313009</v>
      </c>
      <c r="EN45" s="59">
        <f t="shared" si="20"/>
        <v>554.92115091376479</v>
      </c>
      <c r="EO45" s="59">
        <f ca="1">AVERAGE(OFFSET($EN$3,0,0,'Données projet'!$E$15+1,1))-AVERAGE(OFFSET($H$3,0,0,'Données projet'!$E$15+1,1))</f>
        <v>321.37107975761091</v>
      </c>
      <c r="EP45" s="59">
        <f t="shared" si="46"/>
        <v>311.28303771742981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19.967133051642659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19.967133051642659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6">
        <f t="shared" si="1"/>
        <v>183.33333333333334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8.4</v>
      </c>
      <c r="N46" s="13">
        <f>IF('Données projet'!$A$36&gt;35,N45+M46-V45,IF(A46&lt;'Données projet'!$A$36,$K$205^A46,IF(A46='Données projet'!$A$36,'Données projet'!$B$36,N45+M46-V45)))</f>
        <v>141.20000000000005</v>
      </c>
      <c r="O46" s="13">
        <f>N46*VLOOKUP('Données projet'!$B$9,Paramètres!$A$1:$I$89,3,0)*VLOOKUP('Données projet'!$B$9,Paramètres!$A$1:$I$89,5,0)</f>
        <v>127.75776000000003</v>
      </c>
      <c r="P46" s="13">
        <f t="shared" si="33"/>
        <v>33.477720030956604</v>
      </c>
      <c r="Q46" s="20">
        <f t="shared" si="53"/>
        <v>280.81846105391611</v>
      </c>
      <c r="R46" s="59">
        <f t="shared" si="0"/>
        <v>530.9596425203481</v>
      </c>
      <c r="S46" s="59">
        <f ca="1">AVERAGE(OFFSET($R$3,0,0,'Données projet'!$E$9+1,1))-AVERAGE(OFFSET($H$3,0,0,'Données projet'!$E$9+1,1))</f>
        <v>398.11190027805549</v>
      </c>
      <c r="T46" s="59">
        <f t="shared" si="34"/>
        <v>250.47702091764884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16.219774365320227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16.219774365320227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8.4</v>
      </c>
      <c r="AI46" s="13">
        <f>IF('Données projet'!$A$62&gt;35,AI45+AH46-AQ45,IF(A46&lt;'Données projet'!$A$62,$AF$205^A46,IF(A46='Données projet'!$A$62,'Données projet'!$B$62,AI45+AH46-AQ45)))</f>
        <v>141.20000000000005</v>
      </c>
      <c r="AJ46" s="13">
        <f>AI46*VLOOKUP('Données projet'!$B$10,Paramètres!$A$1:$I$89,3,0)*VLOOKUP('Données projet'!$B$10,Paramètres!$A$1:$I$89,5,0)</f>
        <v>143.17680000000004</v>
      </c>
      <c r="AK46" s="13">
        <f t="shared" si="35"/>
        <v>37.023812674521515</v>
      </c>
      <c r="AL46" s="20">
        <f t="shared" si="4"/>
        <v>313.84940040812506</v>
      </c>
      <c r="AM46" s="59">
        <f t="shared" si="5"/>
        <v>563.99058187455717</v>
      </c>
      <c r="AN46" s="59">
        <f ca="1">AVERAGE(OFFSET($AM$3,0,0,'Données projet'!$E$10+1,1))-AVERAGE(OFFSET($H$3,0,0,'Données projet'!$E$10+1,1))</f>
        <v>437.26788843734175</v>
      </c>
      <c r="AO46" s="59">
        <f t="shared" si="36"/>
        <v>273.35778700650792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18.177333340445085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18.177333340445085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9.8000000000000007</v>
      </c>
      <c r="BD46" s="12">
        <f>IF('Données projet'!$A$88&gt;35,BD45+BC46-BL45,IF(A46&lt;'Données projet'!$A$88,$BA$205^A46,IF(A46='Données projet'!$A$88,'Données projet'!$B$88,BD45+BC46-BL45)))</f>
        <v>222.40000000000003</v>
      </c>
      <c r="BE46" s="13">
        <f>BD46*VLOOKUP('Données projet'!$B$11,Paramètres!$A$1:$I$89,3,0)*VLOOKUP('Données projet'!$B$11,Paramètres!$A$1:$I$89,5,0)</f>
        <v>239.39136000000005</v>
      </c>
      <c r="BF46" s="13">
        <f t="shared" si="37"/>
        <v>58.30855927515961</v>
      </c>
      <c r="BG46" s="20">
        <f t="shared" si="7"/>
        <v>518.49402607090303</v>
      </c>
      <c r="BH46" s="59">
        <f t="shared" si="8"/>
        <v>768.63520753733508</v>
      </c>
      <c r="BI46" s="59">
        <f ca="1">AVERAGE(OFFSET($BH$3,0,0,'Données projet'!$E$11+1,1))-AVERAGE(OFFSET($H$3,0,0,'Données projet'!$E$11+1,1))</f>
        <v>488.49312517024231</v>
      </c>
      <c r="BJ46" s="59">
        <f t="shared" si="38"/>
        <v>470.60132881359323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32.159897448479775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32.159897448479775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9.8000000000000007</v>
      </c>
      <c r="BY46" s="12">
        <f>IF('Données projet'!$A$114&gt;35,BY45+BX46-CG45,IF(A46&lt;'Données projet'!$A$114,$BV$205^A46,IF(A46='Données projet'!$A$114,'Données projet'!$B$114,BY45+BX46-CG45)))</f>
        <v>222.40000000000003</v>
      </c>
      <c r="BZ46" s="13">
        <f>BY46*VLOOKUP('Données projet'!$B$12,Paramètres!$A$1:$I$89,3,0)*VLOOKUP('Données projet'!$B$12,Paramètres!$A$1:$I$89,5,0)</f>
        <v>215.10528000000005</v>
      </c>
      <c r="CA46" s="13">
        <f t="shared" si="39"/>
        <v>53.049653425970028</v>
      </c>
      <c r="CB46" s="20">
        <f t="shared" si="10"/>
        <v>467.03650905023113</v>
      </c>
      <c r="CC46" s="59">
        <f t="shared" si="11"/>
        <v>717.17769051666323</v>
      </c>
      <c r="CD46" s="59">
        <f ca="1">AVERAGE(OFFSET($CC$3,0,0,'Données projet'!$E$12+1,1))-AVERAGE(OFFSET($H$3,0,0,'Données projet'!$E$12+1,1))</f>
        <v>445.32382187045056</v>
      </c>
      <c r="CE46" s="59">
        <f t="shared" si="40"/>
        <v>429.45184538102637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28.897299156605005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28.897299156605005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9.8000000000000007</v>
      </c>
      <c r="CT46" s="12">
        <f>IF('Données projet'!$A$140&gt;35,CT45+CS46-DB45,IF(A46&lt;'Données projet'!$A$140,$CQ$205^A46,IF(A46='Données projet'!$A$140,'Données projet'!$B$140,CT45+CS46-DB45)))</f>
        <v>222.40000000000003</v>
      </c>
      <c r="CU46" s="17">
        <f>CT46*VLOOKUP('Données projet'!$B$13,Paramètres!$A$1:$I$89,3,0)*VLOOKUP('Données projet'!$B$13,Paramètres!$A$1:$I$89,5,0)</f>
        <v>180.41088000000005</v>
      </c>
      <c r="CV46" s="13">
        <f t="shared" si="41"/>
        <v>45.413587262495575</v>
      </c>
      <c r="CW46" s="20">
        <f t="shared" si="13"/>
        <v>393.31094714884654</v>
      </c>
      <c r="CX46" s="59">
        <f t="shared" si="14"/>
        <v>643.45212861527853</v>
      </c>
      <c r="CY46" s="59">
        <f ca="1">AVERAGE(OFFSET($CX$3,0,0,'Données projet'!$E$13+1,1))-AVERAGE(OFFSET($H$3,0,0,'Données projet'!$E$13+1,1))</f>
        <v>383.47399633251354</v>
      </c>
      <c r="CZ46" s="59">
        <f t="shared" si="42"/>
        <v>370.49129421395628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24.236444453926783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24.236444453926783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9.8000000000000007</v>
      </c>
      <c r="DO46" s="12">
        <f>IF('Données projet'!$A$166&gt;35,DO45+DN46-DW45,IF(A46&lt;'Données projet'!$A$166,$DL$205^A46,IF(A46='Données projet'!$A$166,'Données projet'!$B$166,DO45+DN46-DW45)))</f>
        <v>222.40000000000003</v>
      </c>
      <c r="DP46" s="17">
        <f>DO46*VLOOKUP('Données projet'!$B$14,Paramètres!$A$1:$I$89,3,0)*VLOOKUP('Données projet'!$B$14,Paramètres!$A$1:$I$89,5,0)</f>
        <v>180.41088000000005</v>
      </c>
      <c r="DQ46" s="13">
        <f t="shared" si="43"/>
        <v>45.413587262495575</v>
      </c>
      <c r="DR46" s="20">
        <f t="shared" si="16"/>
        <v>393.31094714884654</v>
      </c>
      <c r="DS46" s="59">
        <f t="shared" si="17"/>
        <v>643.45212861527853</v>
      </c>
      <c r="DT46" s="59">
        <f ca="1">AVERAGE(OFFSET($DS$3,0,0,'Données projet'!$E$14+1,1))-AVERAGE(OFFSET($H$3,0,0,'Données projet'!$E$14+1,1))</f>
        <v>383.47399633251354</v>
      </c>
      <c r="DU46" s="59">
        <f t="shared" si="44"/>
        <v>370.49129421395628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24.236444453926783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24.236444453926783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9.8000000000000007</v>
      </c>
      <c r="EJ46" s="12">
        <f>IF('Données projet'!$A$192&gt;35,EJ45+EI46-ER45,IF(A46&lt;'Données projet'!$A$192,$EG$205^A46,IF(A46='Données projet'!$A$192,'Données projet'!$B$192,EJ45+EI46-ER45)))</f>
        <v>222.40000000000003</v>
      </c>
      <c r="EK46" s="17">
        <f>EJ46*VLOOKUP('Données projet'!$B$15,Paramètres!$A$1:$I$89,3,0)*VLOOKUP('Données projet'!$B$15,Paramètres!$A$1:$I$89,5,0)</f>
        <v>145.71648000000002</v>
      </c>
      <c r="EL46" s="13">
        <f t="shared" si="45"/>
        <v>37.60350500083149</v>
      </c>
      <c r="EM46" s="20">
        <f t="shared" si="19"/>
        <v>319.28230720978155</v>
      </c>
      <c r="EN46" s="59">
        <f t="shared" si="20"/>
        <v>569.42348867621354</v>
      </c>
      <c r="EO46" s="59">
        <f ca="1">AVERAGE(OFFSET($EN$3,0,0,'Données projet'!$E$15+1,1))-AVERAGE(OFFSET($H$3,0,0,'Données projet'!$E$15+1,1))</f>
        <v>321.37107975761091</v>
      </c>
      <c r="EP46" s="59">
        <f t="shared" si="46"/>
        <v>311.28303771742981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19.575589751248557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19.575589751248557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6">
        <f t="shared" si="1"/>
        <v>183.33333333333334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8.4</v>
      </c>
      <c r="N47" s="13">
        <f>IF('Données projet'!$A$36&gt;35,N46+M47-V46,IF(A47&lt;'Données projet'!$A$36,$K$205^A47,IF(A47='Données projet'!$A$36,'Données projet'!$B$36,N46+M47-V46)))</f>
        <v>149.60000000000005</v>
      </c>
      <c r="O47" s="13">
        <f>N47*VLOOKUP('Données projet'!$B$9,Paramètres!$A$1:$I$89,3,0)*VLOOKUP('Données projet'!$B$9,Paramètres!$A$1:$I$89,5,0)</f>
        <v>135.35808000000006</v>
      </c>
      <c r="P47" s="13">
        <f t="shared" si="33"/>
        <v>35.231528980112834</v>
      </c>
      <c r="Q47" s="20">
        <f t="shared" si="53"/>
        <v>297.11023564036327</v>
      </c>
      <c r="R47" s="59">
        <f t="shared" si="0"/>
        <v>548.0007043785007</v>
      </c>
      <c r="S47" s="59">
        <f ca="1">AVERAGE(OFFSET($R$3,0,0,'Données projet'!$E$9+1,1))-AVERAGE(OFFSET($H$3,0,0,'Données projet'!$E$9+1,1))</f>
        <v>398.11190027805549</v>
      </c>
      <c r="T47" s="59">
        <f t="shared" si="34"/>
        <v>250.47702091764884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15.901714483101799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15.901714483101799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8.4</v>
      </c>
      <c r="AI47" s="13">
        <f>IF('Données projet'!$A$62&gt;35,AI46+AH47-AQ46,IF(A47&lt;'Données projet'!$A$62,$AF$205^A47,IF(A47='Données projet'!$A$62,'Données projet'!$B$62,AI46+AH47-AQ46)))</f>
        <v>149.60000000000005</v>
      </c>
      <c r="AJ47" s="13">
        <f>AI47*VLOOKUP('Données projet'!$B$10,Paramètres!$A$1:$I$89,3,0)*VLOOKUP('Données projet'!$B$10,Paramètres!$A$1:$I$89,5,0)</f>
        <v>151.69440000000006</v>
      </c>
      <c r="AK47" s="13">
        <f t="shared" si="35"/>
        <v>38.963392010880654</v>
      </c>
      <c r="AL47" s="20">
        <f t="shared" si="4"/>
        <v>332.06232108561721</v>
      </c>
      <c r="AM47" s="59">
        <f t="shared" si="5"/>
        <v>582.95278982375464</v>
      </c>
      <c r="AN47" s="59">
        <f ca="1">AVERAGE(OFFSET($AM$3,0,0,'Données projet'!$E$10+1,1))-AVERAGE(OFFSET($H$3,0,0,'Données projet'!$E$10+1,1))</f>
        <v>437.26788843734175</v>
      </c>
      <c r="AO47" s="59">
        <f t="shared" si="36"/>
        <v>273.35778700650792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17.820886920717538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17.820886920717538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9.8000000000000007</v>
      </c>
      <c r="BD47" s="12">
        <f>IF('Données projet'!$A$88&gt;35,BD46+BC47-BL46,IF(A47&lt;'Données projet'!$A$88,$BA$205^A47,IF(A47='Données projet'!$A$88,'Données projet'!$B$88,BD46+BC47-BL46)))</f>
        <v>232.20000000000005</v>
      </c>
      <c r="BE47" s="13">
        <f>BD47*VLOOKUP('Données projet'!$B$11,Paramètres!$A$1:$I$89,3,0)*VLOOKUP('Données projet'!$B$11,Paramètres!$A$1:$I$89,5,0)</f>
        <v>249.94008000000002</v>
      </c>
      <c r="BF47" s="13">
        <f t="shared" si="37"/>
        <v>60.57310970717986</v>
      </c>
      <c r="BG47" s="20">
        <f t="shared" si="7"/>
        <v>540.81047207333825</v>
      </c>
      <c r="BH47" s="59">
        <f t="shared" si="8"/>
        <v>791.70094081147568</v>
      </c>
      <c r="BI47" s="59">
        <f ca="1">AVERAGE(OFFSET($BH$3,0,0,'Données projet'!$E$11+1,1))-AVERAGE(OFFSET($H$3,0,0,'Données projet'!$E$11+1,1))</f>
        <v>488.49312517024231</v>
      </c>
      <c r="BJ47" s="59">
        <f t="shared" si="38"/>
        <v>470.60132881359323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31.52926147511565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31.52926147511565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9.8000000000000007</v>
      </c>
      <c r="BY47" s="12">
        <f>IF('Données projet'!$A$114&gt;35,BY46+BX47-CG46,IF(A47&lt;'Données projet'!$A$114,$BV$205^A47,IF(A47='Données projet'!$A$114,'Données projet'!$B$114,BY46+BX47-CG46)))</f>
        <v>232.20000000000005</v>
      </c>
      <c r="BZ47" s="13">
        <f>BY47*VLOOKUP('Données projet'!$B$12,Paramètres!$A$1:$I$89,3,0)*VLOOKUP('Données projet'!$B$12,Paramètres!$A$1:$I$89,5,0)</f>
        <v>224.58384000000004</v>
      </c>
      <c r="CA47" s="13">
        <f t="shared" si="39"/>
        <v>55.109961845140433</v>
      </c>
      <c r="CB47" s="20">
        <f t="shared" si="10"/>
        <v>487.13337154695296</v>
      </c>
      <c r="CC47" s="59">
        <f t="shared" si="11"/>
        <v>738.02384028509039</v>
      </c>
      <c r="CD47" s="59">
        <f ca="1">AVERAGE(OFFSET($CC$3,0,0,'Données projet'!$E$12+1,1))-AVERAGE(OFFSET($H$3,0,0,'Données projet'!$E$12+1,1))</f>
        <v>445.32382187045056</v>
      </c>
      <c r="CE47" s="59">
        <f t="shared" si="40"/>
        <v>429.45184538102637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28.330640745756082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28.330640745756082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9.8000000000000007</v>
      </c>
      <c r="CT47" s="12">
        <f>IF('Données projet'!$A$140&gt;35,CT46+CS47-DB46,IF(A47&lt;'Données projet'!$A$140,$CQ$205^A47,IF(A47='Données projet'!$A$140,'Données projet'!$B$140,CT46+CS47-DB46)))</f>
        <v>232.20000000000005</v>
      </c>
      <c r="CU47" s="17">
        <f>CT47*VLOOKUP('Données projet'!$B$13,Paramètres!$A$1:$I$89,3,0)*VLOOKUP('Données projet'!$B$13,Paramètres!$A$1:$I$89,5,0)</f>
        <v>188.36064000000005</v>
      </c>
      <c r="CV47" s="13">
        <f t="shared" si="41"/>
        <v>47.177331040995796</v>
      </c>
      <c r="CW47" s="20">
        <f t="shared" si="13"/>
        <v>410.22863289640105</v>
      </c>
      <c r="CX47" s="59">
        <f t="shared" si="14"/>
        <v>661.11910163453854</v>
      </c>
      <c r="CY47" s="59">
        <f ca="1">AVERAGE(OFFSET($CX$3,0,0,'Données projet'!$E$13+1,1))-AVERAGE(OFFSET($H$3,0,0,'Données projet'!$E$13+1,1))</f>
        <v>383.47399633251354</v>
      </c>
      <c r="CZ47" s="59">
        <f t="shared" si="42"/>
        <v>370.49129421395628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23.761182560956719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23.761182560956719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9.8000000000000007</v>
      </c>
      <c r="DO47" s="12">
        <f>IF('Données projet'!$A$166&gt;35,DO46+DN47-DW46,IF(A47&lt;'Données projet'!$A$166,$DL$205^A47,IF(A47='Données projet'!$A$166,'Données projet'!$B$166,DO46+DN47-DW46)))</f>
        <v>232.20000000000005</v>
      </c>
      <c r="DP47" s="17">
        <f>DO47*VLOOKUP('Données projet'!$B$14,Paramètres!$A$1:$I$89,3,0)*VLOOKUP('Données projet'!$B$14,Paramètres!$A$1:$I$89,5,0)</f>
        <v>188.36064000000005</v>
      </c>
      <c r="DQ47" s="13">
        <f t="shared" si="43"/>
        <v>47.177331040995796</v>
      </c>
      <c r="DR47" s="20">
        <f t="shared" si="16"/>
        <v>410.22863289640105</v>
      </c>
      <c r="DS47" s="59">
        <f t="shared" si="17"/>
        <v>661.11910163453854</v>
      </c>
      <c r="DT47" s="59">
        <f ca="1">AVERAGE(OFFSET($DS$3,0,0,'Données projet'!$E$14+1,1))-AVERAGE(OFFSET($H$3,0,0,'Données projet'!$E$14+1,1))</f>
        <v>383.47399633251354</v>
      </c>
      <c r="DU47" s="59">
        <f t="shared" si="44"/>
        <v>370.49129421395628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23.761182560956719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23.761182560956719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9.8000000000000007</v>
      </c>
      <c r="EJ47" s="12">
        <f>IF('Données projet'!$A$192&gt;35,EJ46+EI47-ER46,IF(A47&lt;'Données projet'!$A$192,$EG$205^A47,IF(A47='Données projet'!$A$192,'Données projet'!$B$192,EJ46+EI47-ER46)))</f>
        <v>232.20000000000005</v>
      </c>
      <c r="EK47" s="17">
        <f>EJ47*VLOOKUP('Données projet'!$B$15,Paramètres!$A$1:$I$89,3,0)*VLOOKUP('Données projet'!$B$15,Paramètres!$A$1:$I$89,5,0)</f>
        <v>152.13744000000003</v>
      </c>
      <c r="EL47" s="13">
        <f t="shared" si="45"/>
        <v>39.063925813036093</v>
      </c>
      <c r="EM47" s="20">
        <f t="shared" si="19"/>
        <v>333.00904545770453</v>
      </c>
      <c r="EN47" s="59">
        <f t="shared" si="20"/>
        <v>583.8995141958419</v>
      </c>
      <c r="EO47" s="59">
        <f ca="1">AVERAGE(OFFSET($EN$3,0,0,'Données projet'!$E$15+1,1))-AVERAGE(OFFSET($H$3,0,0,'Données projet'!$E$15+1,1))</f>
        <v>321.37107975761091</v>
      </c>
      <c r="EP47" s="59">
        <f t="shared" si="46"/>
        <v>311.28303771742981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19.191724376157353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19.191724376157353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6">
        <f t="shared" si="1"/>
        <v>183.33333333333334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158</v>
      </c>
      <c r="L48" s="12">
        <f>VLOOKUP(A48,'Données projet'!$A$35:$I$55,9,0)</f>
        <v>8.4</v>
      </c>
      <c r="M48" s="12">
        <f t="array" ref="M48">INDEX(L:L,MIN(IF(ISNUMBER(L48:L244),ROW(L48:L244),"")))</f>
        <v>8.4</v>
      </c>
      <c r="N48" s="13">
        <f>IF('Données projet'!$A$36&gt;35,N47+M48-V47,IF(A48&lt;'Données projet'!$A$36,$K$205^A48,IF(A48='Données projet'!$A$36,'Données projet'!$B$36,N47+M48-V47)))</f>
        <v>158.00000000000006</v>
      </c>
      <c r="O48" s="13">
        <f>N48*VLOOKUP('Données projet'!$B$9,Paramètres!$A$1:$I$89,3,0)*VLOOKUP('Données projet'!$B$9,Paramètres!$A$1:$I$89,5,0)</f>
        <v>142.95840000000004</v>
      </c>
      <c r="P48" s="13">
        <f t="shared" si="33"/>
        <v>36.973906370811264</v>
      </c>
      <c r="Q48" s="20">
        <f t="shared" si="53"/>
        <v>313.38210026249641</v>
      </c>
      <c r="R48" s="59">
        <f t="shared" si="0"/>
        <v>565.00885781333056</v>
      </c>
      <c r="S48" s="59">
        <f ca="1">AVERAGE(OFFSET($R$3,0,0,'Données projet'!$E$9+1,1))-AVERAGE(OFFSET($H$3,0,0,'Données projet'!$E$9+1,1))</f>
        <v>398.11190027805549</v>
      </c>
      <c r="T48" s="59">
        <f t="shared" si="34"/>
        <v>250.47702091764884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21</v>
      </c>
      <c r="W48" s="16">
        <f>IF(ISNA(VLOOKUP(A48,'Données projet'!$A$35:$I$55,5,0)),0%,VLOOKUP(A48,'Données projet'!$A$35:$I$55,5,0)*VLOOKUP('Données projet'!$B$9,Paramètres!$A$1:$I$89,7,0))</f>
        <v>0.43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24.62196484377106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24.62196484377106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158</v>
      </c>
      <c r="AG48" s="12">
        <f>VLOOKUP(A48,'Données projet'!$A$61:$I$81,9,0)</f>
        <v>8.4</v>
      </c>
      <c r="AH48" s="12">
        <f t="array" ref="AH48">INDEX(AG:AG,MIN(IF(ISNUMBER(AG48:AG244),ROW(AG48:AG244),"")))</f>
        <v>8.4</v>
      </c>
      <c r="AI48" s="13">
        <f>IF('Données projet'!$A$62&gt;35,AI47+AH48-AQ47,IF(A48&lt;'Données projet'!$A$62,$AF$205^A48,IF(A48='Données projet'!$A$62,'Données projet'!$B$62,AI47+AH48-AQ47)))</f>
        <v>158.00000000000006</v>
      </c>
      <c r="AJ48" s="13">
        <f>AI48*VLOOKUP('Données projet'!$B$10,Paramètres!$A$1:$I$89,3,0)*VLOOKUP('Données projet'!$B$10,Paramètres!$A$1:$I$89,5,0)</f>
        <v>160.21200000000007</v>
      </c>
      <c r="AK48" s="13">
        <f t="shared" si="35"/>
        <v>40.890328912852731</v>
      </c>
      <c r="AL48" s="20">
        <f t="shared" si="4"/>
        <v>350.25322285655193</v>
      </c>
      <c r="AM48" s="59">
        <f t="shared" si="5"/>
        <v>601.87998040738603</v>
      </c>
      <c r="AN48" s="59">
        <f ca="1">AVERAGE(OFFSET($AM$3,0,0,'Données projet'!$E$10+1,1))-AVERAGE(OFFSET($H$3,0,0,'Données projet'!$E$10+1,1))</f>
        <v>437.26788843734175</v>
      </c>
      <c r="AO48" s="59">
        <f t="shared" si="36"/>
        <v>273.35778700650792</v>
      </c>
      <c r="AP48" s="15">
        <f>IF(ISNA(VLOOKUP(A48,'Données projet'!$A$61:$I$81,3,0)),0,VLOOKUP(A48,'Données projet'!$A$61:$I$81,3,0))</f>
        <v>5</v>
      </c>
      <c r="AQ48" s="15">
        <f>IF(ISNA(VLOOKUP(A48,'Données projet'!$A$61:$I$81,4,0)),0,VLOOKUP(A48,'Données projet'!$A$61:$I$81,4,0))</f>
        <v>21</v>
      </c>
      <c r="AR48" s="16">
        <f>IF(ISNA(VLOOKUP(A48,'Données projet'!$A$61:$I$81,5,0)),0%,VLOOKUP(A48,'Données projet'!$A$61:$I$81,5,0)*VLOOKUP('Données projet'!$B$10,Paramètres!$A$1:$I$89,7,0))</f>
        <v>0.43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27.593581290433093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27.593581290433093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242</v>
      </c>
      <c r="BB48" s="12">
        <f>VLOOKUP(A48,'Données projet'!$A$87:$I$107,9,0)</f>
        <v>9.8000000000000007</v>
      </c>
      <c r="BC48" s="12">
        <f t="array" ref="BC48">INDEX(BB:BB,MIN(IF(ISNUMBER(BB48:BB244),ROW(BB48:BB244),"")))</f>
        <v>9.8000000000000007</v>
      </c>
      <c r="BD48" s="12">
        <f>IF('Données projet'!$A$88&gt;35,BD47+BC48-BL47,IF(A48&lt;'Données projet'!$A$88,$BA$205^A48,IF(A48='Données projet'!$A$88,'Données projet'!$B$88,BD47+BC48-BL47)))</f>
        <v>242.00000000000006</v>
      </c>
      <c r="BE48" s="13">
        <f>BD48*VLOOKUP('Données projet'!$B$11,Paramètres!$A$1:$I$89,3,0)*VLOOKUP('Données projet'!$B$11,Paramètres!$A$1:$I$89,5,0)</f>
        <v>260.48880000000003</v>
      </c>
      <c r="BF48" s="13">
        <f t="shared" si="37"/>
        <v>62.826558970958821</v>
      </c>
      <c r="BG48" s="20">
        <f t="shared" si="7"/>
        <v>563.10758354108668</v>
      </c>
      <c r="BH48" s="59">
        <f t="shared" si="8"/>
        <v>814.73434109192078</v>
      </c>
      <c r="BI48" s="59">
        <f ca="1">AVERAGE(OFFSET($BH$3,0,0,'Données projet'!$E$11+1,1))-AVERAGE(OFFSET($H$3,0,0,'Données projet'!$E$11+1,1))</f>
        <v>488.49312517024231</v>
      </c>
      <c r="BJ48" s="59">
        <f t="shared" si="38"/>
        <v>470.60132881359323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24</v>
      </c>
      <c r="BM48" s="16">
        <f>IF(ISNA(VLOOKUP(A48,'Données projet'!$A$87:$I$107,5,0)),0%,VLOOKUP(A48,'Données projet'!$A$87:$I$107,5,0)*VLOOKUP('Données projet'!$B$11,Paramètres!$A$1:$I$89,7,0))</f>
        <v>0.43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43.191052115121273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43.191052115121273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242</v>
      </c>
      <c r="BW48" s="12">
        <f>VLOOKUP(A48,'Données projet'!$A$113:$I$133,9,0)</f>
        <v>9.8000000000000007</v>
      </c>
      <c r="BX48" s="12">
        <f t="array" ref="BX48">INDEX(BW:BW,MIN(IF(ISNUMBER(BW48:BW244),ROW(BW48:BW244),"")))</f>
        <v>9.8000000000000007</v>
      </c>
      <c r="BY48" s="12">
        <f>IF('Données projet'!$A$114&gt;35,BY47+BX48-CG47,IF(A48&lt;'Données projet'!$A$114,$BV$205^A48,IF(A48='Données projet'!$A$114,'Données projet'!$B$114,BY47+BX48-CG47)))</f>
        <v>242.00000000000006</v>
      </c>
      <c r="BZ48" s="13">
        <f>BY48*VLOOKUP('Données projet'!$B$12,Paramètres!$A$1:$I$89,3,0)*VLOOKUP('Données projet'!$B$12,Paramètres!$A$1:$I$89,5,0)</f>
        <v>234.06240000000005</v>
      </c>
      <c r="CA48" s="13">
        <f t="shared" si="39"/>
        <v>57.160170321263926</v>
      </c>
      <c r="CB48" s="20">
        <f t="shared" si="10"/>
        <v>507.21264330953471</v>
      </c>
      <c r="CC48" s="59">
        <f t="shared" si="11"/>
        <v>758.83940086036887</v>
      </c>
      <c r="CD48" s="59">
        <f ca="1">AVERAGE(OFFSET($CC$3,0,0,'Données projet'!$E$12+1,1))-AVERAGE(OFFSET($H$3,0,0,'Données projet'!$E$12+1,1))</f>
        <v>445.32382187045056</v>
      </c>
      <c r="CE48" s="59">
        <f t="shared" si="40"/>
        <v>429.45184538102637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24</v>
      </c>
      <c r="CH48" s="16">
        <f>IF(ISNA(VLOOKUP(A48,'Données projet'!$A$113:$I$133,5,0)),0%,VLOOKUP(A48,'Données projet'!$A$113:$I$133,5,0)*VLOOKUP('Données projet'!$B$12,Paramètres!$A$1:$I$89,7,0))</f>
        <v>0.43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38.809351175906066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38.809351175906066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242</v>
      </c>
      <c r="CR48" s="12">
        <f>VLOOKUP(A48,'Données projet'!$A$139:$I$159,9,0)</f>
        <v>9.8000000000000007</v>
      </c>
      <c r="CS48" s="12">
        <f t="array" ref="CS48">INDEX(CR:CR,MIN(IF(ISNUMBER(CR48:CR244),ROW(CR48:CR244),"")))</f>
        <v>9.8000000000000007</v>
      </c>
      <c r="CT48" s="12">
        <f>IF('Données projet'!$A$140&gt;35,CT47+CS48-DB47,IF(A48&lt;'Données projet'!$A$140,$CQ$205^A48,IF(A48='Données projet'!$A$140,'Données projet'!$B$140,CT47+CS48-DB47)))</f>
        <v>242.00000000000006</v>
      </c>
      <c r="CU48" s="17">
        <f>CT48*VLOOKUP('Données projet'!$B$13,Paramètres!$A$1:$I$89,3,0)*VLOOKUP('Données projet'!$B$13,Paramètres!$A$1:$I$89,5,0)</f>
        <v>196.31040000000004</v>
      </c>
      <c r="CV48" s="13">
        <f t="shared" si="41"/>
        <v>48.932428681108973</v>
      </c>
      <c r="CW48" s="20">
        <f t="shared" si="13"/>
        <v>427.13125995293154</v>
      </c>
      <c r="CX48" s="59">
        <f t="shared" si="14"/>
        <v>678.7580175037657</v>
      </c>
      <c r="CY48" s="59">
        <f ca="1">AVERAGE(OFFSET($CX$3,0,0,'Données projet'!$E$13+1,1))-AVERAGE(OFFSET($H$3,0,0,'Données projet'!$E$13+1,1))</f>
        <v>383.47399633251354</v>
      </c>
      <c r="CZ48" s="59">
        <f t="shared" si="42"/>
        <v>370.49129421395628</v>
      </c>
      <c r="DA48" s="15">
        <f>IF(ISNA(VLOOKUP(A48,'Données projet'!$A$139:$I$159,3,0)),0,VLOOKUP(A48,'Données projet'!$A$139:$I$159,3,0))</f>
        <v>7</v>
      </c>
      <c r="DB48" s="15">
        <f>IF(ISNA(VLOOKUP(A48,'Données projet'!$A$139:$I$159,4,0)),0,VLOOKUP(A48,'Données projet'!$A$139:$I$159,4,0))</f>
        <v>24</v>
      </c>
      <c r="DC48" s="16">
        <f>IF(ISNA(VLOOKUP(A48,'Données projet'!$A$139:$I$159,5,0)),0%,VLOOKUP(A48,'Données projet'!$A$139:$I$159,5,0)*VLOOKUP('Données projet'!$B$13,Paramètres!$A$1:$I$89,7,0))</f>
        <v>0.43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32.549778405598637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32.549778405598637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242</v>
      </c>
      <c r="DM48" s="12">
        <f>VLOOKUP(A48,'Données projet'!$A$165:$I$185,9,0)</f>
        <v>9.8000000000000007</v>
      </c>
      <c r="DN48" s="12">
        <f t="array" ref="DN48">INDEX(DM:DM,MIN(IF(ISNUMBER(DM48:DM244),ROW(DM48:DM244),"")))</f>
        <v>9.8000000000000007</v>
      </c>
      <c r="DO48" s="12">
        <f>IF('Données projet'!$A$166&gt;35,DO47+DN48-DW47,IF(A48&lt;'Données projet'!$A$166,$DL$205^A48,IF(A48='Données projet'!$A$166,'Données projet'!$B$166,DO47+DN48-DW47)))</f>
        <v>242.00000000000006</v>
      </c>
      <c r="DP48" s="17">
        <f>DO48*VLOOKUP('Données projet'!$B$14,Paramètres!$A$1:$I$89,3,0)*VLOOKUP('Données projet'!$B$14,Paramètres!$A$1:$I$89,5,0)</f>
        <v>196.31040000000004</v>
      </c>
      <c r="DQ48" s="13">
        <f t="shared" si="43"/>
        <v>48.932428681108973</v>
      </c>
      <c r="DR48" s="20">
        <f t="shared" si="16"/>
        <v>427.13125995293154</v>
      </c>
      <c r="DS48" s="59">
        <f t="shared" si="17"/>
        <v>678.7580175037657</v>
      </c>
      <c r="DT48" s="59">
        <f ca="1">AVERAGE(OFFSET($DS$3,0,0,'Données projet'!$E$14+1,1))-AVERAGE(OFFSET($H$3,0,0,'Données projet'!$E$14+1,1))</f>
        <v>383.47399633251354</v>
      </c>
      <c r="DU48" s="59">
        <f t="shared" si="44"/>
        <v>370.49129421395628</v>
      </c>
      <c r="DV48" s="15">
        <f>IF(ISNA(VLOOKUP(A48,'Données projet'!$A$165:$I$185,3,0)),0,VLOOKUP(A48,'Données projet'!$A$165:$I$185,3,0))</f>
        <v>7</v>
      </c>
      <c r="DW48" s="15">
        <f>IF(ISNA(VLOOKUP(A48,'Données projet'!$A$165:$I$185,4,0)),0,VLOOKUP(A48,'Données projet'!$A$165:$I$185,4,0))</f>
        <v>24</v>
      </c>
      <c r="DX48" s="16">
        <f>IF(ISNA(VLOOKUP(A48,'Données projet'!$A$165:$I$185,5,0)),0%,VLOOKUP(A48,'Données projet'!$A$165:$I$185,5,0)*VLOOKUP('Données projet'!$B$14,Paramètres!$A$1:$I$89,7,0))</f>
        <v>0.43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32.549778405598637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32.549778405598637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242</v>
      </c>
      <c r="EH48" s="12">
        <f>VLOOKUP(A48,'Données projet'!$A$191:$I$211,9,0)</f>
        <v>9.8000000000000007</v>
      </c>
      <c r="EI48" s="12">
        <f t="array" ref="EI48">INDEX(EH:EH,MIN(IF(ISNUMBER(EH48:EH244),ROW(EH48:EH244),"")))</f>
        <v>9.8000000000000007</v>
      </c>
      <c r="EJ48" s="12">
        <f>IF('Données projet'!$A$192&gt;35,EJ47+EI48-ER47,IF(A48&lt;'Données projet'!$A$192,$EG$205^A48,IF(A48='Données projet'!$A$192,'Données projet'!$B$192,EJ47+EI48-ER47)))</f>
        <v>242.00000000000006</v>
      </c>
      <c r="EK48" s="17">
        <f>EJ48*VLOOKUP('Données projet'!$B$15,Paramètres!$A$1:$I$89,3,0)*VLOOKUP('Données projet'!$B$15,Paramètres!$A$1:$I$89,5,0)</f>
        <v>158.55840000000003</v>
      </c>
      <c r="EL48" s="13">
        <f t="shared" si="45"/>
        <v>40.517187421846444</v>
      </c>
      <c r="EM48" s="20">
        <f t="shared" si="19"/>
        <v>346.72331475971595</v>
      </c>
      <c r="EN48" s="59">
        <f t="shared" si="20"/>
        <v>598.3500723105501</v>
      </c>
      <c r="EO48" s="59">
        <f ca="1">AVERAGE(OFFSET($EN$3,0,0,'Données projet'!$E$15+1,1))-AVERAGE(OFFSET($H$3,0,0,'Données projet'!$E$15+1,1))</f>
        <v>321.37107975761091</v>
      </c>
      <c r="EP48" s="59">
        <f t="shared" si="46"/>
        <v>311.28303771742981</v>
      </c>
      <c r="EQ48" s="15">
        <f>IF(ISNA(VLOOKUP(A48,'Données projet'!$A$191:$I$211,3,0)),0,VLOOKUP(A48,'Données projet'!$A$191:$I$211,3,0))</f>
        <v>7</v>
      </c>
      <c r="ER48" s="15">
        <f>IF(ISNA(VLOOKUP(A48,'Données projet'!$A$191:$I$211,4,0)),0,VLOOKUP(A48,'Données projet'!$A$191:$I$211,4,0))</f>
        <v>24</v>
      </c>
      <c r="ES48" s="16">
        <f>IF(ISNA(VLOOKUP(A48,'Données projet'!$A$191:$I$211,5,0)),0%,VLOOKUP(A48,'Données projet'!$A$191:$I$211,5,0)*VLOOKUP('Données projet'!$B$15,Paramètres!$A$1:$I$89,7,0))</f>
        <v>0.43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26.290205635291212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26.290205635291212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6">
        <f t="shared" si="1"/>
        <v>183.33333333333334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8.1999999999999993</v>
      </c>
      <c r="N49" s="13">
        <f>IF('Données projet'!$A$36&gt;35,N48+M49-V48,IF(A49&lt;'Données projet'!$A$36,$K$205^A49,IF(A49='Données projet'!$A$36,'Données projet'!$B$36,N48+M49-V48)))</f>
        <v>145.20000000000005</v>
      </c>
      <c r="O49" s="13">
        <f>N49*VLOOKUP('Données projet'!$B$9,Paramètres!$A$1:$I$89,3,0)*VLOOKUP('Données projet'!$B$9,Paramètres!$A$1:$I$89,5,0)</f>
        <v>131.37696000000003</v>
      </c>
      <c r="P49" s="13">
        <f t="shared" si="33"/>
        <v>34.314338988223334</v>
      </c>
      <c r="Q49" s="20">
        <f t="shared" si="53"/>
        <v>288.57901240448905</v>
      </c>
      <c r="R49" s="59">
        <f t="shared" si="0"/>
        <v>540.92928580321473</v>
      </c>
      <c r="S49" s="59">
        <f ca="1">AVERAGE(OFFSET($R$3,0,0,'Données projet'!$E$9+1,1))-AVERAGE(OFFSET($H$3,0,0,'Données projet'!$E$9+1,1))</f>
        <v>398.11190027805549</v>
      </c>
      <c r="T49" s="59">
        <f t="shared" si="34"/>
        <v>250.47702091764884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24.139143131100369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24.139143131100369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8.1999999999999993</v>
      </c>
      <c r="AI49" s="13">
        <f>IF('Données projet'!$A$62&gt;35,AI48+AH49-AQ48,IF(A49&lt;'Données projet'!$A$62,$AF$205^A49,IF(A49='Données projet'!$A$62,'Données projet'!$B$62,AI48+AH49-AQ48)))</f>
        <v>145.20000000000005</v>
      </c>
      <c r="AJ49" s="13">
        <f>AI49*VLOOKUP('Données projet'!$B$10,Paramètres!$A$1:$I$89,3,0)*VLOOKUP('Données projet'!$B$10,Paramètres!$A$1:$I$89,5,0)</f>
        <v>147.23280000000005</v>
      </c>
      <c r="AK49" s="13">
        <f t="shared" si="35"/>
        <v>37.949049623906205</v>
      </c>
      <c r="AL49" s="20">
        <f t="shared" si="4"/>
        <v>322.52505476163668</v>
      </c>
      <c r="AM49" s="59">
        <f t="shared" si="5"/>
        <v>574.8753281603623</v>
      </c>
      <c r="AN49" s="59">
        <f ca="1">AVERAGE(OFFSET($AM$3,0,0,'Données projet'!$E$10+1,1))-AVERAGE(OFFSET($H$3,0,0,'Données projet'!$E$10+1,1))</f>
        <v>437.26788843734175</v>
      </c>
      <c r="AO49" s="59">
        <f t="shared" si="36"/>
        <v>273.35778700650792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27.052487991750422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27.052487991750422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8.6</v>
      </c>
      <c r="BD49" s="12">
        <f>IF('Données projet'!$A$88&gt;35,BD48+BC49-BL48,IF(A49&lt;'Données projet'!$A$88,$BA$205^A49,IF(A49='Données projet'!$A$88,'Données projet'!$B$88,BD48+BC49-BL48)))</f>
        <v>226.60000000000005</v>
      </c>
      <c r="BE49" s="13">
        <f>BD49*VLOOKUP('Données projet'!$B$11,Paramètres!$A$1:$I$89,3,0)*VLOOKUP('Données projet'!$B$11,Paramètres!$A$1:$I$89,5,0)</f>
        <v>243.91224000000003</v>
      </c>
      <c r="BF49" s="13">
        <f t="shared" si="37"/>
        <v>59.280474207479834</v>
      </c>
      <c r="BG49" s="20">
        <f t="shared" si="7"/>
        <v>528.06064391136078</v>
      </c>
      <c r="BH49" s="59">
        <f t="shared" si="8"/>
        <v>780.41091731008646</v>
      </c>
      <c r="BI49" s="59">
        <f ca="1">AVERAGE(OFFSET($BH$3,0,0,'Données projet'!$E$11+1,1))-AVERAGE(OFFSET($H$3,0,0,'Données projet'!$E$11+1,1))</f>
        <v>488.49312517024231</v>
      </c>
      <c r="BJ49" s="59">
        <f t="shared" si="38"/>
        <v>470.60132881359323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42.344101927084289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42.344101927084289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8.6</v>
      </c>
      <c r="BY49" s="12">
        <f>IF('Données projet'!$A$114&gt;35,BY48+BX49-CG48,IF(A49&lt;'Données projet'!$A$114,$BV$205^A49,IF(A49='Données projet'!$A$114,'Données projet'!$B$114,BY48+BX49-CG48)))</f>
        <v>226.60000000000005</v>
      </c>
      <c r="BZ49" s="13">
        <f>BY49*VLOOKUP('Données projet'!$B$12,Paramètres!$A$1:$I$89,3,0)*VLOOKUP('Données projet'!$B$12,Paramètres!$A$1:$I$89,5,0)</f>
        <v>219.16752000000002</v>
      </c>
      <c r="CA49" s="13">
        <f t="shared" si="39"/>
        <v>53.933910402305209</v>
      </c>
      <c r="CB49" s="20">
        <f t="shared" si="10"/>
        <v>475.65165795068168</v>
      </c>
      <c r="CC49" s="59">
        <f t="shared" si="11"/>
        <v>728.0019313494073</v>
      </c>
      <c r="CD49" s="59">
        <f ca="1">AVERAGE(OFFSET($CC$3,0,0,'Données projet'!$E$12+1,1))-AVERAGE(OFFSET($H$3,0,0,'Données projet'!$E$12+1,1))</f>
        <v>445.32382187045056</v>
      </c>
      <c r="CE49" s="59">
        <f t="shared" si="40"/>
        <v>429.45184538102637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38.048323470713413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38.048323470713413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8.6</v>
      </c>
      <c r="CT49" s="12">
        <f>IF('Données projet'!$A$140&gt;35,CT48+CS49-DB48,IF(A49&lt;'Données projet'!$A$140,$CQ$205^A49,IF(A49='Données projet'!$A$140,'Données projet'!$B$140,CT48+CS49-DB48)))</f>
        <v>226.60000000000005</v>
      </c>
      <c r="CU49" s="17">
        <f>CT49*VLOOKUP('Données projet'!$B$13,Paramètres!$A$1:$I$89,3,0)*VLOOKUP('Données projet'!$B$13,Paramètres!$A$1:$I$89,5,0)</f>
        <v>183.81792000000007</v>
      </c>
      <c r="CV49" s="13">
        <f t="shared" si="41"/>
        <v>46.170562638655326</v>
      </c>
      <c r="CW49" s="20">
        <f t="shared" si="13"/>
        <v>400.56327392899146</v>
      </c>
      <c r="CX49" s="59">
        <f t="shared" si="14"/>
        <v>652.91354732771708</v>
      </c>
      <c r="CY49" s="59">
        <f ca="1">AVERAGE(OFFSET($CX$3,0,0,'Données projet'!$E$13+1,1))-AVERAGE(OFFSET($H$3,0,0,'Données projet'!$E$13+1,1))</f>
        <v>383.47399633251354</v>
      </c>
      <c r="CZ49" s="59">
        <f t="shared" si="42"/>
        <v>370.49129421395628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31.911497104469316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31.911497104469316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8.6</v>
      </c>
      <c r="DO49" s="12">
        <f>IF('Données projet'!$A$166&gt;35,DO48+DN49-DW48,IF(A49&lt;'Données projet'!$A$166,$DL$205^A49,IF(A49='Données projet'!$A$166,'Données projet'!$B$166,DO48+DN49-DW48)))</f>
        <v>226.60000000000005</v>
      </c>
      <c r="DP49" s="17">
        <f>DO49*VLOOKUP('Données projet'!$B$14,Paramètres!$A$1:$I$89,3,0)*VLOOKUP('Données projet'!$B$14,Paramètres!$A$1:$I$89,5,0)</f>
        <v>183.81792000000007</v>
      </c>
      <c r="DQ49" s="13">
        <f t="shared" si="43"/>
        <v>46.170562638655326</v>
      </c>
      <c r="DR49" s="20">
        <f t="shared" si="16"/>
        <v>400.56327392899146</v>
      </c>
      <c r="DS49" s="59">
        <f t="shared" si="17"/>
        <v>652.91354732771708</v>
      </c>
      <c r="DT49" s="59">
        <f ca="1">AVERAGE(OFFSET($DS$3,0,0,'Données projet'!$E$14+1,1))-AVERAGE(OFFSET($H$3,0,0,'Données projet'!$E$14+1,1))</f>
        <v>383.47399633251354</v>
      </c>
      <c r="DU49" s="59">
        <f t="shared" si="44"/>
        <v>370.49129421395628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31.911497104469316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31.911497104469316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8.6</v>
      </c>
      <c r="EJ49" s="12">
        <f>IF('Données projet'!$A$192&gt;35,EJ48+EI49-ER48,IF(A49&lt;'Données projet'!$A$192,$EG$205^A49,IF(A49='Données projet'!$A$192,'Données projet'!$B$192,EJ48+EI49-ER48)))</f>
        <v>226.60000000000005</v>
      </c>
      <c r="EK49" s="17">
        <f>EJ49*VLOOKUP('Données projet'!$B$15,Paramètres!$A$1:$I$89,3,0)*VLOOKUP('Données projet'!$B$15,Paramètres!$A$1:$I$89,5,0)</f>
        <v>148.46832000000003</v>
      </c>
      <c r="EL49" s="13">
        <f t="shared" si="45"/>
        <v>38.230298193326924</v>
      </c>
      <c r="EM49" s="20">
        <f t="shared" si="19"/>
        <v>325.16676002004442</v>
      </c>
      <c r="EN49" s="59">
        <f t="shared" si="20"/>
        <v>577.5170334187701</v>
      </c>
      <c r="EO49" s="59">
        <f ca="1">AVERAGE(OFFSET($EN$3,0,0,'Données projet'!$E$15+1,1))-AVERAGE(OFFSET($H$3,0,0,'Données projet'!$E$15+1,1))</f>
        <v>321.37107975761091</v>
      </c>
      <c r="EP49" s="59">
        <f t="shared" si="46"/>
        <v>311.28303771742981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25.774670738225222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25.774670738225222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6">
        <f t="shared" si="1"/>
        <v>183.33333333333334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8.1999999999999993</v>
      </c>
      <c r="N50" s="13">
        <f>IF('Données projet'!$A$36&gt;35,N49+M50-V49,IF(A50&lt;'Données projet'!$A$36,$K$205^A50,IF(A50='Données projet'!$A$36,'Données projet'!$B$36,N49+M50-V49)))</f>
        <v>153.40000000000003</v>
      </c>
      <c r="O50" s="13">
        <f>N50*VLOOKUP('Données projet'!$B$9,Paramètres!$A$1:$I$89,3,0)*VLOOKUP('Données projet'!$B$9,Paramètres!$A$1:$I$89,5,0)</f>
        <v>138.79632000000001</v>
      </c>
      <c r="P50" s="13">
        <f t="shared" si="33"/>
        <v>36.021120886354588</v>
      </c>
      <c r="Q50" s="20">
        <f t="shared" si="53"/>
        <v>304.47370954373423</v>
      </c>
      <c r="R50" s="59">
        <f t="shared" si="0"/>
        <v>557.53494740792962</v>
      </c>
      <c r="S50" s="59">
        <f ca="1">AVERAGE(OFFSET($R$3,0,0,'Données projet'!$E$9+1,1))-AVERAGE(OFFSET($H$3,0,0,'Données projet'!$E$9+1,1))</f>
        <v>398.11190027805549</v>
      </c>
      <c r="T50" s="59">
        <f t="shared" si="34"/>
        <v>250.47702091764884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23.665789257722984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23.665789257722984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8.1999999999999993</v>
      </c>
      <c r="AI50" s="13">
        <f>IF('Données projet'!$A$62&gt;35,AI49+AH50-AQ49,IF(A50&lt;'Données projet'!$A$62,$AF$205^A50,IF(A50='Données projet'!$A$62,'Données projet'!$B$62,AI49+AH50-AQ49)))</f>
        <v>153.40000000000003</v>
      </c>
      <c r="AJ50" s="13">
        <f>AI50*VLOOKUP('Données projet'!$B$10,Paramètres!$A$1:$I$89,3,0)*VLOOKUP('Données projet'!$B$10,Paramètres!$A$1:$I$89,5,0)</f>
        <v>155.54760000000005</v>
      </c>
      <c r="AK50" s="13">
        <f t="shared" si="35"/>
        <v>39.836620617816237</v>
      </c>
      <c r="AL50" s="20">
        <f t="shared" si="4"/>
        <v>340.29418424269664</v>
      </c>
      <c r="AM50" s="59">
        <f t="shared" si="5"/>
        <v>593.35542210689209</v>
      </c>
      <c r="AN50" s="59">
        <f ca="1">AVERAGE(OFFSET($AM$3,0,0,'Données projet'!$E$10+1,1))-AVERAGE(OFFSET($H$3,0,0,'Données projet'!$E$10+1,1))</f>
        <v>437.26788843734175</v>
      </c>
      <c r="AO50" s="59">
        <f t="shared" si="36"/>
        <v>273.35778700650792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26.522005202620594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26.522005202620594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8.6</v>
      </c>
      <c r="BD50" s="12">
        <f>IF('Données projet'!$A$88&gt;35,BD49+BC50-BL49,IF(A50&lt;'Données projet'!$A$88,$BA$205^A50,IF(A50='Données projet'!$A$88,'Données projet'!$B$88,BD49+BC50-BL49)))</f>
        <v>235.20000000000005</v>
      </c>
      <c r="BE50" s="13">
        <f>BD50*VLOOKUP('Données projet'!$B$11,Paramètres!$A$1:$I$89,3,0)*VLOOKUP('Données projet'!$B$11,Paramètres!$A$1:$I$89,5,0)</f>
        <v>253.16928000000001</v>
      </c>
      <c r="BF50" s="13">
        <f t="shared" si="37"/>
        <v>61.264096094739848</v>
      </c>
      <c r="BG50" s="20">
        <f t="shared" si="7"/>
        <v>547.63813003167184</v>
      </c>
      <c r="BH50" s="59">
        <f t="shared" si="8"/>
        <v>800.69936789586723</v>
      </c>
      <c r="BI50" s="59">
        <f ca="1">AVERAGE(OFFSET($BH$3,0,0,'Données projet'!$E$11+1,1))-AVERAGE(OFFSET($H$3,0,0,'Données projet'!$E$11+1,1))</f>
        <v>488.49312517024231</v>
      </c>
      <c r="BJ50" s="59">
        <f t="shared" si="38"/>
        <v>470.60132881359323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41.513759915646105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41.513759915646105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8.6</v>
      </c>
      <c r="BY50" s="12">
        <f>IF('Données projet'!$A$114&gt;35,BY49+BX50-CG49,IF(A50&lt;'Données projet'!$A$114,$BV$205^A50,IF(A50='Données projet'!$A$114,'Données projet'!$B$114,BY49+BX50-CG49)))</f>
        <v>235.20000000000005</v>
      </c>
      <c r="BZ50" s="13">
        <f>BY50*VLOOKUP('Données projet'!$B$12,Paramètres!$A$1:$I$89,3,0)*VLOOKUP('Données projet'!$B$12,Paramètres!$A$1:$I$89,5,0)</f>
        <v>227.48544000000007</v>
      </c>
      <c r="CA50" s="13">
        <f t="shared" si="39"/>
        <v>55.738627496252377</v>
      </c>
      <c r="CB50" s="20">
        <f t="shared" si="10"/>
        <v>493.281917555973</v>
      </c>
      <c r="CC50" s="59">
        <f t="shared" si="11"/>
        <v>746.34315542016839</v>
      </c>
      <c r="CD50" s="59">
        <f ca="1">AVERAGE(OFFSET($CC$3,0,0,'Données projet'!$E$12+1,1))-AVERAGE(OFFSET($H$3,0,0,'Données projet'!$E$12+1,1))</f>
        <v>445.32382187045056</v>
      </c>
      <c r="CE50" s="59">
        <f t="shared" si="40"/>
        <v>429.45184538102637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37.30221905463852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37.30221905463852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8.6</v>
      </c>
      <c r="CT50" s="12">
        <f>IF('Données projet'!$A$140&gt;35,CT49+CS50-DB49,IF(A50&lt;'Données projet'!$A$140,$CQ$205^A50,IF(A50='Données projet'!$A$140,'Données projet'!$B$140,CT49+CS50-DB49)))</f>
        <v>235.20000000000005</v>
      </c>
      <c r="CU50" s="17">
        <f>CT50*VLOOKUP('Données projet'!$B$13,Paramètres!$A$1:$I$89,3,0)*VLOOKUP('Données projet'!$B$13,Paramètres!$A$1:$I$89,5,0)</f>
        <v>190.79424000000006</v>
      </c>
      <c r="CV50" s="13">
        <f t="shared" si="41"/>
        <v>47.715505384501149</v>
      </c>
      <c r="CW50" s="20">
        <f t="shared" si="13"/>
        <v>415.40447321133956</v>
      </c>
      <c r="CX50" s="59">
        <f t="shared" si="14"/>
        <v>668.46571107553495</v>
      </c>
      <c r="CY50" s="59">
        <f ca="1">AVERAGE(OFFSET($CX$3,0,0,'Données projet'!$E$13+1,1))-AVERAGE(OFFSET($H$3,0,0,'Données projet'!$E$13+1,1))</f>
        <v>383.47399633251354</v>
      </c>
      <c r="CZ50" s="59">
        <f t="shared" si="42"/>
        <v>370.49129421395628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31.285732110341986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31.285732110341986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8.6</v>
      </c>
      <c r="DO50" s="12">
        <f>IF('Données projet'!$A$166&gt;35,DO49+DN50-DW49,IF(A50&lt;'Données projet'!$A$166,$DL$205^A50,IF(A50='Données projet'!$A$166,'Données projet'!$B$166,DO49+DN50-DW49)))</f>
        <v>235.20000000000005</v>
      </c>
      <c r="DP50" s="17">
        <f>DO50*VLOOKUP('Données projet'!$B$14,Paramètres!$A$1:$I$89,3,0)*VLOOKUP('Données projet'!$B$14,Paramètres!$A$1:$I$89,5,0)</f>
        <v>190.79424000000006</v>
      </c>
      <c r="DQ50" s="13">
        <f t="shared" si="43"/>
        <v>47.715505384501149</v>
      </c>
      <c r="DR50" s="20">
        <f t="shared" si="16"/>
        <v>415.40447321133956</v>
      </c>
      <c r="DS50" s="59">
        <f t="shared" si="17"/>
        <v>668.46571107553495</v>
      </c>
      <c r="DT50" s="59">
        <f ca="1">AVERAGE(OFFSET($DS$3,0,0,'Données projet'!$E$14+1,1))-AVERAGE(OFFSET($H$3,0,0,'Données projet'!$E$14+1,1))</f>
        <v>383.47399633251354</v>
      </c>
      <c r="DU50" s="59">
        <f t="shared" si="44"/>
        <v>370.49129421395628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31.285732110341986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31.285732110341986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8.6</v>
      </c>
      <c r="EJ50" s="12">
        <f>IF('Données projet'!$A$192&gt;35,EJ49+EI50-ER49,IF(A50&lt;'Données projet'!$A$192,$EG$205^A50,IF(A50='Données projet'!$A$192,'Données projet'!$B$192,EJ49+EI50-ER49)))</f>
        <v>235.20000000000005</v>
      </c>
      <c r="EK50" s="17">
        <f>EJ50*VLOOKUP('Données projet'!$B$15,Paramètres!$A$1:$I$89,3,0)*VLOOKUP('Données projet'!$B$15,Paramètres!$A$1:$I$89,5,0)</f>
        <v>154.10304000000005</v>
      </c>
      <c r="EL50" s="13">
        <f t="shared" si="45"/>
        <v>39.509546668758176</v>
      </c>
      <c r="EM50" s="20">
        <f t="shared" si="19"/>
        <v>337.20858844808726</v>
      </c>
      <c r="EN50" s="59">
        <f t="shared" si="20"/>
        <v>590.2698263122827</v>
      </c>
      <c r="EO50" s="59">
        <f ca="1">AVERAGE(OFFSET($EN$3,0,0,'Données projet'!$E$15+1,1))-AVERAGE(OFFSET($H$3,0,0,'Données projet'!$E$15+1,1))</f>
        <v>321.37107975761091</v>
      </c>
      <c r="EP50" s="59">
        <f t="shared" si="46"/>
        <v>311.28303771742981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25.269245166045454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25.269245166045454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6">
        <f t="shared" si="1"/>
        <v>183.33333333333334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8.1999999999999993</v>
      </c>
      <c r="N51" s="13">
        <f>IF('Données projet'!$A$36&gt;35,N50+M51-V50,IF(A51&lt;'Données projet'!$A$36,$K$205^A51,IF(A51='Données projet'!$A$36,'Données projet'!$B$36,N50+M51-V50)))</f>
        <v>161.60000000000002</v>
      </c>
      <c r="O51" s="13">
        <f>N51*VLOOKUP('Données projet'!$B$9,Paramètres!$A$1:$I$89,3,0)*VLOOKUP('Données projet'!$B$9,Paramètres!$A$1:$I$89,5,0)</f>
        <v>146.21568000000002</v>
      </c>
      <c r="P51" s="13">
        <f t="shared" si="33"/>
        <v>37.717310552893402</v>
      </c>
      <c r="Q51" s="20">
        <f t="shared" si="53"/>
        <v>320.34995854628937</v>
      </c>
      <c r="R51" s="59">
        <f t="shared" si="0"/>
        <v>574.10982723195707</v>
      </c>
      <c r="S51" s="59">
        <f ca="1">AVERAGE(OFFSET($R$3,0,0,'Données projet'!$E$9+1,1))-AVERAGE(OFFSET($H$3,0,0,'Données projet'!$E$9+1,1))</f>
        <v>398.11190027805549</v>
      </c>
      <c r="T51" s="59">
        <f t="shared" si="34"/>
        <v>250.47702091764884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23.201717565085175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23.201717565085175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8.1999999999999993</v>
      </c>
      <c r="AI51" s="13">
        <f>IF('Données projet'!$A$62&gt;35,AI50+AH51-AQ50,IF(A51&lt;'Données projet'!$A$62,$AF$205^A51,IF(A51='Données projet'!$A$62,'Données projet'!$B$62,AI50+AH51-AQ50)))</f>
        <v>161.60000000000002</v>
      </c>
      <c r="AJ51" s="13">
        <f>AI51*VLOOKUP('Données projet'!$B$10,Paramètres!$A$1:$I$89,3,0)*VLOOKUP('Données projet'!$B$10,Paramètres!$A$1:$I$89,5,0)</f>
        <v>163.86240000000004</v>
      </c>
      <c r="AK51" s="13">
        <f t="shared" si="35"/>
        <v>41.712477409029084</v>
      </c>
      <c r="AL51" s="20">
        <f t="shared" si="4"/>
        <v>358.0429114873923</v>
      </c>
      <c r="AM51" s="59">
        <f t="shared" si="5"/>
        <v>611.80278017306</v>
      </c>
      <c r="AN51" s="59">
        <f ca="1">AVERAGE(OFFSET($AM$3,0,0,'Données projet'!$E$10+1,1))-AVERAGE(OFFSET($H$3,0,0,'Données projet'!$E$10+1,1))</f>
        <v>437.26788843734175</v>
      </c>
      <c r="AO51" s="59">
        <f t="shared" si="36"/>
        <v>273.35778700650792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26.001924857423049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26.001924857423049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8.6</v>
      </c>
      <c r="BD51" s="12">
        <f>IF('Données projet'!$A$88&gt;35,BD50+BC51-BL50,IF(A51&lt;'Données projet'!$A$88,$BA$205^A51,IF(A51='Données projet'!$A$88,'Données projet'!$B$88,BD50+BC51-BL50)))</f>
        <v>243.80000000000004</v>
      </c>
      <c r="BE51" s="13">
        <f>BD51*VLOOKUP('Données projet'!$B$11,Paramètres!$A$1:$I$89,3,0)*VLOOKUP('Données projet'!$B$11,Paramètres!$A$1:$I$89,5,0)</f>
        <v>262.42632000000003</v>
      </c>
      <c r="BF51" s="13">
        <f t="shared" si="37"/>
        <v>63.239291401748304</v>
      </c>
      <c r="BG51" s="20">
        <f t="shared" si="7"/>
        <v>567.20093985804499</v>
      </c>
      <c r="BH51" s="59">
        <f t="shared" si="8"/>
        <v>820.96080854371269</v>
      </c>
      <c r="BI51" s="59">
        <f ca="1">AVERAGE(OFFSET($BH$3,0,0,'Données projet'!$E$11+1,1))-AVERAGE(OFFSET($H$3,0,0,'Données projet'!$E$11+1,1))</f>
        <v>488.49312517024231</v>
      </c>
      <c r="BJ51" s="59">
        <f t="shared" si="38"/>
        <v>470.60132881359323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40.6997004045936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40.6997004045936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8.6</v>
      </c>
      <c r="BY51" s="12">
        <f>IF('Données projet'!$A$114&gt;35,BY50+BX51-CG50,IF(A51&lt;'Données projet'!$A$114,$BV$205^A51,IF(A51='Données projet'!$A$114,'Données projet'!$B$114,BY50+BX51-CG50)))</f>
        <v>243.80000000000004</v>
      </c>
      <c r="BZ51" s="13">
        <f>BY51*VLOOKUP('Données projet'!$B$12,Paramètres!$A$1:$I$89,3,0)*VLOOKUP('Données projet'!$B$12,Paramètres!$A$1:$I$89,5,0)</f>
        <v>235.80336000000005</v>
      </c>
      <c r="CA51" s="13">
        <f t="shared" si="39"/>
        <v>57.535678011442229</v>
      </c>
      <c r="CB51" s="20">
        <f t="shared" si="10"/>
        <v>510.89882453659533</v>
      </c>
      <c r="CC51" s="59">
        <f t="shared" si="11"/>
        <v>764.65869322226308</v>
      </c>
      <c r="CD51" s="59">
        <f ca="1">AVERAGE(OFFSET($CC$3,0,0,'Données projet'!$E$12+1,1))-AVERAGE(OFFSET($H$3,0,0,'Données projet'!$E$12+1,1))</f>
        <v>445.32382187045056</v>
      </c>
      <c r="CE51" s="59">
        <f t="shared" si="40"/>
        <v>429.45184538102637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36.570745291084101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36.570745291084101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8.6</v>
      </c>
      <c r="CT51" s="12">
        <f>IF('Données projet'!$A$140&gt;35,CT50+CS51-DB50,IF(A51&lt;'Données projet'!$A$140,$CQ$205^A51,IF(A51='Données projet'!$A$140,'Données projet'!$B$140,CT50+CS51-DB50)))</f>
        <v>243.80000000000004</v>
      </c>
      <c r="CU51" s="17">
        <f>CT51*VLOOKUP('Données projet'!$B$13,Paramètres!$A$1:$I$89,3,0)*VLOOKUP('Données projet'!$B$13,Paramètres!$A$1:$I$89,5,0)</f>
        <v>197.77056000000005</v>
      </c>
      <c r="CV51" s="13">
        <f t="shared" si="41"/>
        <v>49.253885093250254</v>
      </c>
      <c r="CW51" s="20">
        <f t="shared" si="13"/>
        <v>430.23424187074426</v>
      </c>
      <c r="CX51" s="59">
        <f t="shared" si="14"/>
        <v>683.9941105564119</v>
      </c>
      <c r="CY51" s="59">
        <f ca="1">AVERAGE(OFFSET($CX$3,0,0,'Données projet'!$E$13+1,1))-AVERAGE(OFFSET($H$3,0,0,'Données projet'!$E$13+1,1))</f>
        <v>383.47399633251354</v>
      </c>
      <c r="CZ51" s="59">
        <f t="shared" si="42"/>
        <v>370.49129421395628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30.672237986070535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30.672237986070535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8.6</v>
      </c>
      <c r="DO51" s="12">
        <f>IF('Données projet'!$A$166&gt;35,DO50+DN51-DW50,IF(A51&lt;'Données projet'!$A$166,$DL$205^A51,IF(A51='Données projet'!$A$166,'Données projet'!$B$166,DO50+DN51-DW50)))</f>
        <v>243.80000000000004</v>
      </c>
      <c r="DP51" s="17">
        <f>DO51*VLOOKUP('Données projet'!$B$14,Paramètres!$A$1:$I$89,3,0)*VLOOKUP('Données projet'!$B$14,Paramètres!$A$1:$I$89,5,0)</f>
        <v>197.77056000000005</v>
      </c>
      <c r="DQ51" s="13">
        <f t="shared" si="43"/>
        <v>49.253885093250254</v>
      </c>
      <c r="DR51" s="20">
        <f t="shared" si="16"/>
        <v>430.23424187074426</v>
      </c>
      <c r="DS51" s="59">
        <f t="shared" si="17"/>
        <v>683.9941105564119</v>
      </c>
      <c r="DT51" s="59">
        <f ca="1">AVERAGE(OFFSET($DS$3,0,0,'Données projet'!$E$14+1,1))-AVERAGE(OFFSET($H$3,0,0,'Données projet'!$E$14+1,1))</f>
        <v>383.47399633251354</v>
      </c>
      <c r="DU51" s="59">
        <f t="shared" si="44"/>
        <v>370.49129421395628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30.672237986070535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30.672237986070535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8.6</v>
      </c>
      <c r="EJ51" s="12">
        <f>IF('Données projet'!$A$192&gt;35,EJ50+EI51-ER50,IF(A51&lt;'Données projet'!$A$192,$EG$205^A51,IF(A51='Données projet'!$A$192,'Données projet'!$B$192,EJ50+EI51-ER50)))</f>
        <v>243.80000000000004</v>
      </c>
      <c r="EK51" s="17">
        <f>EJ51*VLOOKUP('Données projet'!$B$15,Paramètres!$A$1:$I$89,3,0)*VLOOKUP('Données projet'!$B$15,Paramètres!$A$1:$I$89,5,0)</f>
        <v>159.73776000000004</v>
      </c>
      <c r="EL51" s="13">
        <f t="shared" si="45"/>
        <v>40.783360797044367</v>
      </c>
      <c r="EM51" s="20">
        <f t="shared" si="19"/>
        <v>349.24095205485236</v>
      </c>
      <c r="EN51" s="59">
        <f t="shared" si="20"/>
        <v>603.00082074052011</v>
      </c>
      <c r="EO51" s="59">
        <f ca="1">AVERAGE(OFFSET($EN$3,0,0,'Données projet'!$E$15+1,1))-AVERAGE(OFFSET($H$3,0,0,'Données projet'!$E$15+1,1))</f>
        <v>321.37107975761091</v>
      </c>
      <c r="EP51" s="59">
        <f t="shared" si="46"/>
        <v>311.28303771742981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24.773730681056975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24.773730681056975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6">
        <f t="shared" si="1"/>
        <v>183.33333333333334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8.1999999999999993</v>
      </c>
      <c r="N52" s="13">
        <f>IF('Données projet'!$A$36&gt;35,N51+M52-V51,IF(A52&lt;'Données projet'!$A$36,$K$205^A52,IF(A52='Données projet'!$A$36,'Données projet'!$B$36,N51+M52-V51)))</f>
        <v>169.8</v>
      </c>
      <c r="O52" s="13">
        <f>N52*VLOOKUP('Données projet'!$B$9,Paramètres!$A$1:$I$89,3,0)*VLOOKUP('Données projet'!$B$9,Paramètres!$A$1:$I$89,5,0)</f>
        <v>153.63504</v>
      </c>
      <c r="P52" s="13">
        <f t="shared" si="33"/>
        <v>39.403506785222667</v>
      </c>
      <c r="Q52" s="20">
        <f t="shared" si="53"/>
        <v>336.20880231759617</v>
      </c>
      <c r="R52" s="59">
        <f t="shared" si="0"/>
        <v>590.65518214188819</v>
      </c>
      <c r="S52" s="59">
        <f ca="1">AVERAGE(OFFSET($R$3,0,0,'Données projet'!$E$9+1,1))-AVERAGE(OFFSET($H$3,0,0,'Données projet'!$E$9+1,1))</f>
        <v>398.11190027805549</v>
      </c>
      <c r="T52" s="59">
        <f t="shared" si="34"/>
        <v>250.47702091764884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22.746746035284211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22.746746035284211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8.1999999999999993</v>
      </c>
      <c r="AI52" s="13">
        <f>IF('Données projet'!$A$62&gt;35,AI51+AH52-AQ51,IF(A52&lt;'Données projet'!$A$62,$AF$205^A52,IF(A52='Données projet'!$A$62,'Données projet'!$B$62,AI51+AH52-AQ51)))</f>
        <v>169.8</v>
      </c>
      <c r="AJ52" s="13">
        <f>AI52*VLOOKUP('Données projet'!$B$10,Paramètres!$A$1:$I$89,3,0)*VLOOKUP('Données projet'!$B$10,Paramètres!$A$1:$I$89,5,0)</f>
        <v>172.1772</v>
      </c>
      <c r="AK52" s="13">
        <f t="shared" si="35"/>
        <v>43.577282221917017</v>
      </c>
      <c r="AL52" s="20">
        <f t="shared" si="4"/>
        <v>375.77238986983883</v>
      </c>
      <c r="AM52" s="59">
        <f t="shared" si="5"/>
        <v>630.21876969413074</v>
      </c>
      <c r="AN52" s="59">
        <f ca="1">AVERAGE(OFFSET($AM$3,0,0,'Données projet'!$E$10+1,1))-AVERAGE(OFFSET($H$3,0,0,'Données projet'!$E$10+1,1))</f>
        <v>437.26788843734175</v>
      </c>
      <c r="AO52" s="59">
        <f t="shared" si="36"/>
        <v>273.35778700650792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25.492042970577138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25.492042970577138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8.6</v>
      </c>
      <c r="BD52" s="12">
        <f>IF('Données projet'!$A$88&gt;35,BD51+BC52-BL51,IF(A52&lt;'Données projet'!$A$88,$BA$205^A52,IF(A52='Données projet'!$A$88,'Données projet'!$B$88,BD51+BC52-BL51)))</f>
        <v>252.40000000000003</v>
      </c>
      <c r="BE52" s="13">
        <f>BD52*VLOOKUP('Données projet'!$B$11,Paramètres!$A$1:$I$89,3,0)*VLOOKUP('Données projet'!$B$11,Paramètres!$A$1:$I$89,5,0)</f>
        <v>271.68335999999999</v>
      </c>
      <c r="BF52" s="13">
        <f t="shared" si="37"/>
        <v>65.206391433353687</v>
      </c>
      <c r="BG52" s="20">
        <f t="shared" si="7"/>
        <v>586.74965041309099</v>
      </c>
      <c r="BH52" s="59">
        <f t="shared" si="8"/>
        <v>841.19603023738296</v>
      </c>
      <c r="BI52" s="59">
        <f ca="1">AVERAGE(OFFSET($BH$3,0,0,'Données projet'!$E$11+1,1))-AVERAGE(OFFSET($H$3,0,0,'Données projet'!$E$11+1,1))</f>
        <v>488.49312517024231</v>
      </c>
      <c r="BJ52" s="59">
        <f t="shared" si="38"/>
        <v>470.60132881359323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39.901604104025566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39.901604104025566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8.6</v>
      </c>
      <c r="BY52" s="12">
        <f>IF('Données projet'!$A$114&gt;35,BY51+BX52-CG51,IF(A52&lt;'Données projet'!$A$114,$BV$205^A52,IF(A52='Données projet'!$A$114,'Données projet'!$B$114,BY51+BX52-CG51)))</f>
        <v>252.40000000000003</v>
      </c>
      <c r="BZ52" s="13">
        <f>BY52*VLOOKUP('Données projet'!$B$12,Paramètres!$A$1:$I$89,3,0)*VLOOKUP('Données projet'!$B$12,Paramètres!$A$1:$I$89,5,0)</f>
        <v>244.12128000000004</v>
      </c>
      <c r="CA52" s="13">
        <f t="shared" si="39"/>
        <v>59.325363372015651</v>
      </c>
      <c r="CB52" s="20">
        <f t="shared" si="10"/>
        <v>528.50290387292728</v>
      </c>
      <c r="CC52" s="59">
        <f t="shared" si="11"/>
        <v>782.94928369721924</v>
      </c>
      <c r="CD52" s="59">
        <f ca="1">AVERAGE(OFFSET($CC$3,0,0,'Données projet'!$E$12+1,1))-AVERAGE(OFFSET($H$3,0,0,'Données projet'!$E$12+1,1))</f>
        <v>445.32382187045056</v>
      </c>
      <c r="CE52" s="59">
        <f t="shared" si="40"/>
        <v>429.45184538102637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35.853615281878042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35.853615281878042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8.6</v>
      </c>
      <c r="CT52" s="12">
        <f>IF('Données projet'!$A$140&gt;35,CT51+CS52-DB51,IF(A52&lt;'Données projet'!$A$140,$CQ$205^A52,IF(A52='Données projet'!$A$140,'Données projet'!$B$140,CT51+CS52-DB51)))</f>
        <v>252.40000000000003</v>
      </c>
      <c r="CU52" s="17">
        <f>CT52*VLOOKUP('Données projet'!$B$13,Paramètres!$A$1:$I$89,3,0)*VLOOKUP('Données projet'!$B$13,Paramètres!$A$1:$I$89,5,0)</f>
        <v>204.74688000000003</v>
      </c>
      <c r="CV52" s="13">
        <f t="shared" si="41"/>
        <v>50.785959801489987</v>
      </c>
      <c r="CW52" s="20">
        <f t="shared" si="13"/>
        <v>445.05302932092837</v>
      </c>
      <c r="CX52" s="59">
        <f t="shared" si="14"/>
        <v>699.4994091452204</v>
      </c>
      <c r="CY52" s="59">
        <f ca="1">AVERAGE(OFFSET($CX$3,0,0,'Données projet'!$E$13+1,1))-AVERAGE(OFFSET($H$3,0,0,'Données projet'!$E$13+1,1))</f>
        <v>383.47399633251354</v>
      </c>
      <c r="CZ52" s="59">
        <f t="shared" si="42"/>
        <v>370.49129421395628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30.070774107381581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30.070774107381581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8.6</v>
      </c>
      <c r="DO52" s="12">
        <f>IF('Données projet'!$A$166&gt;35,DO51+DN52-DW51,IF(A52&lt;'Données projet'!$A$166,$DL$205^A52,IF(A52='Données projet'!$A$166,'Données projet'!$B$166,DO51+DN52-DW51)))</f>
        <v>252.40000000000003</v>
      </c>
      <c r="DP52" s="17">
        <f>DO52*VLOOKUP('Données projet'!$B$14,Paramètres!$A$1:$I$89,3,0)*VLOOKUP('Données projet'!$B$14,Paramètres!$A$1:$I$89,5,0)</f>
        <v>204.74688000000003</v>
      </c>
      <c r="DQ52" s="13">
        <f t="shared" si="43"/>
        <v>50.785959801489987</v>
      </c>
      <c r="DR52" s="20">
        <f t="shared" si="16"/>
        <v>445.05302932092837</v>
      </c>
      <c r="DS52" s="59">
        <f t="shared" si="17"/>
        <v>699.4994091452204</v>
      </c>
      <c r="DT52" s="59">
        <f ca="1">AVERAGE(OFFSET($DS$3,0,0,'Données projet'!$E$14+1,1))-AVERAGE(OFFSET($H$3,0,0,'Données projet'!$E$14+1,1))</f>
        <v>383.47399633251354</v>
      </c>
      <c r="DU52" s="59">
        <f t="shared" si="44"/>
        <v>370.49129421395628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30.070774107381581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30.070774107381581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8.6</v>
      </c>
      <c r="EJ52" s="12">
        <f>IF('Données projet'!$A$192&gt;35,EJ51+EI52-ER51,IF(A52&lt;'Données projet'!$A$192,$EG$205^A52,IF(A52='Données projet'!$A$192,'Données projet'!$B$192,EJ51+EI52-ER51)))</f>
        <v>252.40000000000003</v>
      </c>
      <c r="EK52" s="17">
        <f>EJ52*VLOOKUP('Données projet'!$B$15,Paramètres!$A$1:$I$89,3,0)*VLOOKUP('Données projet'!$B$15,Paramètres!$A$1:$I$89,5,0)</f>
        <v>165.37248000000002</v>
      </c>
      <c r="EL52" s="13">
        <f t="shared" si="45"/>
        <v>42.051954238472845</v>
      </c>
      <c r="EM52" s="20">
        <f t="shared" si="19"/>
        <v>361.26422296534025</v>
      </c>
      <c r="EN52" s="59">
        <f t="shared" si="20"/>
        <v>615.71060278963228</v>
      </c>
      <c r="EO52" s="59">
        <f ca="1">AVERAGE(OFFSET($EN$3,0,0,'Données projet'!$E$15+1,1))-AVERAGE(OFFSET($H$3,0,0,'Données projet'!$E$15+1,1))</f>
        <v>321.37107975761091</v>
      </c>
      <c r="EP52" s="59">
        <f t="shared" si="46"/>
        <v>311.28303771742981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24.287932932885127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24.287932932885127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6">
        <f t="shared" si="1"/>
        <v>183.33333333333334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178</v>
      </c>
      <c r="L53" s="12">
        <f>VLOOKUP(A53,'Données projet'!$A$35:$I$55,9,0)</f>
        <v>8.1999999999999993</v>
      </c>
      <c r="M53" s="12">
        <f t="array" ref="M53">INDEX(L:L,MIN(IF(ISNUMBER(L53:L249),ROW(L53:L249),"")))</f>
        <v>8.1999999999999993</v>
      </c>
      <c r="N53" s="13">
        <f>IF('Données projet'!$A$36&gt;35,N52+M53-V52,IF(A53&lt;'Données projet'!$A$36,$K$205^A53,IF(A53='Données projet'!$A$36,'Données projet'!$B$36,N52+M53-V52)))</f>
        <v>178</v>
      </c>
      <c r="O53" s="13">
        <f>N53*VLOOKUP('Données projet'!$B$9,Paramètres!$A$1:$I$89,3,0)*VLOOKUP('Données projet'!$B$9,Paramètres!$A$1:$I$89,5,0)</f>
        <v>161.05439999999999</v>
      </c>
      <c r="P53" s="13">
        <f t="shared" si="33"/>
        <v>41.080247278685491</v>
      </c>
      <c r="Q53" s="20">
        <f t="shared" si="53"/>
        <v>352.05117734371055</v>
      </c>
      <c r="R53" s="59">
        <f t="shared" si="0"/>
        <v>607.17215887318071</v>
      </c>
      <c r="S53" s="59">
        <f ca="1">AVERAGE(OFFSET($R$3,0,0,'Données projet'!$E$9+1,1))-AVERAGE(OFFSET($H$3,0,0,'Données projet'!$E$9+1,1))</f>
        <v>398.11190027805549</v>
      </c>
      <c r="T53" s="59">
        <f t="shared" si="34"/>
        <v>250.47702091764884</v>
      </c>
      <c r="U53" s="15">
        <f>IF(ISNA(VLOOKUP(A53,'Données projet'!$A$35:$I$55,3,0)),0,VLOOKUP(A53,'Données projet'!$A$35:$I$55,3,0))</f>
        <v>6</v>
      </c>
      <c r="V53" s="15">
        <f>IF(ISNA(VLOOKUP(A53,'Données projet'!$A$35:$I$55,4,0)),0,VLOOKUP(A53,'Données projet'!$A$35:$I$55,4,0))</f>
        <v>21</v>
      </c>
      <c r="W53" s="16">
        <f>IF(ISNA(VLOOKUP(A53,'Données projet'!$A$35:$I$55,5,0)),0%,VLOOKUP(A53,'Données projet'!$A$35:$I$55,5,0)*VLOOKUP('Données projet'!$B$9,Paramètres!$A$1:$I$89,7,0))</f>
        <v>0.43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31.332769502272171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31.332769502272171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178</v>
      </c>
      <c r="AG53" s="12">
        <f>VLOOKUP(A53,'Données projet'!$A$61:$I$81,9,0)</f>
        <v>8.1999999999999993</v>
      </c>
      <c r="AH53" s="12">
        <f t="array" ref="AH53">INDEX(AG:AG,MIN(IF(ISNUMBER(AG53:AG249),ROW(AG53:AG249),"")))</f>
        <v>8.1999999999999993</v>
      </c>
      <c r="AI53" s="13">
        <f>IF('Données projet'!$A$62&gt;35,AI52+AH53-AQ52,IF(A53&lt;'Données projet'!$A$62,$AF$205^A53,IF(A53='Données projet'!$A$62,'Données projet'!$B$62,AI52+AH53-AQ52)))</f>
        <v>178</v>
      </c>
      <c r="AJ53" s="13">
        <f>AI53*VLOOKUP('Données projet'!$B$10,Paramètres!$A$1:$I$89,3,0)*VLOOKUP('Données projet'!$B$10,Paramètres!$A$1:$I$89,5,0)</f>
        <v>180.49200000000002</v>
      </c>
      <c r="AK53" s="13">
        <f t="shared" si="35"/>
        <v>45.431629706642653</v>
      </c>
      <c r="AL53" s="20">
        <f t="shared" si="4"/>
        <v>393.4836550724026</v>
      </c>
      <c r="AM53" s="59">
        <f t="shared" si="5"/>
        <v>648.6046366018727</v>
      </c>
      <c r="AN53" s="59">
        <f ca="1">AVERAGE(OFFSET($AM$3,0,0,'Données projet'!$E$10+1,1))-AVERAGE(OFFSET($H$3,0,0,'Données projet'!$E$10+1,1))</f>
        <v>437.26788843734175</v>
      </c>
      <c r="AO53" s="59">
        <f t="shared" si="36"/>
        <v>273.35778700650792</v>
      </c>
      <c r="AP53" s="15">
        <f>IF(ISNA(VLOOKUP(A53,'Données projet'!$A$61:$I$81,3,0)),0,VLOOKUP(A53,'Données projet'!$A$61:$I$81,3,0))</f>
        <v>6</v>
      </c>
      <c r="AQ53" s="15">
        <f>IF(ISNA(VLOOKUP(A53,'Données projet'!$A$61:$I$81,4,0)),0,VLOOKUP(A53,'Données projet'!$A$61:$I$81,4,0))</f>
        <v>21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35.11431064909813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35.11431064909813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261</v>
      </c>
      <c r="BB53" s="12">
        <f>VLOOKUP(A53,'Données projet'!$A$87:$I$107,9,0)</f>
        <v>8.6</v>
      </c>
      <c r="BC53" s="12">
        <f t="array" ref="BC53">INDEX(BB:BB,MIN(IF(ISNUMBER(BB53:BB249),ROW(BB53:BB249),"")))</f>
        <v>8.6</v>
      </c>
      <c r="BD53" s="12">
        <f>IF('Données projet'!$A$88&gt;35,BD52+BC53-BL52,IF(A53&lt;'Données projet'!$A$88,$BA$205^A53,IF(A53='Données projet'!$A$88,'Données projet'!$B$88,BD52+BC53-BL52)))</f>
        <v>261.00000000000006</v>
      </c>
      <c r="BE53" s="13">
        <f>BD53*VLOOKUP('Données projet'!$B$11,Paramètres!$A$1:$I$89,3,0)*VLOOKUP('Données projet'!$B$11,Paramètres!$A$1:$I$89,5,0)</f>
        <v>280.94040000000007</v>
      </c>
      <c r="BF53" s="13">
        <f t="shared" si="37"/>
        <v>67.165703636653262</v>
      </c>
      <c r="BG53" s="20">
        <f t="shared" si="7"/>
        <v>606.28479716717118</v>
      </c>
      <c r="BH53" s="59">
        <f t="shared" si="8"/>
        <v>861.40577869664128</v>
      </c>
      <c r="BI53" s="59">
        <f ca="1">AVERAGE(OFFSET($BH$3,0,0,'Données projet'!$E$11+1,1))-AVERAGE(OFFSET($H$3,0,0,'Données projet'!$E$11+1,1))</f>
        <v>488.49312517024231</v>
      </c>
      <c r="BJ53" s="59">
        <f t="shared" si="38"/>
        <v>470.60132881359323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19</v>
      </c>
      <c r="BM53" s="16">
        <f>IF(ISNA(VLOOKUP(A53,'Données projet'!$A$87:$I$107,5,0)),0%,VLOOKUP(A53,'Données projet'!$A$87:$I$107,5,0)*VLOOKUP('Données projet'!$B$11,Paramètres!$A$1:$I$89,7,0))</f>
        <v>0.43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48.840872331165109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48.840872331165109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261</v>
      </c>
      <c r="BW53" s="12">
        <f>VLOOKUP(A53,'Données projet'!$A$113:$I$133,9,0)</f>
        <v>8.6</v>
      </c>
      <c r="BX53" s="12">
        <f t="array" ref="BX53">INDEX(BW:BW,MIN(IF(ISNUMBER(BW53:BW249),ROW(BW53:BW249),"")))</f>
        <v>8.6</v>
      </c>
      <c r="BY53" s="12">
        <f>IF('Données projet'!$A$114&gt;35,BY52+BX53-CG52,IF(A53&lt;'Données projet'!$A$114,$BV$205^A53,IF(A53='Données projet'!$A$114,'Données projet'!$B$114,BY52+BX53-CG52)))</f>
        <v>261.00000000000006</v>
      </c>
      <c r="BZ53" s="13">
        <f>BY53*VLOOKUP('Données projet'!$B$12,Paramètres!$A$1:$I$89,3,0)*VLOOKUP('Données projet'!$B$12,Paramètres!$A$1:$I$89,5,0)</f>
        <v>252.43920000000006</v>
      </c>
      <c r="CA53" s="13">
        <f t="shared" si="39"/>
        <v>61.107963296116274</v>
      </c>
      <c r="CB53" s="20">
        <f t="shared" si="10"/>
        <v>546.09464274073594</v>
      </c>
      <c r="CC53" s="59">
        <f t="shared" si="11"/>
        <v>801.21562427020604</v>
      </c>
      <c r="CD53" s="59">
        <f ca="1">AVERAGE(OFFSET($CC$3,0,0,'Données projet'!$E$12+1,1))-AVERAGE(OFFSET($H$3,0,0,'Données projet'!$E$12+1,1))</f>
        <v>445.32382187045056</v>
      </c>
      <c r="CE53" s="59">
        <f t="shared" si="40"/>
        <v>429.45184538102637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19</v>
      </c>
      <c r="CH53" s="16">
        <f>IF(ISNA(VLOOKUP(A53,'Données projet'!$A$113:$I$133,5,0)),0%,VLOOKUP(A53,'Données projet'!$A$113:$I$133,5,0)*VLOOKUP('Données projet'!$B$12,Paramètres!$A$1:$I$89,7,0))</f>
        <v>0.43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43.886001225104877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43.886001225104877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261</v>
      </c>
      <c r="CR53" s="12">
        <f>VLOOKUP(A53,'Données projet'!$A$139:$I$159,9,0)</f>
        <v>8.6</v>
      </c>
      <c r="CS53" s="12">
        <f t="array" ref="CS53">INDEX(CR:CR,MIN(IF(ISNUMBER(CR53:CR249),ROW(CR53:CR249),"")))</f>
        <v>8.6</v>
      </c>
      <c r="CT53" s="12">
        <f>IF('Données projet'!$A$140&gt;35,CT52+CS53-DB52,IF(A53&lt;'Données projet'!$A$140,$CQ$205^A53,IF(A53='Données projet'!$A$140,'Données projet'!$B$140,CT52+CS53-DB52)))</f>
        <v>261.00000000000006</v>
      </c>
      <c r="CU53" s="17">
        <f>CT53*VLOOKUP('Données projet'!$B$13,Paramètres!$A$1:$I$89,3,0)*VLOOKUP('Données projet'!$B$13,Paramètres!$A$1:$I$89,5,0)</f>
        <v>211.72320000000005</v>
      </c>
      <c r="CV53" s="13">
        <f t="shared" si="41"/>
        <v>52.311968964212078</v>
      </c>
      <c r="CW53" s="20">
        <f t="shared" si="13"/>
        <v>459.86125261266943</v>
      </c>
      <c r="CX53" s="59">
        <f t="shared" si="14"/>
        <v>714.98223414213953</v>
      </c>
      <c r="CY53" s="59">
        <f ca="1">AVERAGE(OFFSET($CX$3,0,0,'Données projet'!$E$13+1,1))-AVERAGE(OFFSET($H$3,0,0,'Données projet'!$E$13+1,1))</f>
        <v>383.47399633251354</v>
      </c>
      <c r="CZ53" s="59">
        <f t="shared" si="42"/>
        <v>370.49129421395628</v>
      </c>
      <c r="DA53" s="15">
        <f>IF(ISNA(VLOOKUP(A53,'Données projet'!$A$139:$I$159,3,0)),0,VLOOKUP(A53,'Données projet'!$A$139:$I$159,3,0))</f>
        <v>8</v>
      </c>
      <c r="DB53" s="15">
        <f>IF(ISNA(VLOOKUP(A53,'Données projet'!$A$139:$I$159,4,0)),0,VLOOKUP(A53,'Données projet'!$A$139:$I$159,4,0))</f>
        <v>19</v>
      </c>
      <c r="DC53" s="16">
        <f>IF(ISNA(VLOOKUP(A53,'Données projet'!$A$139:$I$159,5,0)),0%,VLOOKUP(A53,'Données projet'!$A$139:$I$159,5,0)*VLOOKUP('Données projet'!$B$13,Paramètres!$A$1:$I$89,7,0))</f>
        <v>0.43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36.807613930733119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36.807613930733119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261</v>
      </c>
      <c r="DM53" s="12">
        <f>VLOOKUP(A53,'Données projet'!$A$165:$I$185,9,0)</f>
        <v>8.6</v>
      </c>
      <c r="DN53" s="12">
        <f t="array" ref="DN53">INDEX(DM:DM,MIN(IF(ISNUMBER(DM53:DM249),ROW(DM53:DM249),"")))</f>
        <v>8.6</v>
      </c>
      <c r="DO53" s="12">
        <f>IF('Données projet'!$A$166&gt;35,DO52+DN53-DW52,IF(A53&lt;'Données projet'!$A$166,$DL$205^A53,IF(A53='Données projet'!$A$166,'Données projet'!$B$166,DO52+DN53-DW52)))</f>
        <v>261.00000000000006</v>
      </c>
      <c r="DP53" s="17">
        <f>DO53*VLOOKUP('Données projet'!$B$14,Paramètres!$A$1:$I$89,3,0)*VLOOKUP('Données projet'!$B$14,Paramètres!$A$1:$I$89,5,0)</f>
        <v>211.72320000000005</v>
      </c>
      <c r="DQ53" s="13">
        <f t="shared" si="43"/>
        <v>52.311968964212078</v>
      </c>
      <c r="DR53" s="20">
        <f t="shared" si="16"/>
        <v>459.86125261266943</v>
      </c>
      <c r="DS53" s="59">
        <f t="shared" si="17"/>
        <v>714.98223414213953</v>
      </c>
      <c r="DT53" s="59">
        <f ca="1">AVERAGE(OFFSET($DS$3,0,0,'Données projet'!$E$14+1,1))-AVERAGE(OFFSET($H$3,0,0,'Données projet'!$E$14+1,1))</f>
        <v>383.47399633251354</v>
      </c>
      <c r="DU53" s="59">
        <f t="shared" si="44"/>
        <v>370.49129421395628</v>
      </c>
      <c r="DV53" s="15">
        <f>IF(ISNA(VLOOKUP(A53,'Données projet'!$A$165:$I$185,3,0)),0,VLOOKUP(A53,'Données projet'!$A$165:$I$185,3,0))</f>
        <v>8</v>
      </c>
      <c r="DW53" s="15">
        <f>IF(ISNA(VLOOKUP(A53,'Données projet'!$A$165:$I$185,4,0)),0,VLOOKUP(A53,'Données projet'!$A$165:$I$185,4,0))</f>
        <v>19</v>
      </c>
      <c r="DX53" s="16">
        <f>IF(ISNA(VLOOKUP(A53,'Données projet'!$A$165:$I$185,5,0)),0%,VLOOKUP(A53,'Données projet'!$A$165:$I$185,5,0)*VLOOKUP('Données projet'!$B$14,Paramètres!$A$1:$I$89,7,0))</f>
        <v>0.43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36.807613930733119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36.807613930733119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261</v>
      </c>
      <c r="EH53" s="12">
        <f>VLOOKUP(A53,'Données projet'!$A$191:$I$211,9,0)</f>
        <v>8.6</v>
      </c>
      <c r="EI53" s="12">
        <f t="array" ref="EI53">INDEX(EH:EH,MIN(IF(ISNUMBER(EH53:EH249),ROW(EH53:EH249),"")))</f>
        <v>8.6</v>
      </c>
      <c r="EJ53" s="12">
        <f>IF('Données projet'!$A$192&gt;35,EJ52+EI53-ER52,IF(A53&lt;'Données projet'!$A$192,$EG$205^A53,IF(A53='Données projet'!$A$192,'Données projet'!$B$192,EJ52+EI53-ER52)))</f>
        <v>261.00000000000006</v>
      </c>
      <c r="EK53" s="17">
        <f>EJ53*VLOOKUP('Données projet'!$B$15,Paramètres!$A$1:$I$89,3,0)*VLOOKUP('Données projet'!$B$15,Paramètres!$A$1:$I$89,5,0)</f>
        <v>171.00720000000004</v>
      </c>
      <c r="EL53" s="13">
        <f t="shared" si="45"/>
        <v>43.315525267338089</v>
      </c>
      <c r="EM53" s="20">
        <f t="shared" si="19"/>
        <v>373.27874650728057</v>
      </c>
      <c r="EN53" s="59">
        <f t="shared" si="20"/>
        <v>628.39972803675073</v>
      </c>
      <c r="EO53" s="59">
        <f ca="1">AVERAGE(OFFSET($EN$3,0,0,'Données projet'!$E$15+1,1))-AVERAGE(OFFSET($H$3,0,0,'Données projet'!$E$15+1,1))</f>
        <v>321.37107975761091</v>
      </c>
      <c r="EP53" s="59">
        <f t="shared" si="46"/>
        <v>311.28303771742981</v>
      </c>
      <c r="EQ53" s="15">
        <f>IF(ISNA(VLOOKUP(A53,'Données projet'!$A$191:$I$211,3,0)),0,VLOOKUP(A53,'Données projet'!$A$191:$I$211,3,0))</f>
        <v>8</v>
      </c>
      <c r="ER53" s="15">
        <f>IF(ISNA(VLOOKUP(A53,'Données projet'!$A$191:$I$211,4,0)),0,VLOOKUP(A53,'Données projet'!$A$191:$I$211,4,0))</f>
        <v>19</v>
      </c>
      <c r="ES53" s="16">
        <f>IF(ISNA(VLOOKUP(A53,'Données projet'!$A$191:$I$211,5,0)),0%,VLOOKUP(A53,'Données projet'!$A$191:$I$211,5,0)*VLOOKUP('Données projet'!$B$15,Paramètres!$A$1:$I$89,7,0))</f>
        <v>0.43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29.729226636361368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29.729226636361368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6">
        <f t="shared" si="1"/>
        <v>183.33333333333334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</v>
      </c>
      <c r="N54" s="13">
        <f>IF('Données projet'!$A$36&gt;35,N53+M54-V53,IF(A54&lt;'Données projet'!$A$36,$K$205^A54,IF(A54='Données projet'!$A$36,'Données projet'!$B$36,N53+M54-V53)))</f>
        <v>165</v>
      </c>
      <c r="O54" s="13">
        <f>N54*VLOOKUP('Données projet'!$B$9,Paramètres!$A$1:$I$89,3,0)*VLOOKUP('Données projet'!$B$9,Paramètres!$A$1:$I$89,5,0)</f>
        <v>149.29199999999997</v>
      </c>
      <c r="P54" s="13">
        <f t="shared" si="33"/>
        <v>38.417645803815411</v>
      </c>
      <c r="Q54" s="20">
        <f t="shared" si="53"/>
        <v>326.9276331083118</v>
      </c>
      <c r="R54" s="59">
        <f t="shared" si="0"/>
        <v>582.71151351155868</v>
      </c>
      <c r="S54" s="59">
        <f ca="1">AVERAGE(OFFSET($R$3,0,0,'Données projet'!$E$9+1,1))-AVERAGE(OFFSET($H$3,0,0,'Données projet'!$E$9+1,1))</f>
        <v>398.11190027805549</v>
      </c>
      <c r="T54" s="59">
        <f t="shared" si="34"/>
        <v>250.47702091764884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30.718353003434945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30.718353003434945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</v>
      </c>
      <c r="AI54" s="13">
        <f>IF('Données projet'!$A$62&gt;35,AI53+AH54-AQ53,IF(A54&lt;'Données projet'!$A$62,$AF$205^A54,IF(A54='Données projet'!$A$62,'Données projet'!$B$62,AI53+AH54-AQ53)))</f>
        <v>165</v>
      </c>
      <c r="AJ54" s="13">
        <f>AI54*VLOOKUP('Données projet'!$B$10,Paramètres!$A$1:$I$89,3,0)*VLOOKUP('Données projet'!$B$10,Paramètres!$A$1:$I$89,5,0)</f>
        <v>167.31</v>
      </c>
      <c r="AK54" s="13">
        <f t="shared" si="35"/>
        <v>42.486994942347515</v>
      </c>
      <c r="AL54" s="20">
        <f t="shared" si="4"/>
        <v>365.39643285792187</v>
      </c>
      <c r="AM54" s="59">
        <f t="shared" si="5"/>
        <v>621.18031326116875</v>
      </c>
      <c r="AN54" s="59">
        <f ca="1">AVERAGE(OFFSET($AM$3,0,0,'Données projet'!$E$10+1,1))-AVERAGE(OFFSET($H$3,0,0,'Données projet'!$E$10+1,1))</f>
        <v>437.26788843734175</v>
      </c>
      <c r="AO54" s="59">
        <f t="shared" si="36"/>
        <v>273.35778700650792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34.425740434883998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34.425740434883998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7.4</v>
      </c>
      <c r="BD54" s="12">
        <f>IF('Données projet'!$A$88&gt;35,BD53+BC54-BL53,IF(A54&lt;'Données projet'!$A$88,$BA$205^A54,IF(A54='Données projet'!$A$88,'Données projet'!$B$88,BD53+BC54-BL53)))</f>
        <v>249.40000000000003</v>
      </c>
      <c r="BE54" s="13">
        <f>BD54*VLOOKUP('Données projet'!$B$11,Paramètres!$A$1:$I$89,3,0)*VLOOKUP('Données projet'!$B$11,Paramètres!$A$1:$I$89,5,0)</f>
        <v>268.45416</v>
      </c>
      <c r="BF54" s="13">
        <f t="shared" si="37"/>
        <v>64.521093475436146</v>
      </c>
      <c r="BG54" s="20">
        <f t="shared" si="7"/>
        <v>579.93189980305124</v>
      </c>
      <c r="BH54" s="59">
        <f t="shared" si="8"/>
        <v>835.71578020629806</v>
      </c>
      <c r="BI54" s="59">
        <f ca="1">AVERAGE(OFFSET($BH$3,0,0,'Données projet'!$E$11+1,1))-AVERAGE(OFFSET($H$3,0,0,'Données projet'!$E$11+1,1))</f>
        <v>488.49312517024231</v>
      </c>
      <c r="BJ54" s="59">
        <f t="shared" si="38"/>
        <v>470.60132881359323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47.883132614741562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47.883132614741562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7.4</v>
      </c>
      <c r="BY54" s="12">
        <f>IF('Données projet'!$A$114&gt;35,BY53+BX54-CG53,IF(A54&lt;'Données projet'!$A$114,$BV$205^A54,IF(A54='Données projet'!$A$114,'Données projet'!$B$114,BY53+BX54-CG53)))</f>
        <v>249.40000000000003</v>
      </c>
      <c r="BZ54" s="13">
        <f>BY54*VLOOKUP('Données projet'!$B$12,Paramètres!$A$1:$I$89,3,0)*VLOOKUP('Données projet'!$B$12,Paramètres!$A$1:$I$89,5,0)</f>
        <v>241.21968000000004</v>
      </c>
      <c r="CA54" s="13">
        <f t="shared" si="39"/>
        <v>58.701873105526744</v>
      </c>
      <c r="CB54" s="20">
        <f t="shared" si="10"/>
        <v>522.3633716587924</v>
      </c>
      <c r="CC54" s="59">
        <f t="shared" si="11"/>
        <v>778.14725206203923</v>
      </c>
      <c r="CD54" s="59">
        <f ca="1">AVERAGE(OFFSET($CC$3,0,0,'Données projet'!$E$12+1,1))-AVERAGE(OFFSET($H$3,0,0,'Données projet'!$E$12+1,1))</f>
        <v>445.32382187045056</v>
      </c>
      <c r="CE54" s="59">
        <f t="shared" si="40"/>
        <v>429.45184538102637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43.025423508898214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43.025423508898214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7.4</v>
      </c>
      <c r="CT54" s="12">
        <f>IF('Données projet'!$A$140&gt;35,CT53+CS54-DB53,IF(A54&lt;'Données projet'!$A$140,$CQ$205^A54,IF(A54='Données projet'!$A$140,'Données projet'!$B$140,CT53+CS54-DB53)))</f>
        <v>249.40000000000003</v>
      </c>
      <c r="CU54" s="17">
        <f>CT54*VLOOKUP('Données projet'!$B$13,Paramètres!$A$1:$I$89,3,0)*VLOOKUP('Données projet'!$B$13,Paramètres!$A$1:$I$89,5,0)</f>
        <v>202.31328000000002</v>
      </c>
      <c r="CV54" s="13">
        <f t="shared" si="41"/>
        <v>50.25221588808207</v>
      </c>
      <c r="CW54" s="20">
        <f t="shared" si="13"/>
        <v>439.88490533840962</v>
      </c>
      <c r="CX54" s="59">
        <f t="shared" si="14"/>
        <v>695.66878574165639</v>
      </c>
      <c r="CY54" s="59">
        <f ca="1">AVERAGE(OFFSET($CX$3,0,0,'Données projet'!$E$13+1,1))-AVERAGE(OFFSET($H$3,0,0,'Données projet'!$E$13+1,1))</f>
        <v>383.47399633251354</v>
      </c>
      <c r="CZ54" s="59">
        <f t="shared" si="42"/>
        <v>370.49129421395628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36.085839071979144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36.085839071979144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7.4</v>
      </c>
      <c r="DO54" s="12">
        <f>IF('Données projet'!$A$166&gt;35,DO53+DN54-DW53,IF(A54&lt;'Données projet'!$A$166,$DL$205^A54,IF(A54='Données projet'!$A$166,'Données projet'!$B$166,DO53+DN54-DW53)))</f>
        <v>249.40000000000003</v>
      </c>
      <c r="DP54" s="17">
        <f>DO54*VLOOKUP('Données projet'!$B$14,Paramètres!$A$1:$I$89,3,0)*VLOOKUP('Données projet'!$B$14,Paramètres!$A$1:$I$89,5,0)</f>
        <v>202.31328000000002</v>
      </c>
      <c r="DQ54" s="13">
        <f t="shared" si="43"/>
        <v>50.25221588808207</v>
      </c>
      <c r="DR54" s="20">
        <f t="shared" si="16"/>
        <v>439.88490533840962</v>
      </c>
      <c r="DS54" s="59">
        <f t="shared" si="17"/>
        <v>695.66878574165639</v>
      </c>
      <c r="DT54" s="59">
        <f ca="1">AVERAGE(OFFSET($DS$3,0,0,'Données projet'!$E$14+1,1))-AVERAGE(OFFSET($H$3,0,0,'Données projet'!$E$14+1,1))</f>
        <v>383.47399633251354</v>
      </c>
      <c r="DU54" s="59">
        <f t="shared" si="44"/>
        <v>370.49129421395628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36.085839071979144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36.085839071979144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7.4</v>
      </c>
      <c r="EJ54" s="12">
        <f>IF('Données projet'!$A$192&gt;35,EJ53+EI54-ER53,IF(A54&lt;'Données projet'!$A$192,$EG$205^A54,IF(A54='Données projet'!$A$192,'Données projet'!$B$192,EJ53+EI54-ER53)))</f>
        <v>249.40000000000003</v>
      </c>
      <c r="EK54" s="17">
        <f>EJ54*VLOOKUP('Données projet'!$B$15,Paramètres!$A$1:$I$89,3,0)*VLOOKUP('Données projet'!$B$15,Paramètres!$A$1:$I$89,5,0)</f>
        <v>163.40688</v>
      </c>
      <c r="EL54" s="13">
        <f t="shared" si="45"/>
        <v>41.610001881769797</v>
      </c>
      <c r="EM54" s="20">
        <f t="shared" si="19"/>
        <v>357.07106927741569</v>
      </c>
      <c r="EN54" s="59">
        <f t="shared" si="20"/>
        <v>612.85494968066246</v>
      </c>
      <c r="EO54" s="59">
        <f ca="1">AVERAGE(OFFSET($EN$3,0,0,'Données projet'!$E$15+1,1))-AVERAGE(OFFSET($H$3,0,0,'Données projet'!$E$15+1,1))</f>
        <v>321.37107975761091</v>
      </c>
      <c r="EP54" s="59">
        <f t="shared" si="46"/>
        <v>311.28303771742981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29.146254635060082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29.146254635060082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6">
        <f t="shared" si="1"/>
        <v>183.33333333333334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</v>
      </c>
      <c r="N55" s="13">
        <f>IF('Données projet'!$A$36&gt;35,N54+M55-V54,IF(A55&lt;'Données projet'!$A$36,$K$205^A55,IF(A55='Données projet'!$A$36,'Données projet'!$B$36,N54+M55-V54)))</f>
        <v>173</v>
      </c>
      <c r="O55" s="13">
        <f>N55*VLOOKUP('Données projet'!$B$9,Paramètres!$A$1:$I$89,3,0)*VLOOKUP('Données projet'!$B$9,Paramètres!$A$1:$I$89,5,0)</f>
        <v>156.53039999999999</v>
      </c>
      <c r="P55" s="13">
        <f t="shared" si="33"/>
        <v>40.058941713182037</v>
      </c>
      <c r="Q55" s="20">
        <f t="shared" si="53"/>
        <v>342.393103483792</v>
      </c>
      <c r="R55" s="59">
        <f t="shared" si="0"/>
        <v>598.8283829473753</v>
      </c>
      <c r="S55" s="59">
        <f ca="1">AVERAGE(OFFSET($R$3,0,0,'Données projet'!$E$9+1,1))-AVERAGE(OFFSET($H$3,0,0,'Données projet'!$E$9+1,1))</f>
        <v>398.11190027805549</v>
      </c>
      <c r="T55" s="59">
        <f t="shared" si="34"/>
        <v>250.47702091764884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30.115984837382857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30.115984837382857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</v>
      </c>
      <c r="AI55" s="13">
        <f>IF('Données projet'!$A$62&gt;35,AI54+AH55-AQ54,IF(A55&lt;'Données projet'!$A$62,$AF$205^A55,IF(A55='Données projet'!$A$62,'Données projet'!$B$62,AI54+AH55-AQ54)))</f>
        <v>173</v>
      </c>
      <c r="AJ55" s="13">
        <f>AI55*VLOOKUP('Données projet'!$B$10,Paramètres!$A$1:$I$89,3,0)*VLOOKUP('Données projet'!$B$10,Paramètres!$A$1:$I$89,5,0)</f>
        <v>175.422</v>
      </c>
      <c r="AK55" s="13">
        <f t="shared" si="35"/>
        <v>44.302143412304737</v>
      </c>
      <c r="AL55" s="20">
        <f t="shared" si="4"/>
        <v>382.68621644309741</v>
      </c>
      <c r="AM55" s="59">
        <f t="shared" si="5"/>
        <v>639.12149590668082</v>
      </c>
      <c r="AN55" s="59">
        <f ca="1">AVERAGE(OFFSET($AM$3,0,0,'Données projet'!$E$10+1,1))-AVERAGE(OFFSET($H$3,0,0,'Données projet'!$E$10+1,1))</f>
        <v>437.26788843734175</v>
      </c>
      <c r="AO55" s="59">
        <f t="shared" si="36"/>
        <v>273.35778700650792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33.750672662584243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33.750672662584243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7.4</v>
      </c>
      <c r="BD55" s="12">
        <f>IF('Données projet'!$A$88&gt;35,BD54+BC55-BL54,IF(A55&lt;'Données projet'!$A$88,$BA$205^A55,IF(A55='Données projet'!$A$88,'Données projet'!$B$88,BD54+BC55-BL54)))</f>
        <v>256.8</v>
      </c>
      <c r="BE55" s="13">
        <f>BD55*VLOOKUP('Données projet'!$B$11,Paramètres!$A$1:$I$89,3,0)*VLOOKUP('Données projet'!$B$11,Paramètres!$A$1:$I$89,5,0)</f>
        <v>276.41952000000003</v>
      </c>
      <c r="BF55" s="13">
        <f t="shared" si="37"/>
        <v>66.209784705913165</v>
      </c>
      <c r="BG55" s="20">
        <f t="shared" si="7"/>
        <v>596.74603902946558</v>
      </c>
      <c r="BH55" s="59">
        <f t="shared" si="8"/>
        <v>853.18131849304893</v>
      </c>
      <c r="BI55" s="59">
        <f ca="1">AVERAGE(OFFSET($BH$3,0,0,'Données projet'!$E$11+1,1))-AVERAGE(OFFSET($H$3,0,0,'Données projet'!$E$11+1,1))</f>
        <v>488.49312517024231</v>
      </c>
      <c r="BJ55" s="59">
        <f t="shared" si="38"/>
        <v>470.60132881359323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46.94417358999354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46.94417358999354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7.4</v>
      </c>
      <c r="BY55" s="12">
        <f>IF('Données projet'!$A$114&gt;35,BY54+BX55-CG54,IF(A55&lt;'Données projet'!$A$114,$BV$205^A55,IF(A55='Données projet'!$A$114,'Données projet'!$B$114,BY54+BX55-CG54)))</f>
        <v>256.8</v>
      </c>
      <c r="BZ55" s="13">
        <f>BY55*VLOOKUP('Données projet'!$B$12,Paramètres!$A$1:$I$89,3,0)*VLOOKUP('Données projet'!$B$12,Paramètres!$A$1:$I$89,5,0)</f>
        <v>248.37696000000003</v>
      </c>
      <c r="CA55" s="13">
        <f t="shared" si="39"/>
        <v>60.238259626372376</v>
      </c>
      <c r="CB55" s="20">
        <f t="shared" si="10"/>
        <v>537.50484084926518</v>
      </c>
      <c r="CC55" s="59">
        <f t="shared" si="11"/>
        <v>793.94012031284853</v>
      </c>
      <c r="CD55" s="59">
        <f ca="1">AVERAGE(OFFSET($CC$3,0,0,'Données projet'!$E$12+1,1))-AVERAGE(OFFSET($H$3,0,0,'Données projet'!$E$12+1,1))</f>
        <v>445.32382187045056</v>
      </c>
      <c r="CE55" s="59">
        <f t="shared" si="40"/>
        <v>429.45184538102637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42.181721196805789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42.181721196805789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7.4</v>
      </c>
      <c r="CT55" s="12">
        <f>IF('Données projet'!$A$140&gt;35,CT54+CS55-DB54,IF(A55&lt;'Données projet'!$A$140,$CQ$205^A55,IF(A55='Données projet'!$A$140,'Données projet'!$B$140,CT54+CS55-DB54)))</f>
        <v>256.8</v>
      </c>
      <c r="CU55" s="17">
        <f>CT55*VLOOKUP('Données projet'!$B$13,Paramètres!$A$1:$I$89,3,0)*VLOOKUP('Données projet'!$B$13,Paramètres!$A$1:$I$89,5,0)</f>
        <v>208.31616</v>
      </c>
      <c r="CV55" s="13">
        <f t="shared" si="41"/>
        <v>51.567452064520282</v>
      </c>
      <c r="CW55" s="20">
        <f t="shared" si="13"/>
        <v>452.63062434570611</v>
      </c>
      <c r="CX55" s="59">
        <f t="shared" si="14"/>
        <v>709.06590380928947</v>
      </c>
      <c r="CY55" s="59">
        <f ca="1">AVERAGE(OFFSET($CX$3,0,0,'Données projet'!$E$13+1,1))-AVERAGE(OFFSET($H$3,0,0,'Données projet'!$E$13+1,1))</f>
        <v>383.47399633251354</v>
      </c>
      <c r="CZ55" s="59">
        <f t="shared" si="42"/>
        <v>370.49129421395628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35.378217777966142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35.378217777966142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7.4</v>
      </c>
      <c r="DO55" s="12">
        <f>IF('Données projet'!$A$166&gt;35,DO54+DN55-DW54,IF(A55&lt;'Données projet'!$A$166,$DL$205^A55,IF(A55='Données projet'!$A$166,'Données projet'!$B$166,DO54+DN55-DW54)))</f>
        <v>256.8</v>
      </c>
      <c r="DP55" s="17">
        <f>DO55*VLOOKUP('Données projet'!$B$14,Paramètres!$A$1:$I$89,3,0)*VLOOKUP('Données projet'!$B$14,Paramètres!$A$1:$I$89,5,0)</f>
        <v>208.31616</v>
      </c>
      <c r="DQ55" s="13">
        <f t="shared" si="43"/>
        <v>51.567452064520282</v>
      </c>
      <c r="DR55" s="20">
        <f t="shared" si="16"/>
        <v>452.63062434570611</v>
      </c>
      <c r="DS55" s="59">
        <f t="shared" si="17"/>
        <v>709.06590380928947</v>
      </c>
      <c r="DT55" s="59">
        <f ca="1">AVERAGE(OFFSET($DS$3,0,0,'Données projet'!$E$14+1,1))-AVERAGE(OFFSET($H$3,0,0,'Données projet'!$E$14+1,1))</f>
        <v>383.47399633251354</v>
      </c>
      <c r="DU55" s="59">
        <f t="shared" si="44"/>
        <v>370.49129421395628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35.378217777966142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35.378217777966142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7.4</v>
      </c>
      <c r="EJ55" s="12">
        <f>IF('Données projet'!$A$192&gt;35,EJ54+EI55-ER54,IF(A55&lt;'Données projet'!$A$192,$EG$205^A55,IF(A55='Données projet'!$A$192,'Données projet'!$B$192,EJ54+EI55-ER54)))</f>
        <v>256.8</v>
      </c>
      <c r="EK55" s="17">
        <f>EJ55*VLOOKUP('Données projet'!$B$15,Paramètres!$A$1:$I$89,3,0)*VLOOKUP('Données projet'!$B$15,Paramètres!$A$1:$I$89,5,0)</f>
        <v>168.25536</v>
      </c>
      <c r="EL55" s="13">
        <f t="shared" si="45"/>
        <v>42.699047982710887</v>
      </c>
      <c r="EM55" s="20">
        <f t="shared" si="19"/>
        <v>367.41226056988808</v>
      </c>
      <c r="EN55" s="59">
        <f t="shared" si="20"/>
        <v>623.84754003347143</v>
      </c>
      <c r="EO55" s="59">
        <f ca="1">AVERAGE(OFFSET($EN$3,0,0,'Données projet'!$E$15+1,1))-AVERAGE(OFFSET($H$3,0,0,'Données projet'!$E$15+1,1))</f>
        <v>321.37107975761091</v>
      </c>
      <c r="EP55" s="59">
        <f t="shared" si="46"/>
        <v>311.28303771742981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28.574714359126503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28.574714359126503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6">
        <f t="shared" si="1"/>
        <v>183.33333333333334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</v>
      </c>
      <c r="N56" s="13">
        <f>IF('Données projet'!$A$36&gt;35,N55+M56-V55,IF(A56&lt;'Données projet'!$A$36,$K$205^A56,IF(A56='Données projet'!$A$36,'Données projet'!$B$36,N55+M56-V55)))</f>
        <v>181</v>
      </c>
      <c r="O56" s="13">
        <f>N56*VLOOKUP('Données projet'!$B$9,Paramètres!$A$1:$I$89,3,0)*VLOOKUP('Données projet'!$B$9,Paramètres!$A$1:$I$89,5,0)</f>
        <v>163.7688</v>
      </c>
      <c r="P56" s="13">
        <f t="shared" si="33"/>
        <v>41.691423503509803</v>
      </c>
      <c r="Q56" s="20">
        <f t="shared" si="53"/>
        <v>357.84322260194625</v>
      </c>
      <c r="R56" s="59">
        <f t="shared" si="0"/>
        <v>614.91860080847948</v>
      </c>
      <c r="S56" s="59">
        <f ca="1">AVERAGE(OFFSET($R$3,0,0,'Données projet'!$E$9+1,1))-AVERAGE(OFFSET($H$3,0,0,'Données projet'!$E$9+1,1))</f>
        <v>398.11190027805549</v>
      </c>
      <c r="T56" s="59">
        <f t="shared" si="34"/>
        <v>250.47702091764884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29.525428743658747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29.525428743658747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</v>
      </c>
      <c r="AI56" s="13">
        <f>IF('Données projet'!$A$62&gt;35,AI55+AH56-AQ55,IF(A56&lt;'Données projet'!$A$62,$AF$205^A56,IF(A56='Données projet'!$A$62,'Données projet'!$B$62,AI55+AH56-AQ55)))</f>
        <v>181</v>
      </c>
      <c r="AJ56" s="13">
        <f>AI56*VLOOKUP('Données projet'!$B$10,Paramètres!$A$1:$I$89,3,0)*VLOOKUP('Données projet'!$B$10,Paramètres!$A$1:$I$89,5,0)</f>
        <v>183.53400000000002</v>
      </c>
      <c r="AK56" s="13">
        <f t="shared" si="35"/>
        <v>46.107544136839593</v>
      </c>
      <c r="AL56" s="20">
        <f t="shared" si="4"/>
        <v>399.95902270499568</v>
      </c>
      <c r="AM56" s="59">
        <f t="shared" si="5"/>
        <v>657.03440091152891</v>
      </c>
      <c r="AN56" s="59">
        <f ca="1">AVERAGE(OFFSET($AM$3,0,0,'Données projet'!$E$10+1,1))-AVERAGE(OFFSET($H$3,0,0,'Données projet'!$E$10+1,1))</f>
        <v>437.26788843734175</v>
      </c>
      <c r="AO56" s="59">
        <f t="shared" si="36"/>
        <v>273.35778700650792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33.088842557548602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33.088842557548602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7.4</v>
      </c>
      <c r="BD56" s="12">
        <f>IF('Données projet'!$A$88&gt;35,BD55+BC56-BL55,IF(A56&lt;'Données projet'!$A$88,$BA$205^A56,IF(A56='Données projet'!$A$88,'Données projet'!$B$88,BD55+BC56-BL55)))</f>
        <v>264.2</v>
      </c>
      <c r="BE56" s="13">
        <f>BD56*VLOOKUP('Données projet'!$B$11,Paramètres!$A$1:$I$89,3,0)*VLOOKUP('Données projet'!$B$11,Paramètres!$A$1:$I$89,5,0)</f>
        <v>284.38487999999995</v>
      </c>
      <c r="BF56" s="13">
        <f t="shared" si="37"/>
        <v>67.892820380623348</v>
      </c>
      <c r="BG56" s="20">
        <f t="shared" si="7"/>
        <v>613.55032816291885</v>
      </c>
      <c r="BH56" s="59">
        <f t="shared" si="8"/>
        <v>870.62570636945202</v>
      </c>
      <c r="BI56" s="59">
        <f ca="1">AVERAGE(OFFSET($BH$3,0,0,'Données projet'!$E$11+1,1))-AVERAGE(OFFSET($H$3,0,0,'Données projet'!$E$11+1,1))</f>
        <v>488.49312517024231</v>
      </c>
      <c r="BJ56" s="59">
        <f t="shared" si="38"/>
        <v>470.60132881359323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46.02362697901237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46.02362697901237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7.4</v>
      </c>
      <c r="BY56" s="12">
        <f>IF('Données projet'!$A$114&gt;35,BY55+BX56-CG55,IF(A56&lt;'Données projet'!$A$114,$BV$205^A56,IF(A56='Données projet'!$A$114,'Données projet'!$B$114,BY55+BX56-CG55)))</f>
        <v>264.2</v>
      </c>
      <c r="BZ56" s="13">
        <f>BY56*VLOOKUP('Données projet'!$B$12,Paramètres!$A$1:$I$89,3,0)*VLOOKUP('Données projet'!$B$12,Paramètres!$A$1:$I$89,5,0)</f>
        <v>255.53424000000001</v>
      </c>
      <c r="CA56" s="13">
        <f t="shared" si="39"/>
        <v>61.769500671543469</v>
      </c>
      <c r="CB56" s="20">
        <f t="shared" si="10"/>
        <v>552.63734833627166</v>
      </c>
      <c r="CC56" s="59">
        <f t="shared" si="11"/>
        <v>809.71272654280483</v>
      </c>
      <c r="CD56" s="59">
        <f ca="1">AVERAGE(OFFSET($CC$3,0,0,'Données projet'!$E$12+1,1))-AVERAGE(OFFSET($H$3,0,0,'Données projet'!$E$12+1,1))</f>
        <v>445.32382187045056</v>
      </c>
      <c r="CE56" s="59">
        <f t="shared" si="40"/>
        <v>429.45184538102637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41.354563372445895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41.354563372445895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7.4</v>
      </c>
      <c r="CT56" s="12">
        <f>IF('Données projet'!$A$140&gt;35,CT55+CS56-DB55,IF(A56&lt;'Données projet'!$A$140,$CQ$205^A56,IF(A56='Données projet'!$A$140,'Données projet'!$B$140,CT55+CS56-DB55)))</f>
        <v>264.2</v>
      </c>
      <c r="CU56" s="17">
        <f>CT56*VLOOKUP('Données projet'!$B$13,Paramètres!$A$1:$I$89,3,0)*VLOOKUP('Données projet'!$B$13,Paramètres!$A$1:$I$89,5,0)</f>
        <v>214.31903999999997</v>
      </c>
      <c r="CV56" s="13">
        <f t="shared" si="41"/>
        <v>52.878283414659698</v>
      </c>
      <c r="CW56" s="20">
        <f t="shared" si="13"/>
        <v>465.3686716138655</v>
      </c>
      <c r="CX56" s="59">
        <f t="shared" si="14"/>
        <v>722.44404982039873</v>
      </c>
      <c r="CY56" s="59">
        <f ca="1">AVERAGE(OFFSET($CX$3,0,0,'Données projet'!$E$13+1,1))-AVERAGE(OFFSET($H$3,0,0,'Données projet'!$E$13+1,1))</f>
        <v>383.47399633251354</v>
      </c>
      <c r="CZ56" s="59">
        <f t="shared" si="42"/>
        <v>370.49129421395628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34.684472505922365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34.684472505922365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7.4</v>
      </c>
      <c r="DO56" s="12">
        <f>IF('Données projet'!$A$166&gt;35,DO55+DN56-DW55,IF(A56&lt;'Données projet'!$A$166,$DL$205^A56,IF(A56='Données projet'!$A$166,'Données projet'!$B$166,DO55+DN56-DW55)))</f>
        <v>264.2</v>
      </c>
      <c r="DP56" s="17">
        <f>DO56*VLOOKUP('Données projet'!$B$14,Paramètres!$A$1:$I$89,3,0)*VLOOKUP('Données projet'!$B$14,Paramètres!$A$1:$I$89,5,0)</f>
        <v>214.31903999999997</v>
      </c>
      <c r="DQ56" s="13">
        <f t="shared" si="43"/>
        <v>52.878283414659698</v>
      </c>
      <c r="DR56" s="20">
        <f t="shared" si="16"/>
        <v>465.3686716138655</v>
      </c>
      <c r="DS56" s="59">
        <f t="shared" si="17"/>
        <v>722.44404982039873</v>
      </c>
      <c r="DT56" s="59">
        <f ca="1">AVERAGE(OFFSET($DS$3,0,0,'Données projet'!$E$14+1,1))-AVERAGE(OFFSET($H$3,0,0,'Données projet'!$E$14+1,1))</f>
        <v>383.47399633251354</v>
      </c>
      <c r="DU56" s="59">
        <f t="shared" si="44"/>
        <v>370.49129421395628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34.684472505922365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34.684472505922365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7.4</v>
      </c>
      <c r="EJ56" s="12">
        <f>IF('Données projet'!$A$192&gt;35,EJ55+EI56-ER55,IF(A56&lt;'Données projet'!$A$192,$EG$205^A56,IF(A56='Données projet'!$A$192,'Données projet'!$B$192,EJ55+EI56-ER55)))</f>
        <v>264.2</v>
      </c>
      <c r="EK56" s="17">
        <f>EJ56*VLOOKUP('Données projet'!$B$15,Paramètres!$A$1:$I$89,3,0)*VLOOKUP('Données projet'!$B$15,Paramètres!$A$1:$I$89,5,0)</f>
        <v>173.10383999999999</v>
      </c>
      <c r="EL56" s="13">
        <f t="shared" si="45"/>
        <v>43.784446785172882</v>
      </c>
      <c r="EM56" s="20">
        <f t="shared" si="19"/>
        <v>377.74709948417603</v>
      </c>
      <c r="EN56" s="59">
        <f t="shared" si="20"/>
        <v>634.82247769070932</v>
      </c>
      <c r="EO56" s="59">
        <f ca="1">AVERAGE(OFFSET($EN$3,0,0,'Données projet'!$E$15+1,1))-AVERAGE(OFFSET($H$3,0,0,'Données projet'!$E$15+1,1))</f>
        <v>321.37107975761091</v>
      </c>
      <c r="EP56" s="59">
        <f t="shared" si="46"/>
        <v>311.28303771742981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28.014381639398835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28.014381639398835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6">
        <f t="shared" si="1"/>
        <v>183.33333333333334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</v>
      </c>
      <c r="N57" s="13">
        <f>IF('Données projet'!$A$36&gt;35,N56+M57-V56,IF(A57&lt;'Données projet'!$A$36,$K$205^A57,IF(A57='Données projet'!$A$36,'Données projet'!$B$36,N56+M57-V56)))</f>
        <v>189</v>
      </c>
      <c r="O57" s="13">
        <f>N57*VLOOKUP('Données projet'!$B$9,Paramètres!$A$1:$I$89,3,0)*VLOOKUP('Données projet'!$B$9,Paramètres!$A$1:$I$89,5,0)</f>
        <v>171.00719999999998</v>
      </c>
      <c r="P57" s="13">
        <f t="shared" si="33"/>
        <v>43.315525267338089</v>
      </c>
      <c r="Q57" s="20">
        <f t="shared" si="53"/>
        <v>373.27874650728046</v>
      </c>
      <c r="R57" s="59">
        <f t="shared" si="0"/>
        <v>630.98311917461979</v>
      </c>
      <c r="S57" s="59">
        <f ca="1">AVERAGE(OFFSET($R$3,0,0,'Données projet'!$E$9+1,1))-AVERAGE(OFFSET($H$3,0,0,'Données projet'!$E$9+1,1))</f>
        <v>398.11190027805549</v>
      </c>
      <c r="T57" s="59">
        <f t="shared" si="34"/>
        <v>250.47702091764884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28.946453094728916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28.946453094728916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</v>
      </c>
      <c r="AI57" s="13">
        <f>IF('Données projet'!$A$62&gt;35,AI56+AH57-AQ56,IF(A57&lt;'Données projet'!$A$62,$AF$205^A57,IF(A57='Données projet'!$A$62,'Données projet'!$B$62,AI56+AH57-AQ56)))</f>
        <v>189</v>
      </c>
      <c r="AJ57" s="13">
        <f>AI57*VLOOKUP('Données projet'!$B$10,Paramètres!$A$1:$I$89,3,0)*VLOOKUP('Données projet'!$B$10,Paramètres!$A$1:$I$89,5,0)</f>
        <v>191.64600000000002</v>
      </c>
      <c r="AK57" s="13">
        <f t="shared" si="35"/>
        <v>47.903677189291635</v>
      </c>
      <c r="AL57" s="20">
        <f t="shared" si="4"/>
        <v>417.21568777134962</v>
      </c>
      <c r="AM57" s="59">
        <f t="shared" si="5"/>
        <v>674.92006043868901</v>
      </c>
      <c r="AN57" s="59">
        <f ca="1">AVERAGE(OFFSET($AM$3,0,0,'Données projet'!$E$10+1,1))-AVERAGE(OFFSET($H$3,0,0,'Données projet'!$E$10+1,1))</f>
        <v>437.26788843734175</v>
      </c>
      <c r="AO57" s="59">
        <f t="shared" si="36"/>
        <v>273.35778700650792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32.439990537196209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32.439990537196209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7.4</v>
      </c>
      <c r="BD57" s="12">
        <f>IF('Données projet'!$A$88&gt;35,BD56+BC57-BL56,IF(A57&lt;'Données projet'!$A$88,$BA$205^A57,IF(A57='Données projet'!$A$88,'Données projet'!$B$88,BD56+BC57-BL56)))</f>
        <v>271.59999999999997</v>
      </c>
      <c r="BE57" s="13">
        <f>BD57*VLOOKUP('Données projet'!$B$11,Paramètres!$A$1:$I$89,3,0)*VLOOKUP('Données projet'!$B$11,Paramètres!$A$1:$I$89,5,0)</f>
        <v>292.35023999999999</v>
      </c>
      <c r="BF57" s="13">
        <f t="shared" si="37"/>
        <v>69.570377103884141</v>
      </c>
      <c r="BG57" s="20">
        <f t="shared" si="7"/>
        <v>630.3450747892648</v>
      </c>
      <c r="BH57" s="59">
        <f t="shared" si="8"/>
        <v>888.04944745660418</v>
      </c>
      <c r="BI57" s="59">
        <f ca="1">AVERAGE(OFFSET($BH$3,0,0,'Données projet'!$E$11+1,1))-AVERAGE(OFFSET($H$3,0,0,'Données projet'!$E$11+1,1))</f>
        <v>488.49312517024231</v>
      </c>
      <c r="BJ57" s="59">
        <f t="shared" si="38"/>
        <v>470.60132881359323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45.121131725594552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45.121131725594552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7.4</v>
      </c>
      <c r="BY57" s="12">
        <f>IF('Données projet'!$A$114&gt;35,BY56+BX57-CG56,IF(A57&lt;'Données projet'!$A$114,$BV$205^A57,IF(A57='Données projet'!$A$114,'Données projet'!$B$114,BY56+BX57-CG56)))</f>
        <v>271.59999999999997</v>
      </c>
      <c r="BZ57" s="13">
        <f>BY57*VLOOKUP('Données projet'!$B$12,Paramètres!$A$1:$I$89,3,0)*VLOOKUP('Données projet'!$B$12,Paramètres!$A$1:$I$89,5,0)</f>
        <v>262.69151999999997</v>
      </c>
      <c r="CA57" s="13">
        <f t="shared" si="39"/>
        <v>63.295756917241974</v>
      </c>
      <c r="CB57" s="20">
        <f t="shared" si="10"/>
        <v>567.76117396419647</v>
      </c>
      <c r="CC57" s="59">
        <f t="shared" si="11"/>
        <v>825.46554663153574</v>
      </c>
      <c r="CD57" s="59">
        <f ca="1">AVERAGE(OFFSET($CC$3,0,0,'Données projet'!$E$12+1,1))-AVERAGE(OFFSET($H$3,0,0,'Données projet'!$E$12+1,1))</f>
        <v>445.32382187045056</v>
      </c>
      <c r="CE57" s="59">
        <f t="shared" si="40"/>
        <v>429.45184538102637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40.543625608505245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40.543625608505245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7.4</v>
      </c>
      <c r="CT57" s="12">
        <f>IF('Données projet'!$A$140&gt;35,CT56+CS57-DB56,IF(A57&lt;'Données projet'!$A$140,$CQ$205^A57,IF(A57='Données projet'!$A$140,'Données projet'!$B$140,CT56+CS57-DB56)))</f>
        <v>271.59999999999997</v>
      </c>
      <c r="CU57" s="17">
        <f>CT57*VLOOKUP('Données projet'!$B$13,Paramètres!$A$1:$I$89,3,0)*VLOOKUP('Données projet'!$B$13,Paramètres!$A$1:$I$89,5,0)</f>
        <v>220.32192000000001</v>
      </c>
      <c r="CV57" s="13">
        <f t="shared" si="41"/>
        <v>54.18484748666976</v>
      </c>
      <c r="CW57" s="20">
        <f t="shared" si="13"/>
        <v>478.09928670594991</v>
      </c>
      <c r="CX57" s="59">
        <f t="shared" si="14"/>
        <v>735.80365937328929</v>
      </c>
      <c r="CY57" s="59">
        <f ca="1">AVERAGE(OFFSET($CX$3,0,0,'Données projet'!$E$13+1,1))-AVERAGE(OFFSET($H$3,0,0,'Données projet'!$E$13+1,1))</f>
        <v>383.47399633251354</v>
      </c>
      <c r="CZ57" s="59">
        <f t="shared" si="42"/>
        <v>370.49129421395628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34.004331155520532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34.004331155520532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7.4</v>
      </c>
      <c r="DO57" s="12">
        <f>IF('Données projet'!$A$166&gt;35,DO56+DN57-DW56,IF(A57&lt;'Données projet'!$A$166,$DL$205^A57,IF(A57='Données projet'!$A$166,'Données projet'!$B$166,DO56+DN57-DW56)))</f>
        <v>271.59999999999997</v>
      </c>
      <c r="DP57" s="17">
        <f>DO57*VLOOKUP('Données projet'!$B$14,Paramètres!$A$1:$I$89,3,0)*VLOOKUP('Données projet'!$B$14,Paramètres!$A$1:$I$89,5,0)</f>
        <v>220.32192000000001</v>
      </c>
      <c r="DQ57" s="13">
        <f t="shared" si="43"/>
        <v>54.18484748666976</v>
      </c>
      <c r="DR57" s="20">
        <f t="shared" si="16"/>
        <v>478.09928670594991</v>
      </c>
      <c r="DS57" s="59">
        <f t="shared" si="17"/>
        <v>735.80365937328929</v>
      </c>
      <c r="DT57" s="59">
        <f ca="1">AVERAGE(OFFSET($DS$3,0,0,'Données projet'!$E$14+1,1))-AVERAGE(OFFSET($H$3,0,0,'Données projet'!$E$14+1,1))</f>
        <v>383.47399633251354</v>
      </c>
      <c r="DU57" s="59">
        <f t="shared" si="44"/>
        <v>370.49129421395628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34.004331155520532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34.004331155520532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7.4</v>
      </c>
      <c r="EJ57" s="12">
        <f>IF('Données projet'!$A$192&gt;35,EJ56+EI57-ER56,IF(A57&lt;'Données projet'!$A$192,$EG$205^A57,IF(A57='Données projet'!$A$192,'Données projet'!$B$192,EJ56+EI57-ER56)))</f>
        <v>271.59999999999997</v>
      </c>
      <c r="EK57" s="17">
        <f>EJ57*VLOOKUP('Données projet'!$B$15,Paramètres!$A$1:$I$89,3,0)*VLOOKUP('Données projet'!$B$15,Paramètres!$A$1:$I$89,5,0)</f>
        <v>177.95231999999999</v>
      </c>
      <c r="EL57" s="13">
        <f t="shared" si="45"/>
        <v>44.866312182234566</v>
      </c>
      <c r="EM57" s="20">
        <f t="shared" si="19"/>
        <v>388.07578438405852</v>
      </c>
      <c r="EN57" s="59">
        <f t="shared" si="20"/>
        <v>645.78015705139785</v>
      </c>
      <c r="EO57" s="59">
        <f ca="1">AVERAGE(OFFSET($EN$3,0,0,'Données projet'!$E$15+1,1))-AVERAGE(OFFSET($H$3,0,0,'Données projet'!$E$15+1,1))</f>
        <v>321.37107975761091</v>
      </c>
      <c r="EP57" s="59">
        <f t="shared" si="46"/>
        <v>311.28303771742981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27.465036702535812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27.465036702535812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6">
        <f t="shared" si="1"/>
        <v>183.33333333333334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197</v>
      </c>
      <c r="L58" s="12">
        <f>VLOOKUP(A58,'Données projet'!$A$35:$I$55,9,0)</f>
        <v>8</v>
      </c>
      <c r="M58" s="12">
        <f t="array" ref="M58">INDEX(L:L,MIN(IF(ISNUMBER(L58:L254),ROW(L58:L254),"")))</f>
        <v>8</v>
      </c>
      <c r="N58" s="13">
        <f>IF('Données projet'!$A$36&gt;35,N57+M58-V57,IF(A58&lt;'Données projet'!$A$36,$K$205^A58,IF(A58='Données projet'!$A$36,'Données projet'!$B$36,N57+M58-V57)))</f>
        <v>197</v>
      </c>
      <c r="O58" s="13">
        <f>N58*VLOOKUP('Données projet'!$B$9,Paramètres!$A$1:$I$89,3,0)*VLOOKUP('Données projet'!$B$9,Paramètres!$A$1:$I$89,5,0)</f>
        <v>178.2456</v>
      </c>
      <c r="P58" s="13">
        <f t="shared" si="33"/>
        <v>44.931642269910427</v>
      </c>
      <c r="Q58" s="20">
        <f t="shared" si="53"/>
        <v>388.70036362009404</v>
      </c>
      <c r="R58" s="59">
        <f t="shared" si="0"/>
        <v>647.02281910056536</v>
      </c>
      <c r="S58" s="59">
        <f ca="1">AVERAGE(OFFSET($R$3,0,0,'Données projet'!$E$9+1,1))-AVERAGE(OFFSET($H$3,0,0,'Données projet'!$E$9+1,1))</f>
        <v>398.11190027805549</v>
      </c>
      <c r="T58" s="59">
        <f t="shared" si="34"/>
        <v>250.47702091764884</v>
      </c>
      <c r="U58" s="15">
        <f>IF(ISNA(VLOOKUP(A58,'Données projet'!$A$35:$I$55,3,0)),0,VLOOKUP(A58,'Données projet'!$A$35:$I$55,3,0))</f>
        <v>7</v>
      </c>
      <c r="V58" s="15">
        <f>IF(ISNA(VLOOKUP(A58,'Données projet'!$A$35:$I$55,4,0)),0,VLOOKUP(A58,'Données projet'!$A$35:$I$55,4,0))</f>
        <v>21</v>
      </c>
      <c r="W58" s="16">
        <f>IF(ISNA(VLOOKUP(A58,'Données projet'!$A$35:$I$55,5,0)),0%,VLOOKUP(A58,'Données projet'!$A$35:$I$55,5,0)*VLOOKUP('Données projet'!$B$9,Paramètres!$A$1:$I$89,7,0))</f>
        <v>0.43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37.410904087729087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37.410904087729087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197</v>
      </c>
      <c r="AG58" s="12">
        <f>VLOOKUP(A58,'Données projet'!$A$61:$I$81,9,0)</f>
        <v>8</v>
      </c>
      <c r="AH58" s="12">
        <f t="array" ref="AH58">INDEX(AG:AG,MIN(IF(ISNUMBER(AG58:AG254),ROW(AG58:AG254),"")))</f>
        <v>8</v>
      </c>
      <c r="AI58" s="13">
        <f>IF('Données projet'!$A$62&gt;35,AI57+AH58-AQ57,IF(A58&lt;'Données projet'!$A$62,$AF$205^A58,IF(A58='Données projet'!$A$62,'Données projet'!$B$62,AI57+AH58-AQ57)))</f>
        <v>197</v>
      </c>
      <c r="AJ58" s="13">
        <f>AI58*VLOOKUP('Données projet'!$B$10,Paramètres!$A$1:$I$89,3,0)*VLOOKUP('Données projet'!$B$10,Paramètres!$A$1:$I$89,5,0)</f>
        <v>199.75800000000004</v>
      </c>
      <c r="AK58" s="13">
        <f t="shared" si="35"/>
        <v>49.690979702964015</v>
      </c>
      <c r="AL58" s="20">
        <f t="shared" si="4"/>
        <v>434.45697298266236</v>
      </c>
      <c r="AM58" s="59">
        <f t="shared" si="5"/>
        <v>692.77942846313374</v>
      </c>
      <c r="AN58" s="59">
        <f ca="1">AVERAGE(OFFSET($AM$3,0,0,'Données projet'!$E$10+1,1))-AVERAGE(OFFSET($H$3,0,0,'Données projet'!$E$10+1,1))</f>
        <v>437.26788843734175</v>
      </c>
      <c r="AO58" s="59">
        <f t="shared" si="36"/>
        <v>273.35778700650792</v>
      </c>
      <c r="AP58" s="15">
        <f>IF(ISNA(VLOOKUP(A58,'Données projet'!$A$61:$I$81,3,0)),0,VLOOKUP(A58,'Données projet'!$A$61:$I$81,3,0))</f>
        <v>7</v>
      </c>
      <c r="AQ58" s="15">
        <f>IF(ISNA(VLOOKUP(A58,'Données projet'!$A$61:$I$81,4,0)),0,VLOOKUP(A58,'Données projet'!$A$61:$I$81,4,0))</f>
        <v>21</v>
      </c>
      <c r="AR58" s="16">
        <f>IF(ISNA(VLOOKUP(A58,'Données projet'!$A$61:$I$81,5,0)),0%,VLOOKUP(A58,'Données projet'!$A$61:$I$81,5,0)*VLOOKUP('Données projet'!$B$10,Paramètres!$A$1:$I$89,7,0))</f>
        <v>0.43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41.926013201765365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41.926013201765365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279</v>
      </c>
      <c r="BB58" s="12">
        <f>VLOOKUP(A58,'Données projet'!$A$87:$I$107,9,0)</f>
        <v>7.4</v>
      </c>
      <c r="BC58" s="12">
        <f t="array" ref="BC58">INDEX(BB:BB,MIN(IF(ISNUMBER(BB58:BB254),ROW(BB58:BB254),"")))</f>
        <v>7.4</v>
      </c>
      <c r="BD58" s="12">
        <f>IF('Données projet'!$A$88&gt;35,BD57+BC58-BL57,IF(A58&lt;'Données projet'!$A$88,$BA$205^A58,IF(A58='Données projet'!$A$88,'Données projet'!$B$88,BD57+BC58-BL57)))</f>
        <v>278.99999999999994</v>
      </c>
      <c r="BE58" s="13">
        <f>BD58*VLOOKUP('Données projet'!$B$11,Paramètres!$A$1:$I$89,3,0)*VLOOKUP('Données projet'!$B$11,Paramètres!$A$1:$I$89,5,0)</f>
        <v>300.3155999999999</v>
      </c>
      <c r="BF58" s="13">
        <f t="shared" si="37"/>
        <v>71.242621308749079</v>
      </c>
      <c r="BG58" s="20">
        <f t="shared" si="7"/>
        <v>647.13056877940448</v>
      </c>
      <c r="BH58" s="59">
        <f t="shared" si="8"/>
        <v>905.45302425987586</v>
      </c>
      <c r="BI58" s="59">
        <f ca="1">AVERAGE(OFFSET($BH$3,0,0,'Données projet'!$E$11+1,1))-AVERAGE(OFFSET($H$3,0,0,'Données projet'!$E$11+1,1))</f>
        <v>488.49312517024231</v>
      </c>
      <c r="BJ58" s="59">
        <f t="shared" si="38"/>
        <v>470.60132881359323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16</v>
      </c>
      <c r="BM58" s="16">
        <f>IF(ISNA(VLOOKUP(A58,'Données projet'!$A$87:$I$107,5,0)),0%,VLOOKUP(A58,'Données projet'!$A$87:$I$107,5,0)*VLOOKUP('Données projet'!$B$11,Paramètres!$A$1:$I$89,7,0))</f>
        <v>0.43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52.423040671349867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52.423040671349867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279</v>
      </c>
      <c r="BW58" s="12">
        <f>VLOOKUP(A58,'Données projet'!$A$113:$I$133,9,0)</f>
        <v>7.4</v>
      </c>
      <c r="BX58" s="12">
        <f t="array" ref="BX58">INDEX(BW:BW,MIN(IF(ISNUMBER(BW58:BW254),ROW(BW58:BW254),"")))</f>
        <v>7.4</v>
      </c>
      <c r="BY58" s="12">
        <f>IF('Données projet'!$A$114&gt;35,BY57+BX58-CG57,IF(A58&lt;'Données projet'!$A$114,$BV$205^A58,IF(A58='Données projet'!$A$114,'Données projet'!$B$114,BY57+BX58-CG57)))</f>
        <v>278.99999999999994</v>
      </c>
      <c r="BZ58" s="13">
        <f>BY58*VLOOKUP('Données projet'!$B$12,Paramètres!$A$1:$I$89,3,0)*VLOOKUP('Données projet'!$B$12,Paramètres!$A$1:$I$89,5,0)</f>
        <v>269.84879999999993</v>
      </c>
      <c r="CA58" s="13">
        <f t="shared" si="39"/>
        <v>64.817179785761795</v>
      </c>
      <c r="CB58" s="20">
        <f t="shared" si="10"/>
        <v>582.87658146020169</v>
      </c>
      <c r="CC58" s="59">
        <f t="shared" si="11"/>
        <v>841.19903694067307</v>
      </c>
      <c r="CD58" s="59">
        <f ca="1">AVERAGE(OFFSET($CC$3,0,0,'Données projet'!$E$12+1,1))-AVERAGE(OFFSET($H$3,0,0,'Données projet'!$E$12+1,1))</f>
        <v>445.32382187045056</v>
      </c>
      <c r="CE58" s="59">
        <f t="shared" si="40"/>
        <v>429.45184538102637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16</v>
      </c>
      <c r="CH58" s="16">
        <f>IF(ISNA(VLOOKUP(A58,'Données projet'!$A$113:$I$133,5,0)),0%,VLOOKUP(A58,'Données projet'!$A$113:$I$133,5,0)*VLOOKUP('Données projet'!$B$12,Paramètres!$A$1:$I$89,7,0))</f>
        <v>0.43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47.104761182952046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47.104761182952046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279</v>
      </c>
      <c r="CR58" s="12">
        <f>VLOOKUP(A58,'Données projet'!$A$139:$I$159,9,0)</f>
        <v>7.4</v>
      </c>
      <c r="CS58" s="12">
        <f t="array" ref="CS58">INDEX(CR:CR,MIN(IF(ISNUMBER(CR58:CR254),ROW(CR58:CR254),"")))</f>
        <v>7.4</v>
      </c>
      <c r="CT58" s="12">
        <f>IF('Données projet'!$A$140&gt;35,CT57+CS58-DB57,IF(A58&lt;'Données projet'!$A$140,$CQ$205^A58,IF(A58='Données projet'!$A$140,'Données projet'!$B$140,CT57+CS58-DB57)))</f>
        <v>278.99999999999994</v>
      </c>
      <c r="CU58" s="17">
        <f>CT58*VLOOKUP('Données projet'!$B$13,Paramètres!$A$1:$I$89,3,0)*VLOOKUP('Données projet'!$B$13,Paramètres!$A$1:$I$89,5,0)</f>
        <v>226.32479999999998</v>
      </c>
      <c r="CV58" s="13">
        <f t="shared" si="41"/>
        <v>55.48727390683667</v>
      </c>
      <c r="CW58" s="20">
        <f t="shared" si="13"/>
        <v>490.82269538774045</v>
      </c>
      <c r="CX58" s="59">
        <f t="shared" si="14"/>
        <v>749.14515086821189</v>
      </c>
      <c r="CY58" s="59">
        <f ca="1">AVERAGE(OFFSET($CX$3,0,0,'Données projet'!$E$13+1,1))-AVERAGE(OFFSET($H$3,0,0,'Données projet'!$E$13+1,1))</f>
        <v>383.47399633251354</v>
      </c>
      <c r="CZ58" s="59">
        <f t="shared" si="42"/>
        <v>370.49129421395628</v>
      </c>
      <c r="DA58" s="15">
        <f>IF(ISNA(VLOOKUP(A58,'Données projet'!$A$139:$I$159,3,0)),0,VLOOKUP(A58,'Données projet'!$A$139:$I$159,3,0))</f>
        <v>9</v>
      </c>
      <c r="DB58" s="15">
        <f>IF(ISNA(VLOOKUP(A58,'Données projet'!$A$139:$I$159,4,0)),0,VLOOKUP(A58,'Données projet'!$A$139:$I$159,4,0))</f>
        <v>16</v>
      </c>
      <c r="DC58" s="16">
        <f>IF(ISNA(VLOOKUP(A58,'Données projet'!$A$139:$I$159,5,0)),0%,VLOOKUP(A58,'Données projet'!$A$139:$I$159,5,0)*VLOOKUP('Données projet'!$B$13,Paramètres!$A$1:$I$89,7,0))</f>
        <v>0.43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39.50721905666947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39.50721905666947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279</v>
      </c>
      <c r="DM58" s="12">
        <f>VLOOKUP(A58,'Données projet'!$A$165:$I$185,9,0)</f>
        <v>7.4</v>
      </c>
      <c r="DN58" s="12">
        <f t="array" ref="DN58">INDEX(DM:DM,MIN(IF(ISNUMBER(DM58:DM254),ROW(DM58:DM254),"")))</f>
        <v>7.4</v>
      </c>
      <c r="DO58" s="12">
        <f>IF('Données projet'!$A$166&gt;35,DO57+DN58-DW57,IF(A58&lt;'Données projet'!$A$166,$DL$205^A58,IF(A58='Données projet'!$A$166,'Données projet'!$B$166,DO57+DN58-DW57)))</f>
        <v>278.99999999999994</v>
      </c>
      <c r="DP58" s="17">
        <f>DO58*VLOOKUP('Données projet'!$B$14,Paramètres!$A$1:$I$89,3,0)*VLOOKUP('Données projet'!$B$14,Paramètres!$A$1:$I$89,5,0)</f>
        <v>226.32479999999998</v>
      </c>
      <c r="DQ58" s="13">
        <f t="shared" si="43"/>
        <v>55.48727390683667</v>
      </c>
      <c r="DR58" s="20">
        <f t="shared" si="16"/>
        <v>490.82269538774045</v>
      </c>
      <c r="DS58" s="59">
        <f t="shared" si="17"/>
        <v>749.14515086821189</v>
      </c>
      <c r="DT58" s="59">
        <f ca="1">AVERAGE(OFFSET($DS$3,0,0,'Données projet'!$E$14+1,1))-AVERAGE(OFFSET($H$3,0,0,'Données projet'!$E$14+1,1))</f>
        <v>383.47399633251354</v>
      </c>
      <c r="DU58" s="59">
        <f t="shared" si="44"/>
        <v>370.49129421395628</v>
      </c>
      <c r="DV58" s="15">
        <f>IF(ISNA(VLOOKUP(A58,'Données projet'!$A$165:$I$185,3,0)),0,VLOOKUP(A58,'Données projet'!$A$165:$I$185,3,0))</f>
        <v>9</v>
      </c>
      <c r="DW58" s="15">
        <f>IF(ISNA(VLOOKUP(A58,'Données projet'!$A$165:$I$185,4,0)),0,VLOOKUP(A58,'Données projet'!$A$165:$I$185,4,0))</f>
        <v>16</v>
      </c>
      <c r="DX58" s="16">
        <f>IF(ISNA(VLOOKUP(A58,'Données projet'!$A$165:$I$185,5,0)),0%,VLOOKUP(A58,'Données projet'!$A$165:$I$185,5,0)*VLOOKUP('Données projet'!$B$14,Paramètres!$A$1:$I$89,7,0))</f>
        <v>0.43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39.50721905666947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39.50721905666947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279</v>
      </c>
      <c r="EH58" s="12">
        <f>VLOOKUP(A58,'Données projet'!$A$191:$I$211,9,0)</f>
        <v>7.4</v>
      </c>
      <c r="EI58" s="12">
        <f t="array" ref="EI58">INDEX(EH:EH,MIN(IF(ISNUMBER(EH58:EH254),ROW(EH58:EH254),"")))</f>
        <v>7.4</v>
      </c>
      <c r="EJ58" s="12">
        <f>IF('Données projet'!$A$192&gt;35,EJ57+EI58-ER57,IF(A58&lt;'Données projet'!$A$192,$EG$205^A58,IF(A58='Données projet'!$A$192,'Données projet'!$B$192,EJ57+EI58-ER57)))</f>
        <v>278.99999999999994</v>
      </c>
      <c r="EK58" s="17">
        <f>EJ58*VLOOKUP('Données projet'!$B$15,Paramètres!$A$1:$I$89,3,0)*VLOOKUP('Données projet'!$B$15,Paramètres!$A$1:$I$89,5,0)</f>
        <v>182.80079999999998</v>
      </c>
      <c r="EL58" s="13">
        <f t="shared" si="45"/>
        <v>45.944751507471658</v>
      </c>
      <c r="EM58" s="20">
        <f t="shared" si="19"/>
        <v>398.39850220884642</v>
      </c>
      <c r="EN58" s="59">
        <f t="shared" si="20"/>
        <v>656.72095768931786</v>
      </c>
      <c r="EO58" s="59">
        <f ca="1">AVERAGE(OFFSET($EN$3,0,0,'Données projet'!$E$15+1,1))-AVERAGE(OFFSET($H$3,0,0,'Données projet'!$E$15+1,1))</f>
        <v>321.37107975761091</v>
      </c>
      <c r="EP58" s="59">
        <f t="shared" si="46"/>
        <v>311.28303771742981</v>
      </c>
      <c r="EQ58" s="15">
        <f>IF(ISNA(VLOOKUP(A58,'Données projet'!$A$191:$I$211,3,0)),0,VLOOKUP(A58,'Données projet'!$A$191:$I$211,3,0))</f>
        <v>9</v>
      </c>
      <c r="ER58" s="15">
        <f>IF(ISNA(VLOOKUP(A58,'Données projet'!$A$191:$I$211,4,0)),0,VLOOKUP(A58,'Données projet'!$A$191:$I$211,4,0))</f>
        <v>16</v>
      </c>
      <c r="ES58" s="16">
        <f>IF(ISNA(VLOOKUP(A58,'Données projet'!$A$191:$I$211,5,0)),0%,VLOOKUP(A58,'Données projet'!$A$191:$I$211,5,0)*VLOOKUP('Données projet'!$B$15,Paramètres!$A$1:$I$89,7,0))</f>
        <v>0.43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31.909676930386873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31.909676930386873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6">
        <f t="shared" si="1"/>
        <v>183.33333333333334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7.6</v>
      </c>
      <c r="N59" s="13">
        <f>IF('Données projet'!$A$36&gt;35,N58+M59-V58,IF(A59&lt;'Données projet'!$A$36,$K$205^A59,IF(A59='Données projet'!$A$36,'Données projet'!$B$36,N58+M59-V58)))</f>
        <v>183.6</v>
      </c>
      <c r="O59" s="13">
        <f>N59*VLOOKUP('Données projet'!$B$9,Paramètres!$A$1:$I$89,3,0)*VLOOKUP('Données projet'!$B$9,Paramètres!$A$1:$I$89,5,0)</f>
        <v>166.12127999999998</v>
      </c>
      <c r="P59" s="13">
        <f t="shared" si="33"/>
        <v>42.220155874487318</v>
      </c>
      <c r="Q59" s="20">
        <f t="shared" si="53"/>
        <v>362.8613341480654</v>
      </c>
      <c r="R59" s="59">
        <f t="shared" si="0"/>
        <v>621.79115008668714</v>
      </c>
      <c r="S59" s="59">
        <f ca="1">AVERAGE(OFFSET($R$3,0,0,'Données projet'!$E$9+1,1))-AVERAGE(OFFSET($H$3,0,0,'Données projet'!$E$9+1,1))</f>
        <v>398.11190027805549</v>
      </c>
      <c r="T59" s="59">
        <f t="shared" si="34"/>
        <v>250.47702091764884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36.677299076967081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36.677299076967081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7.6</v>
      </c>
      <c r="AI59" s="13">
        <f>IF('Données projet'!$A$62&gt;35,AI58+AH59-AQ58,IF(A59&lt;'Données projet'!$A$62,$AF$205^A59,IF(A59='Données projet'!$A$62,'Données projet'!$B$62,AI58+AH59-AQ58)))</f>
        <v>183.6</v>
      </c>
      <c r="AJ59" s="13">
        <f>AI59*VLOOKUP('Données projet'!$B$10,Paramètres!$A$1:$I$89,3,0)*VLOOKUP('Données projet'!$B$10,Paramètres!$A$1:$I$89,5,0)</f>
        <v>186.1704</v>
      </c>
      <c r="AK59" s="13">
        <f t="shared" si="35"/>
        <v>46.692281933796018</v>
      </c>
      <c r="AL59" s="20">
        <f t="shared" si="4"/>
        <v>405.56917103469476</v>
      </c>
      <c r="AM59" s="59">
        <f t="shared" si="5"/>
        <v>664.49898697331651</v>
      </c>
      <c r="AN59" s="59">
        <f ca="1">AVERAGE(OFFSET($AM$3,0,0,'Données projet'!$E$10+1,1))-AVERAGE(OFFSET($H$3,0,0,'Données projet'!$E$10+1,1))</f>
        <v>437.26788843734175</v>
      </c>
      <c r="AO59" s="59">
        <f t="shared" si="36"/>
        <v>273.35778700650792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41.103869655221743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41.103869655221743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6.2</v>
      </c>
      <c r="BD59" s="12">
        <f>IF('Données projet'!$A$88&gt;35,BD58+BC59-BL58,IF(A59&lt;'Données projet'!$A$88,$BA$205^A59,IF(A59='Données projet'!$A$88,'Données projet'!$B$88,BD58+BC59-BL58)))</f>
        <v>269.19999999999993</v>
      </c>
      <c r="BE59" s="13">
        <f>BD59*VLOOKUP('Données projet'!$B$11,Paramètres!$A$1:$I$89,3,0)*VLOOKUP('Données projet'!$B$11,Paramètres!$A$1:$I$89,5,0)</f>
        <v>289.7668799999999</v>
      </c>
      <c r="BF59" s="13">
        <f t="shared" si="37"/>
        <v>69.026894594073823</v>
      </c>
      <c r="BG59" s="20">
        <f t="shared" si="7"/>
        <v>624.89915741801178</v>
      </c>
      <c r="BH59" s="59">
        <f t="shared" si="8"/>
        <v>883.82897335663347</v>
      </c>
      <c r="BI59" s="59">
        <f ca="1">AVERAGE(OFFSET($BH$3,0,0,'Données projet'!$E$11+1,1))-AVERAGE(OFFSET($H$3,0,0,'Données projet'!$E$11+1,1))</f>
        <v>488.49312517024231</v>
      </c>
      <c r="BJ59" s="59">
        <f t="shared" si="38"/>
        <v>470.60132881359323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51.395056818682249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51.395056818682249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6.2</v>
      </c>
      <c r="BY59" s="12">
        <f>IF('Données projet'!$A$114&gt;35,BY58+BX59-CG58,IF(A59&lt;'Données projet'!$A$114,$BV$205^A59,IF(A59='Données projet'!$A$114,'Données projet'!$B$114,BY58+BX59-CG58)))</f>
        <v>269.19999999999993</v>
      </c>
      <c r="BZ59" s="13">
        <f>BY59*VLOOKUP('Données projet'!$B$12,Paramètres!$A$1:$I$89,3,0)*VLOOKUP('Données projet'!$B$12,Paramètres!$A$1:$I$89,5,0)</f>
        <v>260.37023999999997</v>
      </c>
      <c r="CA59" s="13">
        <f t="shared" si="39"/>
        <v>62.801291625234725</v>
      </c>
      <c r="CB59" s="20">
        <f t="shared" si="10"/>
        <v>562.85708424728375</v>
      </c>
      <c r="CC59" s="59">
        <f t="shared" si="11"/>
        <v>821.78690018590555</v>
      </c>
      <c r="CD59" s="59">
        <f ca="1">AVERAGE(OFFSET($CC$3,0,0,'Données projet'!$E$12+1,1))-AVERAGE(OFFSET($H$3,0,0,'Données projet'!$E$12+1,1))</f>
        <v>445.32382187045056</v>
      </c>
      <c r="CE59" s="59">
        <f t="shared" si="40"/>
        <v>429.45184538102637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46.181065547221721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46.181065547221721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6.2</v>
      </c>
      <c r="CT59" s="12">
        <f>IF('Données projet'!$A$140&gt;35,CT58+CS59-DB58,IF(A59&lt;'Données projet'!$A$140,$CQ$205^A59,IF(A59='Données projet'!$A$140,'Données projet'!$B$140,CT58+CS59-DB58)))</f>
        <v>269.19999999999993</v>
      </c>
      <c r="CU59" s="17">
        <f>CT59*VLOOKUP('Données projet'!$B$13,Paramètres!$A$1:$I$89,3,0)*VLOOKUP('Données projet'!$B$13,Paramètres!$A$1:$I$89,5,0)</f>
        <v>218.37503999999998</v>
      </c>
      <c r="CV59" s="13">
        <f t="shared" si="41"/>
        <v>53.761556452013281</v>
      </c>
      <c r="CW59" s="20">
        <f t="shared" si="13"/>
        <v>473.97123882058969</v>
      </c>
      <c r="CX59" s="59">
        <f t="shared" si="14"/>
        <v>732.90105475921143</v>
      </c>
      <c r="CY59" s="59">
        <f ca="1">AVERAGE(OFFSET($CX$3,0,0,'Données projet'!$E$13+1,1))-AVERAGE(OFFSET($H$3,0,0,'Données projet'!$E$13+1,1))</f>
        <v>383.47399633251354</v>
      </c>
      <c r="CZ59" s="59">
        <f t="shared" si="42"/>
        <v>370.49129421395628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38.732506587992425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38.732506587992425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6.2</v>
      </c>
      <c r="DO59" s="12">
        <f>IF('Données projet'!$A$166&gt;35,DO58+DN59-DW58,IF(A59&lt;'Données projet'!$A$166,$DL$205^A59,IF(A59='Données projet'!$A$166,'Données projet'!$B$166,DO58+DN59-DW58)))</f>
        <v>269.19999999999993</v>
      </c>
      <c r="DP59" s="17">
        <f>DO59*VLOOKUP('Données projet'!$B$14,Paramètres!$A$1:$I$89,3,0)*VLOOKUP('Données projet'!$B$14,Paramètres!$A$1:$I$89,5,0)</f>
        <v>218.37503999999998</v>
      </c>
      <c r="DQ59" s="13">
        <f t="shared" si="43"/>
        <v>53.761556452013281</v>
      </c>
      <c r="DR59" s="20">
        <f t="shared" si="16"/>
        <v>473.97123882058969</v>
      </c>
      <c r="DS59" s="59">
        <f t="shared" si="17"/>
        <v>732.90105475921143</v>
      </c>
      <c r="DT59" s="59">
        <f ca="1">AVERAGE(OFFSET($DS$3,0,0,'Données projet'!$E$14+1,1))-AVERAGE(OFFSET($H$3,0,0,'Données projet'!$E$14+1,1))</f>
        <v>383.47399633251354</v>
      </c>
      <c r="DU59" s="59">
        <f t="shared" si="44"/>
        <v>370.49129421395628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38.732506587992425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38.732506587992425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6.2</v>
      </c>
      <c r="EJ59" s="12">
        <f>IF('Données projet'!$A$192&gt;35,EJ58+EI59-ER58,IF(A59&lt;'Données projet'!$A$192,$EG$205^A59,IF(A59='Données projet'!$A$192,'Données projet'!$B$192,EJ58+EI59-ER58)))</f>
        <v>269.19999999999993</v>
      </c>
      <c r="EK59" s="17">
        <f>EJ59*VLOOKUP('Données projet'!$B$15,Paramètres!$A$1:$I$89,3,0)*VLOOKUP('Données projet'!$B$15,Paramètres!$A$1:$I$89,5,0)</f>
        <v>176.37983999999994</v>
      </c>
      <c r="EL59" s="13">
        <f t="shared" si="45"/>
        <v>44.51581737444701</v>
      </c>
      <c r="EM59" s="20">
        <f t="shared" si="19"/>
        <v>384.7266032604951</v>
      </c>
      <c r="EN59" s="59">
        <f t="shared" si="20"/>
        <v>643.65641919911684</v>
      </c>
      <c r="EO59" s="59">
        <f ca="1">AVERAGE(OFFSET($EN$3,0,0,'Données projet'!$E$15+1,1))-AVERAGE(OFFSET($H$3,0,0,'Données projet'!$E$15+1,1))</f>
        <v>321.37107975761091</v>
      </c>
      <c r="EP59" s="59">
        <f t="shared" si="46"/>
        <v>311.28303771742981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31.283947628763105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31.283947628763105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6">
        <f t="shared" si="1"/>
        <v>183.33333333333334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7.6</v>
      </c>
      <c r="N60" s="13">
        <f>IF('Données projet'!$A$36&gt;35,N59+M60-V59,IF(A60&lt;'Données projet'!$A$36,$K$205^A60,IF(A60='Données projet'!$A$36,'Données projet'!$B$36,N59+M60-V59)))</f>
        <v>191.2</v>
      </c>
      <c r="O60" s="13">
        <f>N60*VLOOKUP('Données projet'!$B$9,Paramètres!$A$1:$I$89,3,0)*VLOOKUP('Données projet'!$B$9,Paramètres!$A$1:$I$89,5,0)</f>
        <v>172.99775999999997</v>
      </c>
      <c r="P60" s="13">
        <f t="shared" si="33"/>
        <v>43.760737531919609</v>
      </c>
      <c r="Q60" s="20">
        <f t="shared" si="53"/>
        <v>377.52104986809326</v>
      </c>
      <c r="R60" s="59">
        <f t="shared" si="0"/>
        <v>637.04768991877097</v>
      </c>
      <c r="S60" s="59">
        <f ca="1">AVERAGE(OFFSET($R$3,0,0,'Données projet'!$E$9+1,1))-AVERAGE(OFFSET($H$3,0,0,'Données projet'!$E$9+1,1))</f>
        <v>398.11190027805549</v>
      </c>
      <c r="T60" s="59">
        <f t="shared" si="34"/>
        <v>250.47702091764884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35.958079613011243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35.958079613011243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7.6</v>
      </c>
      <c r="AI60" s="13">
        <f>IF('Données projet'!$A$62&gt;35,AI59+AH60-AQ59,IF(A60&lt;'Données projet'!$A$62,$AF$205^A60,IF(A60='Données projet'!$A$62,'Données projet'!$B$62,AI59+AH60-AQ59)))</f>
        <v>191.2</v>
      </c>
      <c r="AJ60" s="13">
        <f>AI60*VLOOKUP('Données projet'!$B$10,Paramètres!$A$1:$I$89,3,0)*VLOOKUP('Données projet'!$B$10,Paramètres!$A$1:$I$89,5,0)</f>
        <v>193.8768</v>
      </c>
      <c r="AK60" s="13">
        <f t="shared" si="35"/>
        <v>48.396048099527611</v>
      </c>
      <c r="AL60" s="20">
        <f t="shared" si="4"/>
        <v>421.95854377334393</v>
      </c>
      <c r="AM60" s="59">
        <f t="shared" si="5"/>
        <v>681.48518382402165</v>
      </c>
      <c r="AN60" s="59">
        <f ca="1">AVERAGE(OFFSET($AM$3,0,0,'Données projet'!$E$10+1,1))-AVERAGE(OFFSET($H$3,0,0,'Données projet'!$E$10+1,1))</f>
        <v>437.26788843734175</v>
      </c>
      <c r="AO60" s="59">
        <f t="shared" si="36"/>
        <v>273.35778700650792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40.297847842167791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40.297847842167791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6.2</v>
      </c>
      <c r="BD60" s="12">
        <f>IF('Données projet'!$A$88&gt;35,BD59+BC60-BL59,IF(A60&lt;'Données projet'!$A$88,$BA$205^A60,IF(A60='Données projet'!$A$88,'Données projet'!$B$88,BD59+BC60-BL59)))</f>
        <v>275.39999999999992</v>
      </c>
      <c r="BE60" s="13">
        <f>BD60*VLOOKUP('Données projet'!$B$11,Paramètres!$A$1:$I$89,3,0)*VLOOKUP('Données projet'!$B$11,Paramètres!$A$1:$I$89,5,0)</f>
        <v>296.44055999999989</v>
      </c>
      <c r="BF60" s="13">
        <f t="shared" si="37"/>
        <v>70.42975057134467</v>
      </c>
      <c r="BG60" s="20">
        <f t="shared" si="7"/>
        <v>638.96579091175852</v>
      </c>
      <c r="BH60" s="59">
        <f t="shared" si="8"/>
        <v>898.49243096243617</v>
      </c>
      <c r="BI60" s="59">
        <f ca="1">AVERAGE(OFFSET($BH$3,0,0,'Données projet'!$E$11+1,1))-AVERAGE(OFFSET($H$3,0,0,'Données projet'!$E$11+1,1))</f>
        <v>488.49312517024231</v>
      </c>
      <c r="BJ60" s="59">
        <f t="shared" si="38"/>
        <v>470.60132881359323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50.387231102357205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50.387231102357205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6.2</v>
      </c>
      <c r="BY60" s="12">
        <f>IF('Données projet'!$A$114&gt;35,BY59+BX60-CG59,IF(A60&lt;'Données projet'!$A$114,$BV$205^A60,IF(A60='Données projet'!$A$114,'Données projet'!$B$114,BY59+BX60-CG59)))</f>
        <v>275.39999999999992</v>
      </c>
      <c r="BZ60" s="13">
        <f>BY60*VLOOKUP('Données projet'!$B$12,Paramètres!$A$1:$I$89,3,0)*VLOOKUP('Données projet'!$B$12,Paramètres!$A$1:$I$89,5,0)</f>
        <v>266.36687999999992</v>
      </c>
      <c r="CA60" s="13">
        <f t="shared" si="39"/>
        <v>64.077622653233107</v>
      </c>
      <c r="CB60" s="20">
        <f t="shared" si="10"/>
        <v>575.52417545438084</v>
      </c>
      <c r="CC60" s="59">
        <f t="shared" si="11"/>
        <v>835.05081550505861</v>
      </c>
      <c r="CD60" s="59">
        <f ca="1">AVERAGE(OFFSET($CC$3,0,0,'Données projet'!$E$12+1,1))-AVERAGE(OFFSET($H$3,0,0,'Données projet'!$E$12+1,1))</f>
        <v>445.32382187045056</v>
      </c>
      <c r="CE60" s="59">
        <f t="shared" si="40"/>
        <v>429.45184538102637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45.275483019509359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45.275483019509359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6.2</v>
      </c>
      <c r="CT60" s="12">
        <f>IF('Données projet'!$A$140&gt;35,CT59+CS60-DB59,IF(A60&lt;'Données projet'!$A$140,$CQ$205^A60,IF(A60='Données projet'!$A$140,'Données projet'!$B$140,CT59+CS60-DB59)))</f>
        <v>275.39999999999992</v>
      </c>
      <c r="CU60" s="17">
        <f>CT60*VLOOKUP('Données projet'!$B$13,Paramètres!$A$1:$I$89,3,0)*VLOOKUP('Données projet'!$B$13,Paramètres!$A$1:$I$89,5,0)</f>
        <v>223.40447999999995</v>
      </c>
      <c r="CV60" s="13">
        <f t="shared" si="41"/>
        <v>54.854170008795911</v>
      </c>
      <c r="CW60" s="20">
        <f t="shared" si="13"/>
        <v>484.63381543198619</v>
      </c>
      <c r="CX60" s="59">
        <f t="shared" si="14"/>
        <v>744.16045548266391</v>
      </c>
      <c r="CY60" s="59">
        <f ca="1">AVERAGE(OFFSET($CX$3,0,0,'Données projet'!$E$13+1,1))-AVERAGE(OFFSET($H$3,0,0,'Données projet'!$E$13+1,1))</f>
        <v>383.47399633251354</v>
      </c>
      <c r="CZ60" s="59">
        <f t="shared" si="42"/>
        <v>370.49129421395628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37.972985758298186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37.972985758298186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6.2</v>
      </c>
      <c r="DO60" s="12">
        <f>IF('Données projet'!$A$166&gt;35,DO59+DN60-DW59,IF(A60&lt;'Données projet'!$A$166,$DL$205^A60,IF(A60='Données projet'!$A$166,'Données projet'!$B$166,DO59+DN60-DW59)))</f>
        <v>275.39999999999992</v>
      </c>
      <c r="DP60" s="17">
        <f>DO60*VLOOKUP('Données projet'!$B$14,Paramètres!$A$1:$I$89,3,0)*VLOOKUP('Données projet'!$B$14,Paramètres!$A$1:$I$89,5,0)</f>
        <v>223.40447999999995</v>
      </c>
      <c r="DQ60" s="13">
        <f t="shared" si="43"/>
        <v>54.854170008795911</v>
      </c>
      <c r="DR60" s="20">
        <f t="shared" si="16"/>
        <v>484.63381543198619</v>
      </c>
      <c r="DS60" s="59">
        <f t="shared" si="17"/>
        <v>744.16045548266391</v>
      </c>
      <c r="DT60" s="59">
        <f ca="1">AVERAGE(OFFSET($DS$3,0,0,'Données projet'!$E$14+1,1))-AVERAGE(OFFSET($H$3,0,0,'Données projet'!$E$14+1,1))</f>
        <v>383.47399633251354</v>
      </c>
      <c r="DU60" s="59">
        <f t="shared" si="44"/>
        <v>370.49129421395628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37.972985758298186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37.972985758298186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6.2</v>
      </c>
      <c r="EJ60" s="12">
        <f>IF('Données projet'!$A$192&gt;35,EJ59+EI60-ER59,IF(A60&lt;'Données projet'!$A$192,$EG$205^A60,IF(A60='Données projet'!$A$192,'Données projet'!$B$192,EJ59+EI60-ER59)))</f>
        <v>275.39999999999992</v>
      </c>
      <c r="EK60" s="17">
        <f>EJ60*VLOOKUP('Données projet'!$B$15,Paramètres!$A$1:$I$89,3,0)*VLOOKUP('Données projet'!$B$15,Paramètres!$A$1:$I$89,5,0)</f>
        <v>180.44207999999995</v>
      </c>
      <c r="EL60" s="13">
        <f t="shared" si="45"/>
        <v>45.420526775820029</v>
      </c>
      <c r="EM60" s="20">
        <f t="shared" si="19"/>
        <v>393.37737346788646</v>
      </c>
      <c r="EN60" s="59">
        <f t="shared" si="20"/>
        <v>652.90401351856417</v>
      </c>
      <c r="EO60" s="59">
        <f ca="1">AVERAGE(OFFSET($EN$3,0,0,'Données projet'!$E$15+1,1))-AVERAGE(OFFSET($H$3,0,0,'Données projet'!$E$15+1,1))</f>
        <v>321.37107975761091</v>
      </c>
      <c r="EP60" s="59">
        <f t="shared" si="46"/>
        <v>311.28303771742981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30.670488497086989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30.670488497086989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6">
        <f t="shared" si="1"/>
        <v>183.33333333333334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7.6</v>
      </c>
      <c r="N61" s="13">
        <f>IF('Données projet'!$A$36&gt;35,N60+M61-V60,IF(A61&lt;'Données projet'!$A$36,$K$205^A61,IF(A61='Données projet'!$A$36,'Données projet'!$B$36,N60+M61-V60)))</f>
        <v>198.79999999999998</v>
      </c>
      <c r="O61" s="13">
        <f>N61*VLOOKUP('Données projet'!$B$9,Paramètres!$A$1:$I$89,3,0)*VLOOKUP('Données projet'!$B$9,Paramètres!$A$1:$I$89,5,0)</f>
        <v>179.87423999999999</v>
      </c>
      <c r="P61" s="13">
        <f t="shared" si="33"/>
        <v>45.294205745553846</v>
      </c>
      <c r="Q61" s="20">
        <f t="shared" si="53"/>
        <v>392.16837634017293</v>
      </c>
      <c r="R61" s="59">
        <f t="shared" si="0"/>
        <v>652.28148693886135</v>
      </c>
      <c r="S61" s="59">
        <f ca="1">AVERAGE(OFFSET($R$3,0,0,'Données projet'!$E$9+1,1))-AVERAGE(OFFSET($H$3,0,0,'Données projet'!$E$9+1,1))</f>
        <v>398.11190027805549</v>
      </c>
      <c r="T61" s="59">
        <f t="shared" si="34"/>
        <v>250.47702091764884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35.252963604063027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35.252963604063027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7.6</v>
      </c>
      <c r="AI61" s="13">
        <f>IF('Données projet'!$A$62&gt;35,AI60+AH61-AQ60,IF(A61&lt;'Données projet'!$A$62,$AF$205^A61,IF(A61='Données projet'!$A$62,'Données projet'!$B$62,AI60+AH61-AQ60)))</f>
        <v>198.79999999999998</v>
      </c>
      <c r="AJ61" s="13">
        <f>AI61*VLOOKUP('Données projet'!$B$10,Paramètres!$A$1:$I$89,3,0)*VLOOKUP('Données projet'!$B$10,Paramètres!$A$1:$I$89,5,0)</f>
        <v>201.58320000000001</v>
      </c>
      <c r="AK61" s="13">
        <f t="shared" si="35"/>
        <v>50.091947337331924</v>
      </c>
      <c r="AL61" s="20">
        <f t="shared" si="4"/>
        <v>438.33421494585309</v>
      </c>
      <c r="AM61" s="59">
        <f t="shared" si="5"/>
        <v>698.44732554454151</v>
      </c>
      <c r="AN61" s="59">
        <f ca="1">AVERAGE(OFFSET($AM$3,0,0,'Données projet'!$E$10+1,1))-AVERAGE(OFFSET($H$3,0,0,'Données projet'!$E$10+1,1))</f>
        <v>437.26788843734175</v>
      </c>
      <c r="AO61" s="59">
        <f t="shared" si="36"/>
        <v>273.35778700650792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39.507631625243064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39.507631625243064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6.2</v>
      </c>
      <c r="BD61" s="12">
        <f>IF('Données projet'!$A$88&gt;35,BD60+BC61-BL60,IF(A61&lt;'Données projet'!$A$88,$BA$205^A61,IF(A61='Données projet'!$A$88,'Données projet'!$B$88,BD60+BC61-BL60)))</f>
        <v>281.59999999999991</v>
      </c>
      <c r="BE61" s="13">
        <f>BD61*VLOOKUP('Données projet'!$B$11,Paramètres!$A$1:$I$89,3,0)*VLOOKUP('Données projet'!$B$11,Paramètres!$A$1:$I$89,5,0)</f>
        <v>303.11423999999988</v>
      </c>
      <c r="BF61" s="13">
        <f t="shared" si="37"/>
        <v>71.828934878193508</v>
      </c>
      <c r="BG61" s="20">
        <f t="shared" si="7"/>
        <v>653.02602957952024</v>
      </c>
      <c r="BH61" s="59">
        <f t="shared" si="8"/>
        <v>913.13914017820866</v>
      </c>
      <c r="BI61" s="59">
        <f ca="1">AVERAGE(OFFSET($BH$3,0,0,'Données projet'!$E$11+1,1))-AVERAGE(OFFSET($H$3,0,0,'Données projet'!$E$11+1,1))</f>
        <v>488.49312517024231</v>
      </c>
      <c r="BJ61" s="59">
        <f t="shared" si="38"/>
        <v>470.60132881359323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49.399168233616301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49.399168233616301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6.2</v>
      </c>
      <c r="BY61" s="12">
        <f>IF('Données projet'!$A$114&gt;35,BY60+BX61-CG60,IF(A61&lt;'Données projet'!$A$114,$BV$205^A61,IF(A61='Données projet'!$A$114,'Données projet'!$B$114,BY60+BX61-CG60)))</f>
        <v>281.59999999999991</v>
      </c>
      <c r="BZ61" s="13">
        <f>BY61*VLOOKUP('Données projet'!$B$12,Paramètres!$A$1:$I$89,3,0)*VLOOKUP('Données projet'!$B$12,Paramètres!$A$1:$I$89,5,0)</f>
        <v>272.36351999999994</v>
      </c>
      <c r="CA61" s="13">
        <f t="shared" si="39"/>
        <v>65.350613162347059</v>
      </c>
      <c r="CB61" s="20">
        <f t="shared" si="10"/>
        <v>588.18544859108772</v>
      </c>
      <c r="CC61" s="59">
        <f t="shared" si="11"/>
        <v>848.29855918977614</v>
      </c>
      <c r="CD61" s="59">
        <f ca="1">AVERAGE(OFFSET($CC$3,0,0,'Données projet'!$E$12+1,1))-AVERAGE(OFFSET($H$3,0,0,'Données projet'!$E$12+1,1))</f>
        <v>445.32382187045056</v>
      </c>
      <c r="CE61" s="59">
        <f t="shared" si="40"/>
        <v>429.45184538102637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44.387658412814638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44.387658412814638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6.2</v>
      </c>
      <c r="CT61" s="12">
        <f>IF('Données projet'!$A$140&gt;35,CT60+CS61-DB60,IF(A61&lt;'Données projet'!$A$140,$CQ$205^A61,IF(A61='Données projet'!$A$140,'Données projet'!$B$140,CT60+CS61-DB60)))</f>
        <v>281.59999999999991</v>
      </c>
      <c r="CU61" s="17">
        <f>CT61*VLOOKUP('Données projet'!$B$13,Paramètres!$A$1:$I$89,3,0)*VLOOKUP('Données projet'!$B$13,Paramètres!$A$1:$I$89,5,0)</f>
        <v>228.43391999999994</v>
      </c>
      <c r="CV61" s="13">
        <f t="shared" si="41"/>
        <v>55.943923887219448</v>
      </c>
      <c r="CW61" s="20">
        <f t="shared" si="13"/>
        <v>495.29141143690708</v>
      </c>
      <c r="CX61" s="59">
        <f t="shared" si="14"/>
        <v>755.40452203559551</v>
      </c>
      <c r="CY61" s="59">
        <f ca="1">AVERAGE(OFFSET($CX$3,0,0,'Données projet'!$E$13+1,1))-AVERAGE(OFFSET($H$3,0,0,'Données projet'!$E$13+1,1))</f>
        <v>383.47399633251354</v>
      </c>
      <c r="CZ61" s="59">
        <f t="shared" si="42"/>
        <v>370.49129421395628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37.228358668812291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37.228358668812291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6.2</v>
      </c>
      <c r="DO61" s="12">
        <f>IF('Données projet'!$A$166&gt;35,DO60+DN61-DW60,IF(A61&lt;'Données projet'!$A$166,$DL$205^A61,IF(A61='Données projet'!$A$166,'Données projet'!$B$166,DO60+DN61-DW60)))</f>
        <v>281.59999999999991</v>
      </c>
      <c r="DP61" s="17">
        <f>DO61*VLOOKUP('Données projet'!$B$14,Paramètres!$A$1:$I$89,3,0)*VLOOKUP('Données projet'!$B$14,Paramètres!$A$1:$I$89,5,0)</f>
        <v>228.43391999999994</v>
      </c>
      <c r="DQ61" s="13">
        <f t="shared" si="43"/>
        <v>55.943923887219448</v>
      </c>
      <c r="DR61" s="20">
        <f t="shared" si="16"/>
        <v>495.29141143690708</v>
      </c>
      <c r="DS61" s="59">
        <f t="shared" si="17"/>
        <v>755.40452203559551</v>
      </c>
      <c r="DT61" s="59">
        <f ca="1">AVERAGE(OFFSET($DS$3,0,0,'Données projet'!$E$14+1,1))-AVERAGE(OFFSET($H$3,0,0,'Données projet'!$E$14+1,1))</f>
        <v>383.47399633251354</v>
      </c>
      <c r="DU61" s="59">
        <f t="shared" si="44"/>
        <v>370.49129421395628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37.228358668812291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37.228358668812291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6.2</v>
      </c>
      <c r="EJ61" s="12">
        <f>IF('Données projet'!$A$192&gt;35,EJ60+EI61-ER60,IF(A61&lt;'Données projet'!$A$192,$EG$205^A61,IF(A61='Données projet'!$A$192,'Données projet'!$B$192,EJ60+EI61-ER60)))</f>
        <v>281.59999999999991</v>
      </c>
      <c r="EK61" s="17">
        <f>EJ61*VLOOKUP('Données projet'!$B$15,Paramètres!$A$1:$I$89,3,0)*VLOOKUP('Données projet'!$B$15,Paramètres!$A$1:$I$89,5,0)</f>
        <v>184.50431999999995</v>
      </c>
      <c r="EL61" s="13">
        <f t="shared" si="45"/>
        <v>46.32286829709458</v>
      </c>
      <c r="EM61" s="20">
        <f t="shared" si="19"/>
        <v>402.02401961743959</v>
      </c>
      <c r="EN61" s="59">
        <f t="shared" si="20"/>
        <v>662.13713021612807</v>
      </c>
      <c r="EO61" s="59">
        <f ca="1">AVERAGE(OFFSET($EN$3,0,0,'Données projet'!$E$15+1,1))-AVERAGE(OFFSET($H$3,0,0,'Données projet'!$E$15+1,1))</f>
        <v>321.37107975761091</v>
      </c>
      <c r="EP61" s="59">
        <f t="shared" si="46"/>
        <v>311.28303771742981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30.069058924809919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30.069058924809919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6">
        <f t="shared" si="1"/>
        <v>183.33333333333334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7.6</v>
      </c>
      <c r="N62" s="13">
        <f>IF('Données projet'!$A$36&gt;35,N61+M62-V61,IF(A62&lt;'Données projet'!$A$36,$K$205^A62,IF(A62='Données projet'!$A$36,'Données projet'!$B$36,N61+M62-V61)))</f>
        <v>206.39999999999998</v>
      </c>
      <c r="O62" s="13">
        <f>N62*VLOOKUP('Données projet'!$B$9,Paramètres!$A$1:$I$89,3,0)*VLOOKUP('Données projet'!$B$9,Paramètres!$A$1:$I$89,5,0)</f>
        <v>186.75071999999997</v>
      </c>
      <c r="P62" s="13">
        <f t="shared" si="33"/>
        <v>46.820863587839391</v>
      </c>
      <c r="Q62" s="20">
        <f t="shared" si="53"/>
        <v>406.80384141548689</v>
      </c>
      <c r="R62" s="59">
        <f t="shared" si="0"/>
        <v>667.49324860932961</v>
      </c>
      <c r="S62" s="59">
        <f ca="1">AVERAGE(OFFSET($R$3,0,0,'Données projet'!$E$9+1,1))-AVERAGE(OFFSET($H$3,0,0,'Données projet'!$E$9+1,1))</f>
        <v>398.11190027805549</v>
      </c>
      <c r="T62" s="59">
        <f t="shared" si="34"/>
        <v>250.47702091764884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34.561674489971985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34.561674489971985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7.6</v>
      </c>
      <c r="AI62" s="13">
        <f>IF('Données projet'!$A$62&gt;35,AI61+AH62-AQ61,IF(A62&lt;'Données projet'!$A$62,$AF$205^A62,IF(A62='Données projet'!$A$62,'Données projet'!$B$62,AI61+AH62-AQ61)))</f>
        <v>206.39999999999998</v>
      </c>
      <c r="AJ62" s="13">
        <f>AI62*VLOOKUP('Données projet'!$B$10,Paramètres!$A$1:$I$89,3,0)*VLOOKUP('Données projet'!$B$10,Paramètres!$A$1:$I$89,5,0)</f>
        <v>209.28960000000001</v>
      </c>
      <c r="AK62" s="13">
        <f t="shared" si="35"/>
        <v>51.780314822292169</v>
      </c>
      <c r="AL62" s="20">
        <f t="shared" si="4"/>
        <v>454.69676831549214</v>
      </c>
      <c r="AM62" s="59">
        <f t="shared" si="5"/>
        <v>715.38617550933486</v>
      </c>
      <c r="AN62" s="59">
        <f ca="1">AVERAGE(OFFSET($AM$3,0,0,'Données projet'!$E$10+1,1))-AVERAGE(OFFSET($H$3,0,0,'Données projet'!$E$10+1,1))</f>
        <v>437.26788843734175</v>
      </c>
      <c r="AO62" s="59">
        <f t="shared" si="36"/>
        <v>273.35778700650792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38.732911066347931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38.732911066347931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6.2</v>
      </c>
      <c r="BD62" s="12">
        <f>IF('Données projet'!$A$88&gt;35,BD61+BC62-BL61,IF(A62&lt;'Données projet'!$A$88,$BA$205^A62,IF(A62='Données projet'!$A$88,'Données projet'!$B$88,BD61+BC62-BL61)))</f>
        <v>287.7999999999999</v>
      </c>
      <c r="BE62" s="13">
        <f>BD62*VLOOKUP('Données projet'!$B$11,Paramètres!$A$1:$I$89,3,0)*VLOOKUP('Données projet'!$B$11,Paramètres!$A$1:$I$89,5,0)</f>
        <v>309.78791999999987</v>
      </c>
      <c r="BF62" s="13">
        <f t="shared" si="37"/>
        <v>73.224537662821149</v>
      </c>
      <c r="BG62" s="20">
        <f t="shared" si="7"/>
        <v>667.08003042941323</v>
      </c>
      <c r="BH62" s="59">
        <f t="shared" si="8"/>
        <v>927.76943762325595</v>
      </c>
      <c r="BI62" s="59">
        <f ca="1">AVERAGE(OFFSET($BH$3,0,0,'Données projet'!$E$11+1,1))-AVERAGE(OFFSET($H$3,0,0,'Données projet'!$E$11+1,1))</f>
        <v>488.49312517024231</v>
      </c>
      <c r="BJ62" s="59">
        <f t="shared" si="38"/>
        <v>470.60132881359323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48.430480675072566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48.430480675072566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6.2</v>
      </c>
      <c r="BY62" s="12">
        <f>IF('Données projet'!$A$114&gt;35,BY61+BX62-CG61,IF(A62&lt;'Données projet'!$A$114,$BV$205^A62,IF(A62='Données projet'!$A$114,'Données projet'!$B$114,BY61+BX62-CG61)))</f>
        <v>287.7999999999999</v>
      </c>
      <c r="BZ62" s="13">
        <f>BY62*VLOOKUP('Données projet'!$B$12,Paramètres!$A$1:$I$89,3,0)*VLOOKUP('Données projet'!$B$12,Paramètres!$A$1:$I$89,5,0)</f>
        <v>278.36015999999989</v>
      </c>
      <c r="CA62" s="13">
        <f t="shared" si="39"/>
        <v>66.620345170223231</v>
      </c>
      <c r="CB62" s="20">
        <f t="shared" si="10"/>
        <v>600.84104650480526</v>
      </c>
      <c r="CC62" s="59">
        <f t="shared" si="11"/>
        <v>861.53045369864799</v>
      </c>
      <c r="CD62" s="59">
        <f ca="1">AVERAGE(OFFSET($CC$3,0,0,'Données projet'!$E$12+1,1))-AVERAGE(OFFSET($H$3,0,0,'Données projet'!$E$12+1,1))</f>
        <v>445.32382187045056</v>
      </c>
      <c r="CE62" s="59">
        <f t="shared" si="40"/>
        <v>429.45184538102637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43.517243505137657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43.517243505137657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6.2</v>
      </c>
      <c r="CT62" s="12">
        <f>IF('Données projet'!$A$140&gt;35,CT61+CS62-DB61,IF(A62&lt;'Données projet'!$A$140,$CQ$205^A62,IF(A62='Données projet'!$A$140,'Données projet'!$B$140,CT61+CS62-DB61)))</f>
        <v>287.7999999999999</v>
      </c>
      <c r="CU62" s="17">
        <f>CT62*VLOOKUP('Données projet'!$B$13,Paramètres!$A$1:$I$89,3,0)*VLOOKUP('Données projet'!$B$13,Paramètres!$A$1:$I$89,5,0)</f>
        <v>233.46335999999994</v>
      </c>
      <c r="CV62" s="13">
        <f t="shared" si="41"/>
        <v>57.030888299157333</v>
      </c>
      <c r="CW62" s="20">
        <f t="shared" si="13"/>
        <v>505.94414912103224</v>
      </c>
      <c r="CX62" s="59">
        <f t="shared" si="14"/>
        <v>766.63355631487502</v>
      </c>
      <c r="CY62" s="59">
        <f ca="1">AVERAGE(OFFSET($CX$3,0,0,'Données projet'!$E$13+1,1))-AVERAGE(OFFSET($H$3,0,0,'Données projet'!$E$13+1,1))</f>
        <v>383.47399633251354</v>
      </c>
      <c r="CZ62" s="59">
        <f t="shared" si="42"/>
        <v>370.49129421395628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36.498333262373535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36.498333262373535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6.2</v>
      </c>
      <c r="DO62" s="12">
        <f>IF('Données projet'!$A$166&gt;35,DO61+DN62-DW61,IF(A62&lt;'Données projet'!$A$166,$DL$205^A62,IF(A62='Données projet'!$A$166,'Données projet'!$B$166,DO61+DN62-DW61)))</f>
        <v>287.7999999999999</v>
      </c>
      <c r="DP62" s="17">
        <f>DO62*VLOOKUP('Données projet'!$B$14,Paramètres!$A$1:$I$89,3,0)*VLOOKUP('Données projet'!$B$14,Paramètres!$A$1:$I$89,5,0)</f>
        <v>233.46335999999994</v>
      </c>
      <c r="DQ62" s="13">
        <f t="shared" si="43"/>
        <v>57.030888299157333</v>
      </c>
      <c r="DR62" s="20">
        <f t="shared" si="16"/>
        <v>505.94414912103224</v>
      </c>
      <c r="DS62" s="59">
        <f t="shared" si="17"/>
        <v>766.63355631487502</v>
      </c>
      <c r="DT62" s="59">
        <f ca="1">AVERAGE(OFFSET($DS$3,0,0,'Données projet'!$E$14+1,1))-AVERAGE(OFFSET($H$3,0,0,'Données projet'!$E$14+1,1))</f>
        <v>383.47399633251354</v>
      </c>
      <c r="DU62" s="59">
        <f t="shared" si="44"/>
        <v>370.49129421395628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36.498333262373535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36.498333262373535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6.2</v>
      </c>
      <c r="EJ62" s="12">
        <f>IF('Données projet'!$A$192&gt;35,EJ61+EI62-ER61,IF(A62&lt;'Données projet'!$A$192,$EG$205^A62,IF(A62='Données projet'!$A$192,'Données projet'!$B$192,EJ61+EI62-ER61)))</f>
        <v>287.7999999999999</v>
      </c>
      <c r="EK62" s="17">
        <f>EJ62*VLOOKUP('Données projet'!$B$15,Paramètres!$A$1:$I$89,3,0)*VLOOKUP('Données projet'!$B$15,Paramètres!$A$1:$I$89,5,0)</f>
        <v>188.56655999999992</v>
      </c>
      <c r="EL62" s="13">
        <f t="shared" si="45"/>
        <v>47.222900075332575</v>
      </c>
      <c r="EM62" s="20">
        <f t="shared" si="19"/>
        <v>410.66664296453746</v>
      </c>
      <c r="EN62" s="59">
        <f t="shared" si="20"/>
        <v>671.35605015838019</v>
      </c>
      <c r="EO62" s="59">
        <f ca="1">AVERAGE(OFFSET($EN$3,0,0,'Données projet'!$E$15+1,1))-AVERAGE(OFFSET($H$3,0,0,'Données projet'!$E$15+1,1))</f>
        <v>321.37107975761091</v>
      </c>
      <c r="EP62" s="59">
        <f t="shared" si="46"/>
        <v>311.28303771742981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29.479423019609385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29.479423019609385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6">
        <f t="shared" si="1"/>
        <v>183.33333333333334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214</v>
      </c>
      <c r="L63" s="12">
        <f>VLOOKUP(A63,'Données projet'!$A$35:$I$55,9,0)</f>
        <v>7.6</v>
      </c>
      <c r="M63" s="12">
        <f t="array" ref="M63">INDEX(L:L,MIN(IF(ISNUMBER(L63:L259),ROW(L63:L259),"")))</f>
        <v>7.6</v>
      </c>
      <c r="N63" s="13">
        <f>IF('Données projet'!$A$36&gt;35,N62+M63-V62,IF(A63&lt;'Données projet'!$A$36,$K$205^A63,IF(A63='Données projet'!$A$36,'Données projet'!$B$36,N62+M63-V62)))</f>
        <v>213.99999999999997</v>
      </c>
      <c r="O63" s="13">
        <f>N63*VLOOKUP('Données projet'!$B$9,Paramètres!$A$1:$I$89,3,0)*VLOOKUP('Données projet'!$B$9,Paramètres!$A$1:$I$89,5,0)</f>
        <v>193.62719999999996</v>
      </c>
      <c r="P63" s="13">
        <f t="shared" si="33"/>
        <v>48.340990547231193</v>
      </c>
      <c r="Q63" s="20">
        <f t="shared" si="53"/>
        <v>421.42793186976087</v>
      </c>
      <c r="R63" s="59">
        <f t="shared" si="0"/>
        <v>682.68363820123841</v>
      </c>
      <c r="S63" s="59">
        <f ca="1">AVERAGE(OFFSET($R$3,0,0,'Données projet'!$E$9+1,1))-AVERAGE(OFFSET($H$3,0,0,'Données projet'!$E$9+1,1))</f>
        <v>398.11190027805549</v>
      </c>
      <c r="T63" s="59">
        <f t="shared" si="34"/>
        <v>250.47702091764884</v>
      </c>
      <c r="U63" s="15">
        <f>IF(ISNA(VLOOKUP(A63,'Données projet'!$A$35:$I$55,3,0)),0,VLOOKUP(A63,'Données projet'!$A$35:$I$55,3,0))</f>
        <v>8</v>
      </c>
      <c r="V63" s="15">
        <f>IF(ISNA(VLOOKUP(A63,'Données projet'!$A$35:$I$55,4,0)),0,VLOOKUP(A63,'Données projet'!$A$35:$I$55,4,0))</f>
        <v>21</v>
      </c>
      <c r="W63" s="16">
        <f>IF(ISNA(VLOOKUP(A63,'Données projet'!$A$35:$I$55,5,0)),0%,VLOOKUP(A63,'Données projet'!$A$35:$I$55,5,0)*VLOOKUP('Données projet'!$B$9,Paramètres!$A$1:$I$89,7,0))</f>
        <v>0.43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42.916014416358301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42.916014416358301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214</v>
      </c>
      <c r="AG63" s="12">
        <f>VLOOKUP(A63,'Données projet'!$A$61:$I$81,9,0)</f>
        <v>7.6</v>
      </c>
      <c r="AH63" s="12">
        <f t="array" ref="AH63">INDEX(AG:AG,MIN(IF(ISNUMBER(AG63:AG259),ROW(AG63:AG259),"")))</f>
        <v>7.6</v>
      </c>
      <c r="AI63" s="13">
        <f>IF('Données projet'!$A$62&gt;35,AI62+AH63-AQ62,IF(A63&lt;'Données projet'!$A$62,$AF$205^A63,IF(A63='Données projet'!$A$62,'Données projet'!$B$62,AI62+AH63-AQ62)))</f>
        <v>213.99999999999997</v>
      </c>
      <c r="AJ63" s="13">
        <f>AI63*VLOOKUP('Données projet'!$B$10,Paramètres!$A$1:$I$89,3,0)*VLOOKUP('Données projet'!$B$10,Paramètres!$A$1:$I$89,5,0)</f>
        <v>216.99600000000001</v>
      </c>
      <c r="AK63" s="13">
        <f t="shared" si="35"/>
        <v>53.461459647386917</v>
      </c>
      <c r="AL63" s="20">
        <f t="shared" si="4"/>
        <v>471.04674221919896</v>
      </c>
      <c r="AM63" s="59">
        <f t="shared" si="5"/>
        <v>732.30244855067644</v>
      </c>
      <c r="AN63" s="59">
        <f ca="1">AVERAGE(OFFSET($AM$3,0,0,'Données projet'!$E$10+1,1))-AVERAGE(OFFSET($H$3,0,0,'Données projet'!$E$10+1,1))</f>
        <v>437.26788843734175</v>
      </c>
      <c r="AO63" s="59">
        <f t="shared" si="36"/>
        <v>273.35778700650792</v>
      </c>
      <c r="AP63" s="15">
        <f>IF(ISNA(VLOOKUP(A63,'Données projet'!$A$61:$I$81,3,0)),0,VLOOKUP(A63,'Données projet'!$A$61:$I$81,3,0))</f>
        <v>8</v>
      </c>
      <c r="AQ63" s="15">
        <f>IF(ISNA(VLOOKUP(A63,'Données projet'!$A$61:$I$81,4,0)),0,VLOOKUP(A63,'Données projet'!$A$61:$I$81,4,0))</f>
        <v>21</v>
      </c>
      <c r="AR63" s="16">
        <f>IF(ISNA(VLOOKUP(A63,'Données projet'!$A$61:$I$81,5,0)),0%,VLOOKUP(A63,'Données projet'!$A$61:$I$81,5,0)*VLOOKUP('Données projet'!$B$10,Paramètres!$A$1:$I$89,7,0))</f>
        <v>0.43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48.095533397642946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48.095533397642946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294</v>
      </c>
      <c r="BB63" s="12">
        <f>VLOOKUP(A63,'Données projet'!$A$87:$I$107,9,0)</f>
        <v>6.2</v>
      </c>
      <c r="BC63" s="12">
        <f t="array" ref="BC63">INDEX(BB:BB,MIN(IF(ISNUMBER(BB63:BB259),ROW(BB63:BB259),"")))</f>
        <v>6.2</v>
      </c>
      <c r="BD63" s="12">
        <f>IF('Données projet'!$A$88&gt;35,BD62+BC63-BL62,IF(A63&lt;'Données projet'!$A$88,$BA$205^A63,IF(A63='Données projet'!$A$88,'Données projet'!$B$88,BD62+BC63-BL62)))</f>
        <v>293.99999999999989</v>
      </c>
      <c r="BE63" s="13">
        <f>BD63*VLOOKUP('Données projet'!$B$11,Paramètres!$A$1:$I$89,3,0)*VLOOKUP('Données projet'!$B$11,Paramètres!$A$1:$I$89,5,0)</f>
        <v>316.46159999999986</v>
      </c>
      <c r="BF63" s="13">
        <f t="shared" si="37"/>
        <v>74.616644967491624</v>
      </c>
      <c r="BG63" s="20">
        <f t="shared" si="7"/>
        <v>681.12794331838097</v>
      </c>
      <c r="BH63" s="59">
        <f t="shared" si="8"/>
        <v>942.3836496498584</v>
      </c>
      <c r="BI63" s="59">
        <f ca="1">AVERAGE(OFFSET($BH$3,0,0,'Données projet'!$E$11+1,1))-AVERAGE(OFFSET($H$3,0,0,'Données projet'!$E$11+1,1))</f>
        <v>488.49312517024231</v>
      </c>
      <c r="BJ63" s="59">
        <f t="shared" si="38"/>
        <v>470.60132881359323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14</v>
      </c>
      <c r="BM63" s="16">
        <f>IF(ISNA(VLOOKUP(A63,'Données projet'!$A$87:$I$107,5,0)),0%,VLOOKUP(A63,'Données projet'!$A$87:$I$107,5,0)*VLOOKUP('Données projet'!$B$11,Paramètres!$A$1:$I$89,7,0))</f>
        <v>0.43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54.644156954216996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54.644156954216996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294</v>
      </c>
      <c r="BW63" s="12">
        <f>VLOOKUP(A63,'Données projet'!$A$113:$I$133,9,0)</f>
        <v>6.2</v>
      </c>
      <c r="BX63" s="12">
        <f t="array" ref="BX63">INDEX(BW:BW,MIN(IF(ISNUMBER(BW63:BW259),ROW(BW63:BW259),"")))</f>
        <v>6.2</v>
      </c>
      <c r="BY63" s="12">
        <f>IF('Données projet'!$A$114&gt;35,BY62+BX63-CG62,IF(A63&lt;'Données projet'!$A$114,$BV$205^A63,IF(A63='Données projet'!$A$114,'Données projet'!$B$114,BY62+BX63-CG62)))</f>
        <v>293.99999999999989</v>
      </c>
      <c r="BZ63" s="13">
        <f>BY63*VLOOKUP('Données projet'!$B$12,Paramètres!$A$1:$I$89,3,0)*VLOOKUP('Données projet'!$B$12,Paramètres!$A$1:$I$89,5,0)</f>
        <v>284.35679999999985</v>
      </c>
      <c r="CA63" s="13">
        <f t="shared" si="39"/>
        <v>67.886896958889849</v>
      </c>
      <c r="CB63" s="20">
        <f t="shared" si="10"/>
        <v>613.4911055367329</v>
      </c>
      <c r="CC63" s="59">
        <f t="shared" si="11"/>
        <v>874.74681186821044</v>
      </c>
      <c r="CD63" s="59">
        <f ca="1">AVERAGE(OFFSET($CC$3,0,0,'Données projet'!$E$12+1,1))-AVERAGE(OFFSET($H$3,0,0,'Données projet'!$E$12+1,1))</f>
        <v>445.32382187045056</v>
      </c>
      <c r="CE63" s="59">
        <f t="shared" si="40"/>
        <v>429.45184538102637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14</v>
      </c>
      <c r="CH63" s="16">
        <f>IF(ISNA(VLOOKUP(A63,'Données projet'!$A$113:$I$133,5,0)),0%,VLOOKUP(A63,'Données projet'!$A$113:$I$133,5,0)*VLOOKUP('Données projet'!$B$12,Paramètres!$A$1:$I$89,7,0))</f>
        <v>0.43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49.10054682842685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49.10054682842685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294</v>
      </c>
      <c r="CR63" s="12">
        <f>VLOOKUP(A63,'Données projet'!$A$139:$I$159,9,0)</f>
        <v>6.2</v>
      </c>
      <c r="CS63" s="12">
        <f t="array" ref="CS63">INDEX(CR:CR,MIN(IF(ISNUMBER(CR63:CR259),ROW(CR63:CR259),"")))</f>
        <v>6.2</v>
      </c>
      <c r="CT63" s="12">
        <f>IF('Données projet'!$A$140&gt;35,CT62+CS63-DB62,IF(A63&lt;'Données projet'!$A$140,$CQ$205^A63,IF(A63='Données projet'!$A$140,'Données projet'!$B$140,CT62+CS63-DB62)))</f>
        <v>293.99999999999989</v>
      </c>
      <c r="CU63" s="17">
        <f>CT63*VLOOKUP('Données projet'!$B$13,Paramètres!$A$1:$I$89,3,0)*VLOOKUP('Données projet'!$B$13,Paramètres!$A$1:$I$89,5,0)</f>
        <v>238.4927999999999</v>
      </c>
      <c r="CV63" s="13">
        <f t="shared" si="41"/>
        <v>58.115130258576542</v>
      </c>
      <c r="CW63" s="20">
        <f t="shared" si="13"/>
        <v>516.59214520035403</v>
      </c>
      <c r="CX63" s="59">
        <f t="shared" si="14"/>
        <v>777.84785153183157</v>
      </c>
      <c r="CY63" s="59">
        <f ca="1">AVERAGE(OFFSET($CX$3,0,0,'Données projet'!$E$13+1,1))-AVERAGE(OFFSET($H$3,0,0,'Données projet'!$E$13+1,1))</f>
        <v>383.47399633251354</v>
      </c>
      <c r="CZ63" s="59">
        <f t="shared" si="42"/>
        <v>370.49129421395628</v>
      </c>
      <c r="DA63" s="15">
        <f>IF(ISNA(VLOOKUP(A63,'Données projet'!$A$139:$I$159,3,0)),0,VLOOKUP(A63,'Données projet'!$A$139:$I$159,3,0))</f>
        <v>10</v>
      </c>
      <c r="DB63" s="15">
        <f>IF(ISNA(VLOOKUP(A63,'Données projet'!$A$139:$I$159,4,0)),0,VLOOKUP(A63,'Données projet'!$A$139:$I$159,4,0))</f>
        <v>14</v>
      </c>
      <c r="DC63" s="16">
        <f>IF(ISNA(VLOOKUP(A63,'Données projet'!$A$139:$I$159,5,0)),0%,VLOOKUP(A63,'Données projet'!$A$139:$I$159,5,0)*VLOOKUP('Données projet'!$B$13,Paramètres!$A$1:$I$89,7,0))</f>
        <v>0.43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41.18110379158383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41.18110379158383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294</v>
      </c>
      <c r="DM63" s="12">
        <f>VLOOKUP(A63,'Données projet'!$A$165:$I$185,9,0)</f>
        <v>6.2</v>
      </c>
      <c r="DN63" s="12">
        <f t="array" ref="DN63">INDEX(DM:DM,MIN(IF(ISNUMBER(DM63:DM259),ROW(DM63:DM259),"")))</f>
        <v>6.2</v>
      </c>
      <c r="DO63" s="12">
        <f>IF('Données projet'!$A$166&gt;35,DO62+DN63-DW62,IF(A63&lt;'Données projet'!$A$166,$DL$205^A63,IF(A63='Données projet'!$A$166,'Données projet'!$B$166,DO62+DN63-DW62)))</f>
        <v>293.99999999999989</v>
      </c>
      <c r="DP63" s="17">
        <f>DO63*VLOOKUP('Données projet'!$B$14,Paramètres!$A$1:$I$89,3,0)*VLOOKUP('Données projet'!$B$14,Paramètres!$A$1:$I$89,5,0)</f>
        <v>238.4927999999999</v>
      </c>
      <c r="DQ63" s="13">
        <f t="shared" si="43"/>
        <v>58.115130258576542</v>
      </c>
      <c r="DR63" s="20">
        <f t="shared" si="16"/>
        <v>516.59214520035403</v>
      </c>
      <c r="DS63" s="59">
        <f t="shared" si="17"/>
        <v>777.84785153183157</v>
      </c>
      <c r="DT63" s="59">
        <f ca="1">AVERAGE(OFFSET($DS$3,0,0,'Données projet'!$E$14+1,1))-AVERAGE(OFFSET($H$3,0,0,'Données projet'!$E$14+1,1))</f>
        <v>383.47399633251354</v>
      </c>
      <c r="DU63" s="59">
        <f t="shared" si="44"/>
        <v>370.49129421395628</v>
      </c>
      <c r="DV63" s="15">
        <f>IF(ISNA(VLOOKUP(A63,'Données projet'!$A$165:$I$185,3,0)),0,VLOOKUP(A63,'Données projet'!$A$165:$I$185,3,0))</f>
        <v>10</v>
      </c>
      <c r="DW63" s="15">
        <f>IF(ISNA(VLOOKUP(A63,'Données projet'!$A$165:$I$185,4,0)),0,VLOOKUP(A63,'Données projet'!$A$165:$I$185,4,0))</f>
        <v>14</v>
      </c>
      <c r="DX63" s="16">
        <f>IF(ISNA(VLOOKUP(A63,'Données projet'!$A$165:$I$185,5,0)),0%,VLOOKUP(A63,'Données projet'!$A$165:$I$185,5,0)*VLOOKUP('Données projet'!$B$14,Paramètres!$A$1:$I$89,7,0))</f>
        <v>0.43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41.18110379158383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41.18110379158383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294</v>
      </c>
      <c r="EH63" s="12">
        <f>VLOOKUP(A63,'Données projet'!$A$191:$I$211,9,0)</f>
        <v>6.2</v>
      </c>
      <c r="EI63" s="12">
        <f t="array" ref="EI63">INDEX(EH:EH,MIN(IF(ISNUMBER(EH63:EH259),ROW(EH63:EH259),"")))</f>
        <v>6.2</v>
      </c>
      <c r="EJ63" s="12">
        <f>IF('Données projet'!$A$192&gt;35,EJ62+EI63-ER62,IF(A63&lt;'Données projet'!$A$192,$EG$205^A63,IF(A63='Données projet'!$A$192,'Données projet'!$B$192,EJ62+EI63-ER62)))</f>
        <v>293.99999999999989</v>
      </c>
      <c r="EK63" s="17">
        <f>EJ63*VLOOKUP('Données projet'!$B$15,Paramètres!$A$1:$I$89,3,0)*VLOOKUP('Données projet'!$B$15,Paramètres!$A$1:$I$89,5,0)</f>
        <v>192.62879999999993</v>
      </c>
      <c r="EL63" s="13">
        <f t="shared" si="45"/>
        <v>48.120677599655174</v>
      </c>
      <c r="EM63" s="20">
        <f t="shared" si="19"/>
        <v>419.30534015273264</v>
      </c>
      <c r="EN63" s="59">
        <f t="shared" si="20"/>
        <v>680.56104648421012</v>
      </c>
      <c r="EO63" s="59">
        <f ca="1">AVERAGE(OFFSET($EN$3,0,0,'Données projet'!$E$15+1,1))-AVERAGE(OFFSET($H$3,0,0,'Données projet'!$E$15+1,1))</f>
        <v>321.37107975761091</v>
      </c>
      <c r="EP63" s="59">
        <f t="shared" si="46"/>
        <v>311.28303771742981</v>
      </c>
      <c r="EQ63" s="15">
        <f>IF(ISNA(VLOOKUP(A63,'Données projet'!$A$191:$I$211,3,0)),0,VLOOKUP(A63,'Données projet'!$A$191:$I$211,3,0))</f>
        <v>10</v>
      </c>
      <c r="ER63" s="15">
        <f>IF(ISNA(VLOOKUP(A63,'Données projet'!$A$191:$I$211,4,0)),0,VLOOKUP(A63,'Données projet'!$A$191:$I$211,4,0))</f>
        <v>14</v>
      </c>
      <c r="ES63" s="16">
        <f>IF(ISNA(VLOOKUP(A63,'Données projet'!$A$191:$I$211,5,0)),0%,VLOOKUP(A63,'Données projet'!$A$191:$I$211,5,0)*VLOOKUP('Données projet'!$B$15,Paramètres!$A$1:$I$89,7,0))</f>
        <v>0.43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33.261660754740774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33.261660754740774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6">
        <f t="shared" si="1"/>
        <v>183.33333333333334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7.2</v>
      </c>
      <c r="N64" s="13">
        <f>IF('Données projet'!$A$36&gt;35,N63+M64-V63,IF(A64&lt;'Données projet'!$A$36,$K$205^A64,IF(A64='Données projet'!$A$36,'Données projet'!$B$36,N63+M64-V63)))</f>
        <v>200.19999999999996</v>
      </c>
      <c r="O64" s="13">
        <f>N64*VLOOKUP('Données projet'!$B$9,Paramètres!$A$1:$I$89,3,0)*VLOOKUP('Données projet'!$B$9,Paramètres!$A$1:$I$89,5,0)</f>
        <v>181.14095999999995</v>
      </c>
      <c r="P64" s="13">
        <f t="shared" si="33"/>
        <v>45.575935320610945</v>
      </c>
      <c r="Q64" s="20">
        <f t="shared" si="53"/>
        <v>394.86525935006392</v>
      </c>
      <c r="R64" s="59">
        <f t="shared" si="0"/>
        <v>656.67744079519321</v>
      </c>
      <c r="S64" s="59">
        <f ca="1">AVERAGE(OFFSET($R$3,0,0,'Données projet'!$E$9+1,1))-AVERAGE(OFFSET($H$3,0,0,'Données projet'!$E$9+1,1))</f>
        <v>398.11190027805549</v>
      </c>
      <c r="T64" s="59">
        <f t="shared" si="34"/>
        <v>250.47702091764884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42.074457549837625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42.074457549837625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7.2</v>
      </c>
      <c r="AI64" s="13">
        <f>IF('Données projet'!$A$62&gt;35,AI63+AH64-AQ63,IF(A64&lt;'Données projet'!$A$62,$AF$205^A64,IF(A64='Données projet'!$A$62,'Données projet'!$B$62,AI63+AH64-AQ63)))</f>
        <v>200.19999999999996</v>
      </c>
      <c r="AJ64" s="13">
        <f>AI64*VLOOKUP('Données projet'!$B$10,Paramètres!$A$1:$I$89,3,0)*VLOOKUP('Données projet'!$B$10,Paramètres!$A$1:$I$89,5,0)</f>
        <v>203.00279999999995</v>
      </c>
      <c r="AK64" s="13">
        <f t="shared" si="35"/>
        <v>50.403518824343074</v>
      </c>
      <c r="AL64" s="20">
        <f t="shared" si="4"/>
        <v>441.3493386190641</v>
      </c>
      <c r="AM64" s="59">
        <f t="shared" si="5"/>
        <v>703.16152006419338</v>
      </c>
      <c r="AN64" s="59">
        <f ca="1">AVERAGE(OFFSET($AM$3,0,0,'Données projet'!$E$10+1,1))-AVERAGE(OFFSET($H$3,0,0,'Données projet'!$E$10+1,1))</f>
        <v>437.26788843734175</v>
      </c>
      <c r="AO64" s="59">
        <f t="shared" si="36"/>
        <v>273.35778700650792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47.152409323093913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47.152409323093913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5.2</v>
      </c>
      <c r="BD64" s="12">
        <f>IF('Données projet'!$A$88&gt;35,BD63+BC64-BL63,IF(A64&lt;'Données projet'!$A$88,$BA$205^A64,IF(A64='Données projet'!$A$88,'Données projet'!$B$88,BD63+BC64-BL63)))</f>
        <v>285.19999999999987</v>
      </c>
      <c r="BE64" s="13">
        <f>BD64*VLOOKUP('Données projet'!$B$11,Paramètres!$A$1:$I$89,3,0)*VLOOKUP('Données projet'!$B$11,Paramètres!$A$1:$I$89,5,0)</f>
        <v>306.98927999999984</v>
      </c>
      <c r="BF64" s="13">
        <f t="shared" si="37"/>
        <v>72.639715316458634</v>
      </c>
      <c r="BG64" s="20">
        <f t="shared" si="7"/>
        <v>661.18716684283174</v>
      </c>
      <c r="BH64" s="59">
        <f t="shared" si="8"/>
        <v>922.99934828796108</v>
      </c>
      <c r="BI64" s="59">
        <f ca="1">AVERAGE(OFFSET($BH$3,0,0,'Données projet'!$E$11+1,1))-AVERAGE(OFFSET($H$3,0,0,'Données projet'!$E$11+1,1))</f>
        <v>488.49312517024231</v>
      </c>
      <c r="BJ64" s="59">
        <f t="shared" si="38"/>
        <v>470.60132881359323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53.572618365989513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53.572618365989513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5.2</v>
      </c>
      <c r="BY64" s="12">
        <f>IF('Données projet'!$A$114&gt;35,BY63+BX64-CG63,IF(A64&lt;'Données projet'!$A$114,$BV$205^A64,IF(A64='Données projet'!$A$114,'Données projet'!$B$114,BY63+BX64-CG63)))</f>
        <v>285.19999999999987</v>
      </c>
      <c r="BZ64" s="13">
        <f>BY64*VLOOKUP('Données projet'!$B$12,Paramètres!$A$1:$I$89,3,0)*VLOOKUP('Données projet'!$B$12,Paramètres!$A$1:$I$89,5,0)</f>
        <v>275.84543999999988</v>
      </c>
      <c r="CA64" s="13">
        <f t="shared" si="39"/>
        <v>66.088268521855227</v>
      </c>
      <c r="CB64" s="20">
        <f t="shared" si="10"/>
        <v>595.53454234223091</v>
      </c>
      <c r="CC64" s="59">
        <f t="shared" si="11"/>
        <v>857.34672378736025</v>
      </c>
      <c r="CD64" s="59">
        <f ca="1">AVERAGE(OFFSET($CC$3,0,0,'Données projet'!$E$12+1,1))-AVERAGE(OFFSET($H$3,0,0,'Données projet'!$E$12+1,1))</f>
        <v>445.32382187045056</v>
      </c>
      <c r="CE64" s="59">
        <f t="shared" si="40"/>
        <v>429.45184538102637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48.137715053497807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48.137715053497807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5.2</v>
      </c>
      <c r="CT64" s="12">
        <f>IF('Données projet'!$A$140&gt;35,CT63+CS64-DB63,IF(A64&lt;'Données projet'!$A$140,$CQ$205^A64,IF(A64='Données projet'!$A$140,'Données projet'!$B$140,CT63+CS64-DB63)))</f>
        <v>285.19999999999987</v>
      </c>
      <c r="CU64" s="17">
        <f>CT64*VLOOKUP('Données projet'!$B$13,Paramètres!$A$1:$I$89,3,0)*VLOOKUP('Données projet'!$B$13,Paramètres!$A$1:$I$89,5,0)</f>
        <v>231.35423999999992</v>
      </c>
      <c r="CV64" s="13">
        <f t="shared" si="41"/>
        <v>56.575399756999062</v>
      </c>
      <c r="CW64" s="20">
        <f t="shared" si="13"/>
        <v>501.47745591010658</v>
      </c>
      <c r="CX64" s="59">
        <f t="shared" si="14"/>
        <v>763.28963735523598</v>
      </c>
      <c r="CY64" s="59">
        <f ca="1">AVERAGE(OFFSET($CX$3,0,0,'Données projet'!$E$13+1,1))-AVERAGE(OFFSET($H$3,0,0,'Données projet'!$E$13+1,1))</f>
        <v>383.47399633251354</v>
      </c>
      <c r="CZ64" s="59">
        <f t="shared" si="42"/>
        <v>370.49129421395628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40.373567464223989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40.373567464223989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5.2</v>
      </c>
      <c r="DO64" s="12">
        <f>IF('Données projet'!$A$166&gt;35,DO63+DN64-DW63,IF(A64&lt;'Données projet'!$A$166,$DL$205^A64,IF(A64='Données projet'!$A$166,'Données projet'!$B$166,DO63+DN64-DW63)))</f>
        <v>285.19999999999987</v>
      </c>
      <c r="DP64" s="17">
        <f>DO64*VLOOKUP('Données projet'!$B$14,Paramètres!$A$1:$I$89,3,0)*VLOOKUP('Données projet'!$B$14,Paramètres!$A$1:$I$89,5,0)</f>
        <v>231.35423999999992</v>
      </c>
      <c r="DQ64" s="13">
        <f t="shared" si="43"/>
        <v>56.575399756999062</v>
      </c>
      <c r="DR64" s="20">
        <f t="shared" si="16"/>
        <v>501.47745591010658</v>
      </c>
      <c r="DS64" s="59">
        <f t="shared" si="17"/>
        <v>763.28963735523598</v>
      </c>
      <c r="DT64" s="59">
        <f ca="1">AVERAGE(OFFSET($DS$3,0,0,'Données projet'!$E$14+1,1))-AVERAGE(OFFSET($H$3,0,0,'Données projet'!$E$14+1,1))</f>
        <v>383.47399633251354</v>
      </c>
      <c r="DU64" s="59">
        <f t="shared" si="44"/>
        <v>370.49129421395628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40.373567464223989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40.373567464223989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5.2</v>
      </c>
      <c r="EJ64" s="12">
        <f>IF('Données projet'!$A$192&gt;35,EJ63+EI64-ER63,IF(A64&lt;'Données projet'!$A$192,$EG$205^A64,IF(A64='Données projet'!$A$192,'Données projet'!$B$192,EJ63+EI64-ER63)))</f>
        <v>285.19999999999987</v>
      </c>
      <c r="EK64" s="17">
        <f>EJ64*VLOOKUP('Données projet'!$B$15,Paramètres!$A$1:$I$89,3,0)*VLOOKUP('Données projet'!$B$15,Paramètres!$A$1:$I$89,5,0)</f>
        <v>186.86303999999993</v>
      </c>
      <c r="EL64" s="13">
        <f t="shared" si="45"/>
        <v>46.845744983534466</v>
      </c>
      <c r="EM64" s="20">
        <f t="shared" si="19"/>
        <v>407.04280051298906</v>
      </c>
      <c r="EN64" s="59">
        <f t="shared" si="20"/>
        <v>668.8549819581184</v>
      </c>
      <c r="EO64" s="59">
        <f ca="1">AVERAGE(OFFSET($EN$3,0,0,'Données projet'!$E$15+1,1))-AVERAGE(OFFSET($H$3,0,0,'Données projet'!$E$15+1,1))</f>
        <v>321.37107975761091</v>
      </c>
      <c r="EP64" s="59">
        <f t="shared" si="46"/>
        <v>311.28303771742981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32.609419874950134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32.609419874950134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6">
        <f t="shared" si="1"/>
        <v>183.33333333333334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7.2</v>
      </c>
      <c r="N65" s="13">
        <f>IF('Données projet'!$A$36&gt;35,N64+M65-V64,IF(A65&lt;'Données projet'!$A$36,$K$205^A65,IF(A65='Données projet'!$A$36,'Données projet'!$B$36,N64+M65-V64)))</f>
        <v>207.39999999999995</v>
      </c>
      <c r="O65" s="13">
        <f>N65*VLOOKUP('Données projet'!$B$9,Paramètres!$A$1:$I$89,3,0)*VLOOKUP('Données projet'!$B$9,Paramètres!$A$1:$I$89,5,0)</f>
        <v>187.65551999999994</v>
      </c>
      <c r="P65" s="13">
        <f t="shared" si="33"/>
        <v>47.021247649900147</v>
      </c>
      <c r="Q65" s="20">
        <f t="shared" si="53"/>
        <v>408.72870365690932</v>
      </c>
      <c r="R65" s="59">
        <f t="shared" si="0"/>
        <v>671.08770661656058</v>
      </c>
      <c r="S65" s="59">
        <f ca="1">AVERAGE(OFFSET($R$3,0,0,'Données projet'!$E$9+1,1))-AVERAGE(OFFSET($H$3,0,0,'Données projet'!$E$9+1,1))</f>
        <v>398.11190027805549</v>
      </c>
      <c r="T65" s="59">
        <f t="shared" si="34"/>
        <v>250.47702091764884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41.249403100170419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41.249403100170419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7.2</v>
      </c>
      <c r="AI65" s="13">
        <f>IF('Données projet'!$A$62&gt;35,AI64+AH65-AQ64,IF(A65&lt;'Données projet'!$A$62,$AF$205^A65,IF(A65='Données projet'!$A$62,'Données projet'!$B$62,AI64+AH65-AQ64)))</f>
        <v>207.39999999999995</v>
      </c>
      <c r="AJ65" s="13">
        <f>AI65*VLOOKUP('Données projet'!$B$10,Paramètres!$A$1:$I$89,3,0)*VLOOKUP('Données projet'!$B$10,Paramètres!$A$1:$I$89,5,0)</f>
        <v>210.30359999999996</v>
      </c>
      <c r="AK65" s="13">
        <f t="shared" si="35"/>
        <v>52.001924357524459</v>
      </c>
      <c r="AL65" s="20">
        <f t="shared" si="4"/>
        <v>456.84878825602163</v>
      </c>
      <c r="AM65" s="59">
        <f t="shared" si="5"/>
        <v>719.20779121567296</v>
      </c>
      <c r="AN65" s="59">
        <f ca="1">AVERAGE(OFFSET($AM$3,0,0,'Données projet'!$E$10+1,1))-AVERAGE(OFFSET($H$3,0,0,'Données projet'!$E$10+1,1))</f>
        <v>437.26788843734175</v>
      </c>
      <c r="AO65" s="59">
        <f t="shared" si="36"/>
        <v>273.35778700650792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46.227779336397901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46.227779336397901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5.2</v>
      </c>
      <c r="BD65" s="12">
        <f>IF('Données projet'!$A$88&gt;35,BD64+BC65-BL64,IF(A65&lt;'Données projet'!$A$88,$BA$205^A65,IF(A65='Données projet'!$A$88,'Données projet'!$B$88,BD64+BC65-BL64)))</f>
        <v>290.39999999999986</v>
      </c>
      <c r="BE65" s="13">
        <f>BD65*VLOOKUP('Données projet'!$B$11,Paramètres!$A$1:$I$89,3,0)*VLOOKUP('Données projet'!$B$11,Paramètres!$A$1:$I$89,5,0)</f>
        <v>312.58655999999985</v>
      </c>
      <c r="BF65" s="13">
        <f t="shared" si="37"/>
        <v>73.808745345687896</v>
      </c>
      <c r="BG65" s="20">
        <f t="shared" si="7"/>
        <v>672.97182347707269</v>
      </c>
      <c r="BH65" s="59">
        <f t="shared" si="8"/>
        <v>935.33082643672401</v>
      </c>
      <c r="BI65" s="59">
        <f ca="1">AVERAGE(OFFSET($BH$3,0,0,'Données projet'!$E$11+1,1))-AVERAGE(OFFSET($H$3,0,0,'Données projet'!$E$11+1,1))</f>
        <v>488.49312517024231</v>
      </c>
      <c r="BJ65" s="59">
        <f t="shared" si="38"/>
        <v>470.60132881359323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52.522091995903168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52.522091995903168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5.2</v>
      </c>
      <c r="BY65" s="12">
        <f>IF('Données projet'!$A$114&gt;35,BY64+BX65-CG64,IF(A65&lt;'Données projet'!$A$114,$BV$205^A65,IF(A65='Données projet'!$A$114,'Données projet'!$B$114,BY64+BX65-CG64)))</f>
        <v>290.39999999999986</v>
      </c>
      <c r="BZ65" s="13">
        <f>BY65*VLOOKUP('Données projet'!$B$12,Paramètres!$A$1:$I$89,3,0)*VLOOKUP('Données projet'!$B$12,Paramètres!$A$1:$I$89,5,0)</f>
        <v>280.87487999999991</v>
      </c>
      <c r="CA65" s="13">
        <f t="shared" si="39"/>
        <v>67.151862592195855</v>
      </c>
      <c r="CB65" s="20">
        <f t="shared" si="10"/>
        <v>606.14657668140751</v>
      </c>
      <c r="CC65" s="59">
        <f t="shared" si="11"/>
        <v>868.50557964105883</v>
      </c>
      <c r="CD65" s="59">
        <f ca="1">AVERAGE(OFFSET($CC$3,0,0,'Données projet'!$E$12+1,1))-AVERAGE(OFFSET($H$3,0,0,'Données projet'!$E$12+1,1))</f>
        <v>445.32382187045056</v>
      </c>
      <c r="CE65" s="59">
        <f t="shared" si="40"/>
        <v>429.45184538102637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47.193763822405728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47.193763822405728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5.2</v>
      </c>
      <c r="CT65" s="12">
        <f>IF('Données projet'!$A$140&gt;35,CT64+CS65-DB64,IF(A65&lt;'Données projet'!$A$140,$CQ$205^A65,IF(A65='Données projet'!$A$140,'Données projet'!$B$140,CT64+CS65-DB64)))</f>
        <v>290.39999999999986</v>
      </c>
      <c r="CU65" s="17">
        <f>CT65*VLOOKUP('Données projet'!$B$13,Paramètres!$A$1:$I$89,3,0)*VLOOKUP('Données projet'!$B$13,Paramètres!$A$1:$I$89,5,0)</f>
        <v>235.5724799999999</v>
      </c>
      <c r="CV65" s="13">
        <f t="shared" si="41"/>
        <v>57.485898111011707</v>
      </c>
      <c r="CW65" s="20">
        <f t="shared" si="13"/>
        <v>510.41000854334516</v>
      </c>
      <c r="CX65" s="59">
        <f t="shared" si="14"/>
        <v>772.76901150299648</v>
      </c>
      <c r="CY65" s="59">
        <f ca="1">AVERAGE(OFFSET($CX$3,0,0,'Données projet'!$E$13+1,1))-AVERAGE(OFFSET($H$3,0,0,'Données projet'!$E$13+1,1))</f>
        <v>383.47399633251354</v>
      </c>
      <c r="CZ65" s="59">
        <f t="shared" si="42"/>
        <v>370.49129421395628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39.581866431695147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39.581866431695147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5.2</v>
      </c>
      <c r="DO65" s="12">
        <f>IF('Données projet'!$A$166&gt;35,DO64+DN65-DW64,IF(A65&lt;'Données projet'!$A$166,$DL$205^A65,IF(A65='Données projet'!$A$166,'Données projet'!$B$166,DO64+DN65-DW64)))</f>
        <v>290.39999999999986</v>
      </c>
      <c r="DP65" s="17">
        <f>DO65*VLOOKUP('Données projet'!$B$14,Paramètres!$A$1:$I$89,3,0)*VLOOKUP('Données projet'!$B$14,Paramètres!$A$1:$I$89,5,0)</f>
        <v>235.5724799999999</v>
      </c>
      <c r="DQ65" s="13">
        <f t="shared" si="43"/>
        <v>57.485898111011707</v>
      </c>
      <c r="DR65" s="20">
        <f t="shared" si="16"/>
        <v>510.41000854334516</v>
      </c>
      <c r="DS65" s="59">
        <f t="shared" si="17"/>
        <v>772.76901150299648</v>
      </c>
      <c r="DT65" s="59">
        <f ca="1">AVERAGE(OFFSET($DS$3,0,0,'Données projet'!$E$14+1,1))-AVERAGE(OFFSET($H$3,0,0,'Données projet'!$E$14+1,1))</f>
        <v>383.47399633251354</v>
      </c>
      <c r="DU65" s="59">
        <f t="shared" si="44"/>
        <v>370.49129421395628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39.581866431695147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39.581866431695147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5.2</v>
      </c>
      <c r="EJ65" s="12">
        <f>IF('Données projet'!$A$192&gt;35,EJ64+EI65-ER64,IF(A65&lt;'Données projet'!$A$192,$EG$205^A65,IF(A65='Données projet'!$A$192,'Données projet'!$B$192,EJ64+EI65-ER64)))</f>
        <v>290.39999999999986</v>
      </c>
      <c r="EK65" s="17">
        <f>EJ65*VLOOKUP('Données projet'!$B$15,Paramètres!$A$1:$I$89,3,0)*VLOOKUP('Données projet'!$B$15,Paramètres!$A$1:$I$89,5,0)</f>
        <v>190.27007999999989</v>
      </c>
      <c r="EL65" s="13">
        <f t="shared" si="45"/>
        <v>47.599658767320413</v>
      </c>
      <c r="EM65" s="20">
        <f t="shared" si="19"/>
        <v>414.28979501974953</v>
      </c>
      <c r="EN65" s="59">
        <f t="shared" si="20"/>
        <v>676.6487979794008</v>
      </c>
      <c r="EO65" s="59">
        <f ca="1">AVERAGE(OFFSET($EN$3,0,0,'Données projet'!$E$15+1,1))-AVERAGE(OFFSET($H$3,0,0,'Données projet'!$E$15+1,1))</f>
        <v>321.37107975761091</v>
      </c>
      <c r="EP65" s="59">
        <f t="shared" si="46"/>
        <v>311.28303771742981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31.969969040984534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31.969969040984534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6">
        <f t="shared" si="1"/>
        <v>183.33333333333334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7.2</v>
      </c>
      <c r="N66" s="13">
        <f>IF('Données projet'!$A$36&gt;35,N65+M66-V65,IF(A66&lt;'Données projet'!$A$36,$K$205^A66,IF(A66='Données projet'!$A$36,'Données projet'!$B$36,N65+M66-V65)))</f>
        <v>214.59999999999994</v>
      </c>
      <c r="O66" s="13">
        <f>N66*VLOOKUP('Données projet'!$B$9,Paramètres!$A$1:$I$89,3,0)*VLOOKUP('Données projet'!$B$9,Paramètres!$A$1:$I$89,5,0)</f>
        <v>194.17007999999996</v>
      </c>
      <c r="P66" s="13">
        <f t="shared" si="33"/>
        <v>48.460730182351035</v>
      </c>
      <c r="Q66" s="20">
        <f t="shared" si="53"/>
        <v>422.5819944009279</v>
      </c>
      <c r="R66" s="59">
        <f t="shared" si="0"/>
        <v>685.47833274433401</v>
      </c>
      <c r="S66" s="59">
        <f ca="1">AVERAGE(OFFSET($R$3,0,0,'Données projet'!$E$9+1,1))-AVERAGE(OFFSET($H$3,0,0,'Données projet'!$E$9+1,1))</f>
        <v>398.11190027805549</v>
      </c>
      <c r="T66" s="59">
        <f t="shared" si="34"/>
        <v>250.47702091764884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40.440527465027657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40.440527465027657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7.2</v>
      </c>
      <c r="AI66" s="13">
        <f>IF('Données projet'!$A$62&gt;35,AI65+AH66-AQ65,IF(A66&lt;'Données projet'!$A$62,$AF$205^A66,IF(A66='Données projet'!$A$62,'Données projet'!$B$62,AI65+AH66-AQ65)))</f>
        <v>214.59999999999994</v>
      </c>
      <c r="AJ66" s="13">
        <f>AI66*VLOOKUP('Données projet'!$B$10,Paramètres!$A$1:$I$89,3,0)*VLOOKUP('Données projet'!$B$10,Paramètres!$A$1:$I$89,5,0)</f>
        <v>217.60439999999994</v>
      </c>
      <c r="AK66" s="13">
        <f t="shared" si="35"/>
        <v>53.593882578706356</v>
      </c>
      <c r="AL66" s="20">
        <f t="shared" si="4"/>
        <v>472.33700882458015</v>
      </c>
      <c r="AM66" s="59">
        <f t="shared" si="5"/>
        <v>735.23334716798627</v>
      </c>
      <c r="AN66" s="59">
        <f ca="1">AVERAGE(OFFSET($AM$3,0,0,'Données projet'!$E$10+1,1))-AVERAGE(OFFSET($H$3,0,0,'Données projet'!$E$10+1,1))</f>
        <v>437.26788843734175</v>
      </c>
      <c r="AO66" s="59">
        <f t="shared" si="36"/>
        <v>273.35778700650792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45.321280779772394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45.321280779772394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5.2</v>
      </c>
      <c r="BD66" s="12">
        <f>IF('Données projet'!$A$88&gt;35,BD65+BC66-BL65,IF(A66&lt;'Données projet'!$A$88,$BA$205^A66,IF(A66='Données projet'!$A$88,'Données projet'!$B$88,BD65+BC66-BL65)))</f>
        <v>295.59999999999985</v>
      </c>
      <c r="BE66" s="13">
        <f>BD66*VLOOKUP('Données projet'!$B$11,Paramètres!$A$1:$I$89,3,0)*VLOOKUP('Données projet'!$B$11,Paramètres!$A$1:$I$89,5,0)</f>
        <v>318.1838399999998</v>
      </c>
      <c r="BF66" s="13">
        <f t="shared" si="37"/>
        <v>74.975341168547857</v>
      </c>
      <c r="BG66" s="20">
        <f t="shared" si="7"/>
        <v>684.75224053522049</v>
      </c>
      <c r="BH66" s="59">
        <f t="shared" si="8"/>
        <v>947.64857887862661</v>
      </c>
      <c r="BI66" s="59">
        <f ca="1">AVERAGE(OFFSET($BH$3,0,0,'Données projet'!$E$11+1,1))-AVERAGE(OFFSET($H$3,0,0,'Données projet'!$E$11+1,1))</f>
        <v>488.49312517024231</v>
      </c>
      <c r="BJ66" s="59">
        <f t="shared" si="38"/>
        <v>470.60132881359323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51.492165807176399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51.492165807176399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5.2</v>
      </c>
      <c r="BY66" s="12">
        <f>IF('Données projet'!$A$114&gt;35,BY65+BX66-CG65,IF(A66&lt;'Données projet'!$A$114,$BV$205^A66,IF(A66='Données projet'!$A$114,'Données projet'!$B$114,BY65+BX66-CG65)))</f>
        <v>295.59999999999985</v>
      </c>
      <c r="BZ66" s="13">
        <f>BY66*VLOOKUP('Données projet'!$B$12,Paramètres!$A$1:$I$89,3,0)*VLOOKUP('Données projet'!$B$12,Paramètres!$A$1:$I$89,5,0)</f>
        <v>285.90431999999987</v>
      </c>
      <c r="CA66" s="13">
        <f t="shared" si="39"/>
        <v>68.21324199961451</v>
      </c>
      <c r="CB66" s="20">
        <f t="shared" si="10"/>
        <v>616.75475381599506</v>
      </c>
      <c r="CC66" s="59">
        <f t="shared" si="11"/>
        <v>879.65109215940117</v>
      </c>
      <c r="CD66" s="59">
        <f ca="1">AVERAGE(OFFSET($CC$3,0,0,'Données projet'!$E$12+1,1))-AVERAGE(OFFSET($H$3,0,0,'Données projet'!$E$12+1,1))</f>
        <v>445.32382187045056</v>
      </c>
      <c r="CE66" s="59">
        <f t="shared" si="40"/>
        <v>429.45184538102637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46.268322899201969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46.268322899201969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5.2</v>
      </c>
      <c r="CT66" s="12">
        <f>IF('Données projet'!$A$140&gt;35,CT65+CS66-DB65,IF(A66&lt;'Données projet'!$A$140,$CQ$205^A66,IF(A66='Données projet'!$A$140,'Données projet'!$B$140,CT65+CS66-DB65)))</f>
        <v>295.59999999999985</v>
      </c>
      <c r="CU66" s="17">
        <f>CT66*VLOOKUP('Données projet'!$B$13,Paramètres!$A$1:$I$89,3,0)*VLOOKUP('Données projet'!$B$13,Paramètres!$A$1:$I$89,5,0)</f>
        <v>239.79071999999991</v>
      </c>
      <c r="CV66" s="13">
        <f t="shared" si="41"/>
        <v>58.394500584818381</v>
      </c>
      <c r="CW66" s="20">
        <f t="shared" si="13"/>
        <v>519.33925918522516</v>
      </c>
      <c r="CX66" s="59">
        <f t="shared" si="14"/>
        <v>782.23559752863127</v>
      </c>
      <c r="CY66" s="59">
        <f ca="1">AVERAGE(OFFSET($CX$3,0,0,'Données projet'!$E$13+1,1))-AVERAGE(OFFSET($H$3,0,0,'Données projet'!$E$13+1,1))</f>
        <v>383.47399633251354</v>
      </c>
      <c r="CZ66" s="59">
        <f t="shared" si="42"/>
        <v>370.49129421395628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38.805690173524248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38.805690173524248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5.2</v>
      </c>
      <c r="DO66" s="12">
        <f>IF('Données projet'!$A$166&gt;35,DO65+DN66-DW65,IF(A66&lt;'Données projet'!$A$166,$DL$205^A66,IF(A66='Données projet'!$A$166,'Données projet'!$B$166,DO65+DN66-DW65)))</f>
        <v>295.59999999999985</v>
      </c>
      <c r="DP66" s="17">
        <f>DO66*VLOOKUP('Données projet'!$B$14,Paramètres!$A$1:$I$89,3,0)*VLOOKUP('Données projet'!$B$14,Paramètres!$A$1:$I$89,5,0)</f>
        <v>239.79071999999991</v>
      </c>
      <c r="DQ66" s="13">
        <f t="shared" si="43"/>
        <v>58.394500584818381</v>
      </c>
      <c r="DR66" s="20">
        <f t="shared" si="16"/>
        <v>519.33925918522516</v>
      </c>
      <c r="DS66" s="59">
        <f t="shared" si="17"/>
        <v>782.23559752863127</v>
      </c>
      <c r="DT66" s="59">
        <f ca="1">AVERAGE(OFFSET($DS$3,0,0,'Données projet'!$E$14+1,1))-AVERAGE(OFFSET($H$3,0,0,'Données projet'!$E$14+1,1))</f>
        <v>383.47399633251354</v>
      </c>
      <c r="DU66" s="59">
        <f t="shared" si="44"/>
        <v>370.49129421395628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38.805690173524248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38.805690173524248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5.2</v>
      </c>
      <c r="EJ66" s="12">
        <f>IF('Données projet'!$A$192&gt;35,EJ65+EI66-ER65,IF(A66&lt;'Données projet'!$A$192,$EG$205^A66,IF(A66='Données projet'!$A$192,'Données projet'!$B$192,EJ65+EI66-ER65)))</f>
        <v>295.59999999999985</v>
      </c>
      <c r="EK66" s="17">
        <f>EJ66*VLOOKUP('Données projet'!$B$15,Paramètres!$A$1:$I$89,3,0)*VLOOKUP('Données projet'!$B$15,Paramètres!$A$1:$I$89,5,0)</f>
        <v>193.67711999999989</v>
      </c>
      <c r="EL66" s="13">
        <f t="shared" si="45"/>
        <v>48.352002718263378</v>
      </c>
      <c r="EM66" s="20">
        <f t="shared" si="19"/>
        <v>421.53405540097515</v>
      </c>
      <c r="EN66" s="59">
        <f t="shared" si="20"/>
        <v>684.43039374438126</v>
      </c>
      <c r="EO66" s="59">
        <f ca="1">AVERAGE(OFFSET($EN$3,0,0,'Données projet'!$E$15+1,1))-AVERAGE(OFFSET($H$3,0,0,'Données projet'!$E$15+1,1))</f>
        <v>321.37107975761091</v>
      </c>
      <c r="EP66" s="59">
        <f t="shared" si="46"/>
        <v>311.28303771742981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31.343057447846501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31.343057447846501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6">
        <f t="shared" si="1"/>
        <v>183.33333333333334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7.2</v>
      </c>
      <c r="N67" s="13">
        <f>IF('Données projet'!$A$36&gt;35,N66+M67-V66,IF(A67&lt;'Données projet'!$A$36,$K$205^A67,IF(A67='Données projet'!$A$36,'Données projet'!$B$36,N66+M67-V66)))</f>
        <v>221.79999999999993</v>
      </c>
      <c r="O67" s="13">
        <f>N67*VLOOKUP('Données projet'!$B$9,Paramètres!$A$1:$I$89,3,0)*VLOOKUP('Données projet'!$B$9,Paramètres!$A$1:$I$89,5,0)</f>
        <v>200.68463999999992</v>
      </c>
      <c r="P67" s="13">
        <f t="shared" si="33"/>
        <v>49.894600936700193</v>
      </c>
      <c r="Q67" s="20">
        <f t="shared" ref="Q67:Q98" si="54">(O67+P67)*0.475*44/12</f>
        <v>436.42551129808606</v>
      </c>
      <c r="R67" s="59">
        <f t="shared" ref="R67:R130" si="55">Q67+(I67+J67)*44/12</f>
        <v>699.84986345764082</v>
      </c>
      <c r="S67" s="59">
        <f ca="1">AVERAGE(OFFSET($R$3,0,0,'Données projet'!$E$9+1,1))-AVERAGE(OFFSET($H$3,0,0,'Données projet'!$E$9+1,1))</f>
        <v>398.11190027805549</v>
      </c>
      <c r="T67" s="59">
        <f t="shared" si="34"/>
        <v>250.47702091764884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39.647513387724622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39.647513387724622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7.2</v>
      </c>
      <c r="AI67" s="13">
        <f>IF('Données projet'!$A$62&gt;35,AI66+AH67-AQ66,IF(A67&lt;'Données projet'!$A$62,$AF$205^A67,IF(A67='Données projet'!$A$62,'Données projet'!$B$62,AI66+AH67-AQ66)))</f>
        <v>221.79999999999993</v>
      </c>
      <c r="AJ67" s="13">
        <f>AI67*VLOOKUP('Données projet'!$B$10,Paramètres!$A$1:$I$89,3,0)*VLOOKUP('Données projet'!$B$10,Paramètres!$A$1:$I$89,5,0)</f>
        <v>224.90519999999995</v>
      </c>
      <c r="AK67" s="13">
        <f t="shared" si="35"/>
        <v>55.17963460003309</v>
      </c>
      <c r="AL67" s="20">
        <f t="shared" si="4"/>
        <v>487.81442026172425</v>
      </c>
      <c r="AM67" s="59">
        <f t="shared" si="5"/>
        <v>751.23877242127901</v>
      </c>
      <c r="AN67" s="59">
        <f ca="1">AVERAGE(OFFSET($AM$3,0,0,'Données projet'!$E$10+1,1))-AVERAGE(OFFSET($H$3,0,0,'Données projet'!$E$10+1,1))</f>
        <v>437.26788843734175</v>
      </c>
      <c r="AO67" s="59">
        <f t="shared" si="36"/>
        <v>273.35778700650792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44.432558106932788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44.432558106932788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5.2</v>
      </c>
      <c r="BD67" s="12">
        <f>IF('Données projet'!$A$88&gt;35,BD66+BC67-BL66,IF(A67&lt;'Données projet'!$A$88,$BA$205^A67,IF(A67='Données projet'!$A$88,'Données projet'!$B$88,BD66+BC67-BL66)))</f>
        <v>300.79999999999984</v>
      </c>
      <c r="BE67" s="13">
        <f>BD67*VLOOKUP('Données projet'!$B$11,Paramètres!$A$1:$I$89,3,0)*VLOOKUP('Données projet'!$B$11,Paramètres!$A$1:$I$89,5,0)</f>
        <v>323.78111999999982</v>
      </c>
      <c r="BF67" s="13">
        <f t="shared" si="37"/>
        <v>76.139550546403896</v>
      </c>
      <c r="BG67" s="20">
        <f t="shared" si="7"/>
        <v>696.52850120165306</v>
      </c>
      <c r="BH67" s="59">
        <f t="shared" si="8"/>
        <v>959.95285336120787</v>
      </c>
      <c r="BI67" s="59">
        <f ca="1">AVERAGE(OFFSET($BH$3,0,0,'Données projet'!$E$11+1,1))-AVERAGE(OFFSET($H$3,0,0,'Données projet'!$E$11+1,1))</f>
        <v>488.49312517024231</v>
      </c>
      <c r="BJ67" s="59">
        <f t="shared" si="38"/>
        <v>470.60132881359323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50.482435842817615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50.482435842817615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5.2</v>
      </c>
      <c r="BY67" s="12">
        <f>IF('Données projet'!$A$114&gt;35,BY66+BX67-CG66,IF(A67&lt;'Données projet'!$A$114,$BV$205^A67,IF(A67='Données projet'!$A$114,'Données projet'!$B$114,BY66+BX67-CG66)))</f>
        <v>300.79999999999984</v>
      </c>
      <c r="BZ67" s="13">
        <f>BY67*VLOOKUP('Données projet'!$B$12,Paramètres!$A$1:$I$89,3,0)*VLOOKUP('Données projet'!$B$12,Paramètres!$A$1:$I$89,5,0)</f>
        <v>290.93375999999984</v>
      </c>
      <c r="CA67" s="13">
        <f t="shared" si="39"/>
        <v>69.272450197832413</v>
      </c>
      <c r="CB67" s="20">
        <f t="shared" si="10"/>
        <v>627.35914942789123</v>
      </c>
      <c r="CC67" s="59">
        <f t="shared" si="11"/>
        <v>890.78350158744593</v>
      </c>
      <c r="CD67" s="59">
        <f ca="1">AVERAGE(OFFSET($CC$3,0,0,'Données projet'!$E$12+1,1))-AVERAGE(OFFSET($H$3,0,0,'Données projet'!$E$12+1,1))</f>
        <v>445.32382187045056</v>
      </c>
      <c r="CE67" s="59">
        <f t="shared" si="40"/>
        <v>429.45184538102637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45.361029308039008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45.361029308039008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5.2</v>
      </c>
      <c r="CT67" s="12">
        <f>IF('Données projet'!$A$140&gt;35,CT66+CS67-DB66,IF(A67&lt;'Données projet'!$A$140,$CQ$205^A67,IF(A67='Données projet'!$A$140,'Données projet'!$B$140,CT66+CS67-DB66)))</f>
        <v>300.79999999999984</v>
      </c>
      <c r="CU67" s="17">
        <f>CT67*VLOOKUP('Données projet'!$B$13,Paramètres!$A$1:$I$89,3,0)*VLOOKUP('Données projet'!$B$13,Paramètres!$A$1:$I$89,5,0)</f>
        <v>244.00895999999986</v>
      </c>
      <c r="CV67" s="13">
        <f t="shared" si="41"/>
        <v>59.301244377330541</v>
      </c>
      <c r="CW67" s="20">
        <f t="shared" si="13"/>
        <v>528.26527262385048</v>
      </c>
      <c r="CX67" s="59">
        <f t="shared" si="14"/>
        <v>791.68962478340518</v>
      </c>
      <c r="CY67" s="59">
        <f ca="1">AVERAGE(OFFSET($CX$3,0,0,'Données projet'!$E$13+1,1))-AVERAGE(OFFSET($H$3,0,0,'Données projet'!$E$13+1,1))</f>
        <v>383.47399633251354</v>
      </c>
      <c r="CZ67" s="59">
        <f t="shared" si="42"/>
        <v>370.49129421395628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38.044734258355312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38.044734258355312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5.2</v>
      </c>
      <c r="DO67" s="12">
        <f>IF('Données projet'!$A$166&gt;35,DO66+DN67-DW66,IF(A67&lt;'Données projet'!$A$166,$DL$205^A67,IF(A67='Données projet'!$A$166,'Données projet'!$B$166,DO66+DN67-DW66)))</f>
        <v>300.79999999999984</v>
      </c>
      <c r="DP67" s="17">
        <f>DO67*VLOOKUP('Données projet'!$B$14,Paramètres!$A$1:$I$89,3,0)*VLOOKUP('Données projet'!$B$14,Paramètres!$A$1:$I$89,5,0)</f>
        <v>244.00895999999986</v>
      </c>
      <c r="DQ67" s="13">
        <f t="shared" si="43"/>
        <v>59.301244377330541</v>
      </c>
      <c r="DR67" s="20">
        <f t="shared" si="16"/>
        <v>528.26527262385048</v>
      </c>
      <c r="DS67" s="59">
        <f t="shared" si="17"/>
        <v>791.68962478340518</v>
      </c>
      <c r="DT67" s="59">
        <f ca="1">AVERAGE(OFFSET($DS$3,0,0,'Données projet'!$E$14+1,1))-AVERAGE(OFFSET($H$3,0,0,'Données projet'!$E$14+1,1))</f>
        <v>383.47399633251354</v>
      </c>
      <c r="DU67" s="59">
        <f t="shared" si="44"/>
        <v>370.49129421395628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38.044734258355312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38.044734258355312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5.2</v>
      </c>
      <c r="EJ67" s="12">
        <f>IF('Données projet'!$A$192&gt;35,EJ66+EI67-ER66,IF(A67&lt;'Données projet'!$A$192,$EG$205^A67,IF(A67='Données projet'!$A$192,'Données projet'!$B$192,EJ66+EI67-ER66)))</f>
        <v>300.79999999999984</v>
      </c>
      <c r="EK67" s="17">
        <f>EJ67*VLOOKUP('Données projet'!$B$15,Paramètres!$A$1:$I$89,3,0)*VLOOKUP('Données projet'!$B$15,Paramètres!$A$1:$I$89,5,0)</f>
        <v>197.08415999999988</v>
      </c>
      <c r="EL67" s="13">
        <f t="shared" si="45"/>
        <v>49.102807637925835</v>
      </c>
      <c r="EM67" s="20">
        <f t="shared" si="19"/>
        <v>428.77563530272056</v>
      </c>
      <c r="EN67" s="59">
        <f t="shared" si="20"/>
        <v>692.19998746227532</v>
      </c>
      <c r="EO67" s="59">
        <f ca="1">AVERAGE(OFFSET($EN$3,0,0,'Données projet'!$E$15+1,1))-AVERAGE(OFFSET($H$3,0,0,'Données projet'!$E$15+1,1))</f>
        <v>321.37107975761091</v>
      </c>
      <c r="EP67" s="59">
        <f t="shared" si="46"/>
        <v>311.28303771742981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30.728439208671592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30.728439208671592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6">
        <f t="shared" ref="H68:H131" si="56">(B68+E68+F68)*44/12+(C68+D68)*0.475*44/12</f>
        <v>183.33333333333334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229</v>
      </c>
      <c r="L68" s="12">
        <f>VLOOKUP(A68,'Données projet'!$A$35:$I$55,9,0)</f>
        <v>7.2</v>
      </c>
      <c r="M68" s="12">
        <f t="array" ref="M68">INDEX(L:L,MIN(IF(ISNUMBER(L68:L264),ROW(L68:L264),"")))</f>
        <v>7.2</v>
      </c>
      <c r="N68" s="13">
        <f>IF('Données projet'!$A$36&gt;35,N67+M68-V67,IF(A68&lt;'Données projet'!$A$36,$K$205^A68,IF(A68='Données projet'!$A$36,'Données projet'!$B$36,N67+M68-V67)))</f>
        <v>228.99999999999991</v>
      </c>
      <c r="O68" s="13">
        <f>N68*VLOOKUP('Données projet'!$B$9,Paramètres!$A$1:$I$89,3,0)*VLOOKUP('Données projet'!$B$9,Paramètres!$A$1:$I$89,5,0)</f>
        <v>207.19919999999991</v>
      </c>
      <c r="P68" s="13">
        <f t="shared" si="33"/>
        <v>51.3230629736655</v>
      </c>
      <c r="Q68" s="20">
        <f t="shared" si="54"/>
        <v>450.25960801246725</v>
      </c>
      <c r="R68" s="59">
        <f t="shared" si="55"/>
        <v>714.20281412892245</v>
      </c>
      <c r="S68" s="59">
        <f ca="1">AVERAGE(OFFSET($R$3,0,0,'Données projet'!$E$9+1,1))-AVERAGE(OFFSET($H$3,0,0,'Données projet'!$E$9+1,1))</f>
        <v>398.11190027805549</v>
      </c>
      <c r="T68" s="59">
        <f t="shared" si="34"/>
        <v>250.47702091764884</v>
      </c>
      <c r="U68" s="15">
        <f>IF(ISNA(VLOOKUP(A68,'Données projet'!$A$35:$I$55,3,0)),0,VLOOKUP(A68,'Données projet'!$A$35:$I$55,3,0))</f>
        <v>9</v>
      </c>
      <c r="V68" s="15">
        <f>IF(ISNA(VLOOKUP(A68,'Données projet'!$A$35:$I$55,4,0)),0,VLOOKUP(A68,'Données projet'!$A$35:$I$55,4,0))</f>
        <v>21</v>
      </c>
      <c r="W68" s="16">
        <f>IF(ISNA(VLOOKUP(A68,'Données projet'!$A$35:$I$55,5,0)),0%,VLOOKUP(A68,'Données projet'!$A$35:$I$55,5,0)*VLOOKUP('Données projet'!$B$9,Paramètres!$A$1:$I$89,7,0))</f>
        <v>0.43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47.902123115381436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47.902123115381436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229</v>
      </c>
      <c r="AG68" s="12">
        <f>VLOOKUP(A68,'Données projet'!$A$61:$I$81,9,0)</f>
        <v>7.2</v>
      </c>
      <c r="AH68" s="12">
        <f t="array" ref="AH68">INDEX(AG:AG,MIN(IF(ISNUMBER(AG68:AG264),ROW(AG68:AG264),"")))</f>
        <v>7.2</v>
      </c>
      <c r="AI68" s="13">
        <f>IF('Données projet'!$A$62&gt;35,AI67+AH68-AQ67,IF(A68&lt;'Données projet'!$A$62,$AF$205^A68,IF(A68='Données projet'!$A$62,'Données projet'!$B$62,AI67+AH68-AQ67)))</f>
        <v>228.99999999999991</v>
      </c>
      <c r="AJ68" s="13">
        <f>AI68*VLOOKUP('Données projet'!$B$10,Paramètres!$A$1:$I$89,3,0)*VLOOKUP('Données projet'!$B$10,Paramètres!$A$1:$I$89,5,0)</f>
        <v>232.2059999999999</v>
      </c>
      <c r="AK68" s="13">
        <f t="shared" si="35"/>
        <v>56.759404991217522</v>
      </c>
      <c r="AL68" s="20">
        <f t="shared" ref="AL68:AL131" si="58">(AJ68+AK68)*0.475*44/12</f>
        <v>503.281413693037</v>
      </c>
      <c r="AM68" s="59">
        <f t="shared" ref="AM68:AM131" si="59">AL68+(AD68+AE68)*44/12</f>
        <v>767.2246198094922</v>
      </c>
      <c r="AN68" s="59">
        <f ca="1">AVERAGE(OFFSET($AM$3,0,0,'Données projet'!$E$10+1,1))-AVERAGE(OFFSET($H$3,0,0,'Données projet'!$E$10+1,1))</f>
        <v>437.26788843734175</v>
      </c>
      <c r="AO68" s="59">
        <f t="shared" si="36"/>
        <v>273.35778700650792</v>
      </c>
      <c r="AP68" s="15">
        <f>IF(ISNA(VLOOKUP(A68,'Données projet'!$A$61:$I$81,3,0)),0,VLOOKUP(A68,'Données projet'!$A$61:$I$81,3,0))</f>
        <v>9</v>
      </c>
      <c r="AQ68" s="15">
        <f>IF(ISNA(VLOOKUP(A68,'Données projet'!$A$61:$I$81,4,0)),0,VLOOKUP(A68,'Données projet'!$A$61:$I$81,4,0))</f>
        <v>21</v>
      </c>
      <c r="AR68" s="16">
        <f>IF(ISNA(VLOOKUP(A68,'Données projet'!$A$61:$I$81,5,0)),0%,VLOOKUP(A68,'Données projet'!$A$61:$I$81,5,0)*VLOOKUP('Données projet'!$B$10,Paramètres!$A$1:$I$89,7,0))</f>
        <v>0.43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53.683413836203357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53.683413836203357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306</v>
      </c>
      <c r="BB68" s="12">
        <f>VLOOKUP(A68,'Données projet'!$A$87:$I$107,9,0)</f>
        <v>5.2</v>
      </c>
      <c r="BC68" s="12">
        <f t="array" ref="BC68">INDEX(BB:BB,MIN(IF(ISNUMBER(BB68:BB264),ROW(BB68:BB264),"")))</f>
        <v>5.2</v>
      </c>
      <c r="BD68" s="12">
        <f>IF('Données projet'!$A$88&gt;35,BD67+BC68-BL67,IF(A68&lt;'Données projet'!$A$88,$BA$205^A68,IF(A68='Données projet'!$A$88,'Données projet'!$B$88,BD67+BC68-BL67)))</f>
        <v>305.99999999999983</v>
      </c>
      <c r="BE68" s="13">
        <f>BD68*VLOOKUP('Données projet'!$B$11,Paramètres!$A$1:$I$89,3,0)*VLOOKUP('Données projet'!$B$11,Paramètres!$A$1:$I$89,5,0)</f>
        <v>329.37839999999983</v>
      </c>
      <c r="BF68" s="13">
        <f t="shared" si="37"/>
        <v>77.301419494687096</v>
      </c>
      <c r="BG68" s="20">
        <f t="shared" ref="BG68:BG131" si="61">(BE68+BF68)*0.475*44/12</f>
        <v>708.300685619913</v>
      </c>
      <c r="BH68" s="59">
        <f t="shared" ref="BH68:BH131" si="62">BG68+(AY68+AZ68)*44/12</f>
        <v>972.24389173636814</v>
      </c>
      <c r="BI68" s="59">
        <f ca="1">AVERAGE(OFFSET($BH$3,0,0,'Données projet'!$E$11+1,1))-AVERAGE(OFFSET($H$3,0,0,'Données projet'!$E$11+1,1))</f>
        <v>488.49312517024231</v>
      </c>
      <c r="BJ68" s="59">
        <f t="shared" si="38"/>
        <v>470.60132881359323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13</v>
      </c>
      <c r="BM68" s="16">
        <f>IF(ISNA(VLOOKUP(A68,'Données projet'!$A$87:$I$107,5,0)),0%,VLOOKUP(A68,'Données projet'!$A$87:$I$107,5,0)*VLOOKUP('Données projet'!$B$11,Paramètres!$A$1:$I$89,7,0))</f>
        <v>0.43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56.144205356584052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56.144205356584052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306</v>
      </c>
      <c r="BW68" s="12">
        <f>VLOOKUP(A68,'Données projet'!$A$113:$I$133,9,0)</f>
        <v>5.2</v>
      </c>
      <c r="BX68" s="12">
        <f t="array" ref="BX68">INDEX(BW:BW,MIN(IF(ISNUMBER(BW68:BW264),ROW(BW68:BW264),"")))</f>
        <v>5.2</v>
      </c>
      <c r="BY68" s="12">
        <f>IF('Données projet'!$A$114&gt;35,BY67+BX68-CG67,IF(A68&lt;'Données projet'!$A$114,$BV$205^A68,IF(A68='Données projet'!$A$114,'Données projet'!$B$114,BY67+BX68-CG67)))</f>
        <v>305.99999999999983</v>
      </c>
      <c r="BZ68" s="13">
        <f>BY68*VLOOKUP('Données projet'!$B$12,Paramètres!$A$1:$I$89,3,0)*VLOOKUP('Données projet'!$B$12,Paramètres!$A$1:$I$89,5,0)</f>
        <v>295.96319999999986</v>
      </c>
      <c r="CA68" s="13">
        <f t="shared" si="39"/>
        <v>70.329529052104192</v>
      </c>
      <c r="CB68" s="20">
        <f t="shared" ref="CB68:CB131" si="64">(BZ68+CA68)*0.475*44/12</f>
        <v>637.95983643241459</v>
      </c>
      <c r="CC68" s="59">
        <f t="shared" ref="CC68:CC131" si="65">CB68+(BT68+BU68)*44/12</f>
        <v>901.90304254886973</v>
      </c>
      <c r="CD68" s="59">
        <f ca="1">AVERAGE(OFFSET($CC$3,0,0,'Données projet'!$E$12+1,1))-AVERAGE(OFFSET($H$3,0,0,'Données projet'!$E$12+1,1))</f>
        <v>445.32382187045056</v>
      </c>
      <c r="CE68" s="59">
        <f t="shared" si="40"/>
        <v>429.45184538102637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13</v>
      </c>
      <c r="CH68" s="16">
        <f>IF(ISNA(VLOOKUP(A68,'Données projet'!$A$113:$I$133,5,0)),0%,VLOOKUP(A68,'Données projet'!$A$113:$I$133,5,0)*VLOOKUP('Données projet'!$B$12,Paramètres!$A$1:$I$89,7,0))</f>
        <v>0.43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50.448416407365372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50.448416407365372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306</v>
      </c>
      <c r="CR68" s="12">
        <f>VLOOKUP(A68,'Données projet'!$A$139:$I$159,9,0)</f>
        <v>5.2</v>
      </c>
      <c r="CS68" s="12">
        <f t="array" ref="CS68">INDEX(CR:CR,MIN(IF(ISNUMBER(CR68:CR264),ROW(CR68:CR264),"")))</f>
        <v>5.2</v>
      </c>
      <c r="CT68" s="12">
        <f>IF('Données projet'!$A$140&gt;35,CT67+CS68-DB67,IF(A68&lt;'Données projet'!$A$140,$CQ$205^A68,IF(A68='Données projet'!$A$140,'Données projet'!$B$140,CT67+CS68-DB67)))</f>
        <v>305.99999999999983</v>
      </c>
      <c r="CU68" s="17">
        <f>CT68*VLOOKUP('Données projet'!$B$13,Paramètres!$A$1:$I$89,3,0)*VLOOKUP('Données projet'!$B$13,Paramètres!$A$1:$I$89,5,0)</f>
        <v>248.22719999999987</v>
      </c>
      <c r="CV68" s="13">
        <f t="shared" si="41"/>
        <v>60.20616532763993</v>
      </c>
      <c r="CW68" s="20">
        <f t="shared" ref="CW68:CW131" si="67">(CU68+CV68)*0.475*44/12</f>
        <v>537.18811127897254</v>
      </c>
      <c r="CX68" s="59">
        <f t="shared" ref="CX68:CX131" si="68">CW68+(CO68+CP68)*44/12</f>
        <v>801.13131739542769</v>
      </c>
      <c r="CY68" s="59">
        <f ca="1">AVERAGE(OFFSET($CX$3,0,0,'Données projet'!$E$13+1,1))-AVERAGE(OFFSET($H$3,0,0,'Données projet'!$E$13+1,1))</f>
        <v>383.47399633251354</v>
      </c>
      <c r="CZ68" s="59">
        <f t="shared" si="42"/>
        <v>370.49129421395628</v>
      </c>
      <c r="DA68" s="15">
        <f>IF(ISNA(VLOOKUP(A68,'Données projet'!$A$139:$I$159,3,0)),0,VLOOKUP(A68,'Données projet'!$A$139:$I$159,3,0))</f>
        <v>11</v>
      </c>
      <c r="DB68" s="15">
        <f>IF(ISNA(VLOOKUP(A68,'Données projet'!$A$139:$I$159,4,0)),0,VLOOKUP(A68,'Données projet'!$A$139:$I$159,4,0))</f>
        <v>13</v>
      </c>
      <c r="DC68" s="16">
        <f>IF(ISNA(VLOOKUP(A68,'Données projet'!$A$139:$I$159,5,0)),0%,VLOOKUP(A68,'Données projet'!$A$139:$I$159,5,0)*VLOOKUP('Données projet'!$B$13,Paramètres!$A$1:$I$89,7,0))</f>
        <v>0.43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42.311575051338707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42.311575051338707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306</v>
      </c>
      <c r="DM68" s="12">
        <f>VLOOKUP(A68,'Données projet'!$A$165:$I$185,9,0)</f>
        <v>5.2</v>
      </c>
      <c r="DN68" s="12">
        <f t="array" ref="DN68">INDEX(DM:DM,MIN(IF(ISNUMBER(DM68:DM264),ROW(DM68:DM264),"")))</f>
        <v>5.2</v>
      </c>
      <c r="DO68" s="12">
        <f>IF('Données projet'!$A$166&gt;35,DO67+DN68-DW67,IF(A68&lt;'Données projet'!$A$166,$DL$205^A68,IF(A68='Données projet'!$A$166,'Données projet'!$B$166,DO67+DN68-DW67)))</f>
        <v>305.99999999999983</v>
      </c>
      <c r="DP68" s="17">
        <f>DO68*VLOOKUP('Données projet'!$B$14,Paramètres!$A$1:$I$89,3,0)*VLOOKUP('Données projet'!$B$14,Paramètres!$A$1:$I$89,5,0)</f>
        <v>248.22719999999987</v>
      </c>
      <c r="DQ68" s="13">
        <f t="shared" si="43"/>
        <v>60.20616532763993</v>
      </c>
      <c r="DR68" s="20">
        <f t="shared" ref="DR68:DR131" si="70">(DP68+DQ68)*0.475*44/12</f>
        <v>537.18811127897254</v>
      </c>
      <c r="DS68" s="59">
        <f t="shared" ref="DS68:DS131" si="71">DR68+(DJ68+DK68)*44/12</f>
        <v>801.13131739542769</v>
      </c>
      <c r="DT68" s="59">
        <f ca="1">AVERAGE(OFFSET($DS$3,0,0,'Données projet'!$E$14+1,1))-AVERAGE(OFFSET($H$3,0,0,'Données projet'!$E$14+1,1))</f>
        <v>383.47399633251354</v>
      </c>
      <c r="DU68" s="59">
        <f t="shared" si="44"/>
        <v>370.49129421395628</v>
      </c>
      <c r="DV68" s="15">
        <f>IF(ISNA(VLOOKUP(A68,'Données projet'!$A$165:$I$185,3,0)),0,VLOOKUP(A68,'Données projet'!$A$165:$I$185,3,0))</f>
        <v>11</v>
      </c>
      <c r="DW68" s="15">
        <f>IF(ISNA(VLOOKUP(A68,'Données projet'!$A$165:$I$185,4,0)),0,VLOOKUP(A68,'Données projet'!$A$165:$I$185,4,0))</f>
        <v>13</v>
      </c>
      <c r="DX68" s="16">
        <f>IF(ISNA(VLOOKUP(A68,'Données projet'!$A$165:$I$185,5,0)),0%,VLOOKUP(A68,'Données projet'!$A$165:$I$185,5,0)*VLOOKUP('Données projet'!$B$14,Paramètres!$A$1:$I$89,7,0))</f>
        <v>0.43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42.311575051338707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42.311575051338707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306</v>
      </c>
      <c r="EH68" s="12">
        <f>VLOOKUP(A68,'Données projet'!$A$191:$I$211,9,0)</f>
        <v>5.2</v>
      </c>
      <c r="EI68" s="12">
        <f t="array" ref="EI68">INDEX(EH:EH,MIN(IF(ISNUMBER(EH68:EH264),ROW(EH68:EH264),"")))</f>
        <v>5.2</v>
      </c>
      <c r="EJ68" s="12">
        <f>IF('Données projet'!$A$192&gt;35,EJ67+EI68-ER67,IF(A68&lt;'Données projet'!$A$192,$EG$205^A68,IF(A68='Données projet'!$A$192,'Données projet'!$B$192,EJ67+EI68-ER67)))</f>
        <v>305.99999999999983</v>
      </c>
      <c r="EK68" s="17">
        <f>EJ68*VLOOKUP('Données projet'!$B$15,Paramètres!$A$1:$I$89,3,0)*VLOOKUP('Données projet'!$B$15,Paramètres!$A$1:$I$89,5,0)</f>
        <v>200.49119999999988</v>
      </c>
      <c r="EL68" s="13">
        <f t="shared" si="45"/>
        <v>49.85210320190825</v>
      </c>
      <c r="EM68" s="20">
        <f t="shared" ref="EM68:EM131" si="73">(EK68+EL68)*0.475*44/12</f>
        <v>436.01458640998993</v>
      </c>
      <c r="EN68" s="59">
        <f t="shared" ref="EN68:EN131" si="74">EM68+(EE68+EF68)*44/12</f>
        <v>699.95779252644513</v>
      </c>
      <c r="EO68" s="59">
        <f ca="1">AVERAGE(OFFSET($EN$3,0,0,'Données projet'!$E$15+1,1))-AVERAGE(OFFSET($H$3,0,0,'Données projet'!$E$15+1,1))</f>
        <v>321.37107975761091</v>
      </c>
      <c r="EP68" s="59">
        <f t="shared" si="46"/>
        <v>311.28303771742981</v>
      </c>
      <c r="EQ68" s="15">
        <f>IF(ISNA(VLOOKUP(A68,'Données projet'!$A$191:$I$211,3,0)),0,VLOOKUP(A68,'Données projet'!$A$191:$I$211,3,0))</f>
        <v>11</v>
      </c>
      <c r="ER68" s="15">
        <f>IF(ISNA(VLOOKUP(A68,'Données projet'!$A$191:$I$211,4,0)),0,VLOOKUP(A68,'Données projet'!$A$191:$I$211,4,0))</f>
        <v>13</v>
      </c>
      <c r="ES68" s="16">
        <f>IF(ISNA(VLOOKUP(A68,'Données projet'!$A$191:$I$211,5,0)),0%,VLOOKUP(A68,'Données projet'!$A$191:$I$211,5,0)*VLOOKUP('Données projet'!$B$15,Paramètres!$A$1:$I$89,7,0))</f>
        <v>0.43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34.174733695312028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34.174733695312028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6">
        <f t="shared" si="56"/>
        <v>183.33333333333334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6.8</v>
      </c>
      <c r="N69" s="13">
        <f>IF('Données projet'!$A$36&gt;35,N68+M69-V68,IF(A69&lt;'Données projet'!$A$36,$K$205^A69,IF(A69='Données projet'!$A$36,'Données projet'!$B$36,N68+M69-V68)))</f>
        <v>214.79999999999993</v>
      </c>
      <c r="O69" s="13">
        <f>N69*VLOOKUP('Données projet'!$B$9,Paramètres!$A$1:$I$89,3,0)*VLOOKUP('Données projet'!$B$9,Paramètres!$A$1:$I$89,5,0)</f>
        <v>194.35103999999993</v>
      </c>
      <c r="P69" s="13">
        <f t="shared" ref="P69:P132" si="87">EXP(-1.0587+0.8836*LN(O69)+0.284)</f>
        <v>48.500634729810159</v>
      </c>
      <c r="Q69" s="20">
        <f t="shared" si="54"/>
        <v>422.96666682108594</v>
      </c>
      <c r="R69" s="59">
        <f t="shared" si="55"/>
        <v>687.41972593827302</v>
      </c>
      <c r="S69" s="59">
        <f ca="1">AVERAGE(OFFSET($R$3,0,0,'Données projet'!$E$9+1,1))-AVERAGE(OFFSET($H$3,0,0,'Données projet'!$E$9+1,1))</f>
        <v>398.11190027805549</v>
      </c>
      <c r="T69" s="59">
        <f t="shared" ref="T69:T132" si="88">$T$3</f>
        <v>250.47702091764884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46.962791698498926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46.962791698498926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6.8</v>
      </c>
      <c r="AI69" s="13">
        <f>IF('Données projet'!$A$62&gt;35,AI68+AH69-AQ68,IF(A69&lt;'Données projet'!$A$62,$AF$205^A69,IF(A69='Données projet'!$A$62,'Données projet'!$B$62,AI68+AH69-AQ68)))</f>
        <v>214.79999999999993</v>
      </c>
      <c r="AJ69" s="13">
        <f>AI69*VLOOKUP('Données projet'!$B$10,Paramètres!$A$1:$I$89,3,0)*VLOOKUP('Données projet'!$B$10,Paramètres!$A$1:$I$89,5,0)</f>
        <v>217.80719999999994</v>
      </c>
      <c r="AK69" s="13">
        <f t="shared" ref="AK69:AK132" si="89">EXP(-1.0587+0.8836*LN(AJ69)+0.284)</f>
        <v>53.638013973813976</v>
      </c>
      <c r="AL69" s="20">
        <f t="shared" si="58"/>
        <v>472.76708100439259</v>
      </c>
      <c r="AM69" s="59">
        <f t="shared" si="59"/>
        <v>737.22014012157967</v>
      </c>
      <c r="AN69" s="59">
        <f ca="1">AVERAGE(OFFSET($AM$3,0,0,'Données projet'!$E$10+1,1))-AVERAGE(OFFSET($H$3,0,0,'Données projet'!$E$10+1,1))</f>
        <v>437.26788843734175</v>
      </c>
      <c r="AO69" s="59">
        <f t="shared" ref="AO69:AO132" si="90">$AO$3</f>
        <v>273.35778700650792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52.630714834524682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52.630714834524682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4.5999999999999996</v>
      </c>
      <c r="BD69" s="12">
        <f>IF('Données projet'!$A$88&gt;35,BD68+BC69-BL68,IF(A69&lt;'Données projet'!$A$88,$BA$205^A69,IF(A69='Données projet'!$A$88,'Données projet'!$B$88,BD68+BC69-BL68)))</f>
        <v>297.59999999999985</v>
      </c>
      <c r="BE69" s="13">
        <f>BD69*VLOOKUP('Données projet'!$B$11,Paramètres!$A$1:$I$89,3,0)*VLOOKUP('Données projet'!$B$11,Paramètres!$A$1:$I$89,5,0)</f>
        <v>320.33663999999982</v>
      </c>
      <c r="BF69" s="13">
        <f t="shared" ref="BF69:BF132" si="91">EXP(-1.0587+0.8836*LN(BE69)+0.284)</f>
        <v>75.423393874842418</v>
      </c>
      <c r="BG69" s="20">
        <f t="shared" si="61"/>
        <v>689.28205899868362</v>
      </c>
      <c r="BH69" s="59">
        <f t="shared" si="62"/>
        <v>953.7351181158707</v>
      </c>
      <c r="BI69" s="59">
        <f ca="1">AVERAGE(OFFSET($BH$3,0,0,'Données projet'!$E$11+1,1))-AVERAGE(OFFSET($H$3,0,0,'Données projet'!$E$11+1,1))</f>
        <v>488.49312517024231</v>
      </c>
      <c r="BJ69" s="59">
        <f t="shared" ref="BJ69:BJ132" si="92">$BJ$3</f>
        <v>470.60132881359323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55.043251734125334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55.043251734125334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4.5999999999999996</v>
      </c>
      <c r="BY69" s="12">
        <f>IF('Données projet'!$A$114&gt;35,BY68+BX69-CG68,IF(A69&lt;'Données projet'!$A$114,$BV$205^A69,IF(A69='Données projet'!$A$114,'Données projet'!$B$114,BY68+BX69-CG68)))</f>
        <v>297.59999999999985</v>
      </c>
      <c r="BZ69" s="13">
        <f>BY69*VLOOKUP('Données projet'!$B$12,Paramètres!$A$1:$I$89,3,0)*VLOOKUP('Données projet'!$B$12,Paramètres!$A$1:$I$89,5,0)</f>
        <v>287.83871999999985</v>
      </c>
      <c r="CA69" s="13">
        <f t="shared" ref="CA69:CA132" si="93">EXP(-1.0587+0.8836*LN(BZ69)+0.284)</f>
        <v>68.620884395190288</v>
      </c>
      <c r="CB69" s="20">
        <f t="shared" si="64"/>
        <v>620.83381098828943</v>
      </c>
      <c r="CC69" s="59">
        <f t="shared" si="65"/>
        <v>885.28687010547651</v>
      </c>
      <c r="CD69" s="59">
        <f ca="1">AVERAGE(OFFSET($CC$3,0,0,'Données projet'!$E$12+1,1))-AVERAGE(OFFSET($H$3,0,0,'Données projet'!$E$12+1,1))</f>
        <v>445.32382187045056</v>
      </c>
      <c r="CE69" s="59">
        <f t="shared" ref="CE69:CE132" si="94">$CE$3</f>
        <v>429.45184538102637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49.459153732112611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49.459153732112611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4.5999999999999996</v>
      </c>
      <c r="CT69" s="12">
        <f>IF('Données projet'!$A$140&gt;35,CT68+CS69-DB68,IF(A69&lt;'Données projet'!$A$140,$CQ$205^A69,IF(A69='Données projet'!$A$140,'Données projet'!$B$140,CT68+CS69-DB68)))</f>
        <v>297.59999999999985</v>
      </c>
      <c r="CU69" s="17">
        <f>CT69*VLOOKUP('Données projet'!$B$13,Paramètres!$A$1:$I$89,3,0)*VLOOKUP('Données projet'!$B$13,Paramètres!$A$1:$I$89,5,0)</f>
        <v>241.41311999999988</v>
      </c>
      <c r="CV69" s="13">
        <f t="shared" ref="CV69:CV132" si="95">EXP(-1.0587+0.8836*LN(CU69)+0.284)</f>
        <v>58.743466172863258</v>
      </c>
      <c r="CW69" s="20">
        <f t="shared" si="67"/>
        <v>522.77272091773659</v>
      </c>
      <c r="CX69" s="59">
        <f t="shared" si="68"/>
        <v>787.22578003492367</v>
      </c>
      <c r="CY69" s="59">
        <f ca="1">AVERAGE(OFFSET($CX$3,0,0,'Données projet'!$E$13+1,1))-AVERAGE(OFFSET($H$3,0,0,'Données projet'!$E$13+1,1))</f>
        <v>383.47399633251354</v>
      </c>
      <c r="CZ69" s="59">
        <f t="shared" ref="CZ69:CZ132" si="96">$CZ$3</f>
        <v>370.49129421395628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41.481870872094454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41.481870872094454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4.5999999999999996</v>
      </c>
      <c r="DO69" s="12">
        <f>IF('Données projet'!$A$166&gt;35,DO68+DN69-DW68,IF(A69&lt;'Données projet'!$A$166,$DL$205^A69,IF(A69='Données projet'!$A$166,'Données projet'!$B$166,DO68+DN69-DW68)))</f>
        <v>297.59999999999985</v>
      </c>
      <c r="DP69" s="17">
        <f>DO69*VLOOKUP('Données projet'!$B$14,Paramètres!$A$1:$I$89,3,0)*VLOOKUP('Données projet'!$B$14,Paramètres!$A$1:$I$89,5,0)</f>
        <v>241.41311999999988</v>
      </c>
      <c r="DQ69" s="13">
        <f t="shared" ref="DQ69:DQ132" si="97">EXP(-1.0587+0.8836*LN(DP69)+0.284)</f>
        <v>58.743466172863258</v>
      </c>
      <c r="DR69" s="20">
        <f t="shared" si="70"/>
        <v>522.77272091773659</v>
      </c>
      <c r="DS69" s="59">
        <f t="shared" si="71"/>
        <v>787.22578003492367</v>
      </c>
      <c r="DT69" s="59">
        <f ca="1">AVERAGE(OFFSET($DS$3,0,0,'Données projet'!$E$14+1,1))-AVERAGE(OFFSET($H$3,0,0,'Données projet'!$E$14+1,1))</f>
        <v>383.47399633251354</v>
      </c>
      <c r="DU69" s="59">
        <f t="shared" ref="DU69:DU132" si="98">$DU$3</f>
        <v>370.49129421395628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41.481870872094454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41.481870872094454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4.5999999999999996</v>
      </c>
      <c r="EJ69" s="12">
        <f>IF('Données projet'!$A$192&gt;35,EJ68+EI69-ER68,IF(A69&lt;'Données projet'!$A$192,$EG$205^A69,IF(A69='Données projet'!$A$192,'Données projet'!$B$192,EJ68+EI69-ER68)))</f>
        <v>297.59999999999985</v>
      </c>
      <c r="EK69" s="17">
        <f>EJ69*VLOOKUP('Données projet'!$B$15,Paramètres!$A$1:$I$89,3,0)*VLOOKUP('Données projet'!$B$15,Paramètres!$A$1:$I$89,5,0)</f>
        <v>194.9875199999999</v>
      </c>
      <c r="EL69" s="13">
        <f t="shared" ref="EL69:EL132" si="99">EXP(-1.0587+0.8836*LN(EK69)+0.284)</f>
        <v>48.640954330020342</v>
      </c>
      <c r="EM69" s="20">
        <f t="shared" si="73"/>
        <v>424.3195927914519</v>
      </c>
      <c r="EN69" s="59">
        <f t="shared" si="74"/>
        <v>688.77265190863898</v>
      </c>
      <c r="EO69" s="59">
        <f ca="1">AVERAGE(OFFSET($EN$3,0,0,'Données projet'!$E$15+1,1))-AVERAGE(OFFSET($H$3,0,0,'Données projet'!$E$15+1,1))</f>
        <v>321.37107975761091</v>
      </c>
      <c r="EP69" s="59">
        <f t="shared" ref="EP69:EP132" si="100">$EP$3</f>
        <v>311.28303771742981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33.50458801207629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33.50458801207629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6">
        <f t="shared" si="56"/>
        <v>183.33333333333334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6.8</v>
      </c>
      <c r="N70" s="13">
        <f>IF('Données projet'!$A$36&gt;35,N69+M70-V69,IF(A70&lt;'Données projet'!$A$36,$K$205^A70,IF(A70='Données projet'!$A$36,'Données projet'!$B$36,N69+M70-V69)))</f>
        <v>221.59999999999994</v>
      </c>
      <c r="O70" s="13">
        <f>N70*VLOOKUP('Données projet'!$B$9,Paramètres!$A$1:$I$89,3,0)*VLOOKUP('Données projet'!$B$9,Paramètres!$A$1:$I$89,5,0)</f>
        <v>200.50367999999995</v>
      </c>
      <c r="P70" s="13">
        <f t="shared" si="87"/>
        <v>49.854845135229887</v>
      </c>
      <c r="Q70" s="20">
        <f t="shared" si="54"/>
        <v>436.04109794385857</v>
      </c>
      <c r="R70" s="59">
        <f t="shared" si="55"/>
        <v>700.99516525207548</v>
      </c>
      <c r="S70" s="59">
        <f ca="1">AVERAGE(OFFSET($R$3,0,0,'Données projet'!$E$9+1,1))-AVERAGE(OFFSET($H$3,0,0,'Données projet'!$E$9+1,1))</f>
        <v>398.11190027805549</v>
      </c>
      <c r="T70" s="59">
        <f t="shared" si="88"/>
        <v>250.47702091764884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46.041879997765889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46.041879997765889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6.8</v>
      </c>
      <c r="AI70" s="13">
        <f>IF('Données projet'!$A$62&gt;35,AI69+AH70-AQ69,IF(A70&lt;'Données projet'!$A$62,$AF$205^A70,IF(A70='Données projet'!$A$62,'Données projet'!$B$62,AI69+AH70-AQ69)))</f>
        <v>221.59999999999994</v>
      </c>
      <c r="AJ70" s="13">
        <f>AI70*VLOOKUP('Données projet'!$B$10,Paramètres!$A$1:$I$89,3,0)*VLOOKUP('Données projet'!$B$10,Paramètres!$A$1:$I$89,5,0)</f>
        <v>224.70239999999995</v>
      </c>
      <c r="AK70" s="13">
        <f t="shared" si="89"/>
        <v>55.135667706678262</v>
      </c>
      <c r="AL70" s="20">
        <f t="shared" si="58"/>
        <v>487.38463458913128</v>
      </c>
      <c r="AM70" s="59">
        <f t="shared" si="59"/>
        <v>752.33870189734819</v>
      </c>
      <c r="AN70" s="59">
        <f ca="1">AVERAGE(OFFSET($AM$3,0,0,'Données projet'!$E$10+1,1))-AVERAGE(OFFSET($H$3,0,0,'Données projet'!$E$10+1,1))</f>
        <v>437.26788843734175</v>
      </c>
      <c r="AO70" s="59">
        <f t="shared" si="90"/>
        <v>273.35778700650792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51.598658618185937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51.598658618185937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4.5999999999999996</v>
      </c>
      <c r="BD70" s="12">
        <f>IF('Données projet'!$A$88&gt;35,BD69+BC70-BL69,IF(A70&lt;'Données projet'!$A$88,$BA$205^A70,IF(A70='Données projet'!$A$88,'Données projet'!$B$88,BD69+BC70-BL69)))</f>
        <v>302.19999999999987</v>
      </c>
      <c r="BE70" s="13">
        <f>BD70*VLOOKUP('Données projet'!$B$11,Paramètres!$A$1:$I$89,3,0)*VLOOKUP('Données projet'!$B$11,Paramètres!$A$1:$I$89,5,0)</f>
        <v>325.28807999999981</v>
      </c>
      <c r="BF70" s="13">
        <f t="shared" si="91"/>
        <v>76.452589776301153</v>
      </c>
      <c r="BG70" s="20">
        <f t="shared" si="61"/>
        <v>699.69833319372412</v>
      </c>
      <c r="BH70" s="59">
        <f t="shared" si="62"/>
        <v>964.65240050194097</v>
      </c>
      <c r="BI70" s="59">
        <f ca="1">AVERAGE(OFFSET($BH$3,0,0,'Données projet'!$E$11+1,1))-AVERAGE(OFFSET($H$3,0,0,'Données projet'!$E$11+1,1))</f>
        <v>488.49312517024231</v>
      </c>
      <c r="BJ70" s="59">
        <f t="shared" si="92"/>
        <v>470.60132881359323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53.963887140687632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53.963887140687632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4.5999999999999996</v>
      </c>
      <c r="BY70" s="12">
        <f>IF('Données projet'!$A$114&gt;35,BY69+BX70-CG69,IF(A70&lt;'Données projet'!$A$114,$BV$205^A70,IF(A70='Données projet'!$A$114,'Données projet'!$B$114,BY69+BX70-CG69)))</f>
        <v>302.19999999999987</v>
      </c>
      <c r="BZ70" s="13">
        <f>BY70*VLOOKUP('Données projet'!$B$12,Paramètres!$A$1:$I$89,3,0)*VLOOKUP('Données projet'!$B$12,Paramètres!$A$1:$I$89,5,0)</f>
        <v>292.2878399999999</v>
      </c>
      <c r="CA70" s="13">
        <f t="shared" si="93"/>
        <v>69.557256114171651</v>
      </c>
      <c r="CB70" s="20">
        <f t="shared" si="64"/>
        <v>630.21354239884874</v>
      </c>
      <c r="CC70" s="59">
        <f t="shared" si="65"/>
        <v>895.16760970706559</v>
      </c>
      <c r="CD70" s="59">
        <f ca="1">AVERAGE(OFFSET($CC$3,0,0,'Données projet'!$E$12+1,1))-AVERAGE(OFFSET($H$3,0,0,'Données projet'!$E$12+1,1))</f>
        <v>445.32382187045056</v>
      </c>
      <c r="CE70" s="59">
        <f t="shared" si="94"/>
        <v>429.45184538102637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48.489289894530906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48.489289894530906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4.5999999999999996</v>
      </c>
      <c r="CT70" s="12">
        <f>IF('Données projet'!$A$140&gt;35,CT69+CS70-DB69,IF(A70&lt;'Données projet'!$A$140,$CQ$205^A70,IF(A70='Données projet'!$A$140,'Données projet'!$B$140,CT69+CS70-DB69)))</f>
        <v>302.19999999999987</v>
      </c>
      <c r="CU70" s="17">
        <f>CT70*VLOOKUP('Données projet'!$B$13,Paramètres!$A$1:$I$89,3,0)*VLOOKUP('Données projet'!$B$13,Paramètres!$A$1:$I$89,5,0)</f>
        <v>245.14463999999992</v>
      </c>
      <c r="CV70" s="13">
        <f t="shared" si="95"/>
        <v>59.545054798309039</v>
      </c>
      <c r="CW70" s="20">
        <f t="shared" si="67"/>
        <v>530.66788510705476</v>
      </c>
      <c r="CX70" s="59">
        <f t="shared" si="68"/>
        <v>795.62195241527161</v>
      </c>
      <c r="CY70" s="59">
        <f ca="1">AVERAGE(OFFSET($CX$3,0,0,'Données projet'!$E$13+1,1))-AVERAGE(OFFSET($H$3,0,0,'Données projet'!$E$13+1,1))</f>
        <v>383.47399633251354</v>
      </c>
      <c r="CZ70" s="59">
        <f t="shared" si="96"/>
        <v>370.49129421395628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40.668436685735607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40.668436685735607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4.5999999999999996</v>
      </c>
      <c r="DO70" s="12">
        <f>IF('Données projet'!$A$166&gt;35,DO69+DN70-DW69,IF(A70&lt;'Données projet'!$A$166,$DL$205^A70,IF(A70='Données projet'!$A$166,'Données projet'!$B$166,DO69+DN70-DW69)))</f>
        <v>302.19999999999987</v>
      </c>
      <c r="DP70" s="17">
        <f>DO70*VLOOKUP('Données projet'!$B$14,Paramètres!$A$1:$I$89,3,0)*VLOOKUP('Données projet'!$B$14,Paramètres!$A$1:$I$89,5,0)</f>
        <v>245.14463999999992</v>
      </c>
      <c r="DQ70" s="13">
        <f t="shared" si="97"/>
        <v>59.545054798309039</v>
      </c>
      <c r="DR70" s="20">
        <f t="shared" si="70"/>
        <v>530.66788510705476</v>
      </c>
      <c r="DS70" s="59">
        <f t="shared" si="71"/>
        <v>795.62195241527161</v>
      </c>
      <c r="DT70" s="59">
        <f ca="1">AVERAGE(OFFSET($DS$3,0,0,'Données projet'!$E$14+1,1))-AVERAGE(OFFSET($H$3,0,0,'Données projet'!$E$14+1,1))</f>
        <v>383.47399633251354</v>
      </c>
      <c r="DU70" s="59">
        <f t="shared" si="98"/>
        <v>370.49129421395628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40.668436685735607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40.668436685735607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4.5999999999999996</v>
      </c>
      <c r="EJ70" s="12">
        <f>IF('Données projet'!$A$192&gt;35,EJ69+EI70-ER69,IF(A70&lt;'Données projet'!$A$192,$EG$205^A70,IF(A70='Données projet'!$A$192,'Données projet'!$B$192,EJ69+EI70-ER69)))</f>
        <v>302.19999999999987</v>
      </c>
      <c r="EK70" s="17">
        <f>EJ70*VLOOKUP('Données projet'!$B$15,Paramètres!$A$1:$I$89,3,0)*VLOOKUP('Données projet'!$B$15,Paramètres!$A$1:$I$89,5,0)</f>
        <v>198.00143999999992</v>
      </c>
      <c r="EL70" s="13">
        <f t="shared" si="99"/>
        <v>49.304688329083952</v>
      </c>
      <c r="EM70" s="20">
        <f t="shared" si="73"/>
        <v>430.72484017315429</v>
      </c>
      <c r="EN70" s="59">
        <f t="shared" si="74"/>
        <v>695.6789074813712</v>
      </c>
      <c r="EO70" s="59">
        <f ca="1">AVERAGE(OFFSET($EN$3,0,0,'Données projet'!$E$15+1,1))-AVERAGE(OFFSET($H$3,0,0,'Données projet'!$E$15+1,1))</f>
        <v>321.37107975761091</v>
      </c>
      <c r="EP70" s="59">
        <f t="shared" si="100"/>
        <v>311.28303771742981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32.847583476940294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32.847583476940294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6">
        <f t="shared" si="56"/>
        <v>183.33333333333334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6.8</v>
      </c>
      <c r="N71" s="13">
        <f>IF('Données projet'!$A$36&gt;35,N70+M71-V70,IF(A71&lt;'Données projet'!$A$36,$K$205^A71,IF(A71='Données projet'!$A$36,'Données projet'!$B$36,N70+M71-V70)))</f>
        <v>228.39999999999995</v>
      </c>
      <c r="O71" s="13">
        <f>N71*VLOOKUP('Données projet'!$B$9,Paramètres!$A$1:$I$89,3,0)*VLOOKUP('Données projet'!$B$9,Paramètres!$A$1:$I$89,5,0)</f>
        <v>206.65631999999994</v>
      </c>
      <c r="P71" s="13">
        <f t="shared" si="87"/>
        <v>51.20422634371338</v>
      </c>
      <c r="Q71" s="20">
        <f t="shared" si="54"/>
        <v>449.10711821530072</v>
      </c>
      <c r="R71" s="59">
        <f t="shared" si="55"/>
        <v>714.55350234251955</v>
      </c>
      <c r="S71" s="59">
        <f ca="1">AVERAGE(OFFSET($R$3,0,0,'Données projet'!$E$9+1,1))-AVERAGE(OFFSET($H$3,0,0,'Données projet'!$E$9+1,1))</f>
        <v>398.11190027805549</v>
      </c>
      <c r="T71" s="59">
        <f t="shared" si="88"/>
        <v>250.47702091764884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45.139026813783552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45.139026813783552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6.8</v>
      </c>
      <c r="AI71" s="13">
        <f>IF('Données projet'!$A$62&gt;35,AI70+AH71-AQ70,IF(A71&lt;'Données projet'!$A$62,$AF$205^A71,IF(A71='Données projet'!$A$62,'Données projet'!$B$62,AI70+AH71-AQ70)))</f>
        <v>228.39999999999995</v>
      </c>
      <c r="AJ71" s="13">
        <f>AI71*VLOOKUP('Données projet'!$B$10,Paramètres!$A$1:$I$89,3,0)*VLOOKUP('Données projet'!$B$10,Paramètres!$A$1:$I$89,5,0)</f>
        <v>231.59759999999997</v>
      </c>
      <c r="AK71" s="13">
        <f t="shared" si="89"/>
        <v>56.627980714948151</v>
      </c>
      <c r="AL71" s="20">
        <f t="shared" si="58"/>
        <v>501.99288641186791</v>
      </c>
      <c r="AM71" s="59">
        <f t="shared" si="59"/>
        <v>767.43927053908669</v>
      </c>
      <c r="AN71" s="59">
        <f ca="1">AVERAGE(OFFSET($AM$3,0,0,'Données projet'!$E$10+1,1))-AVERAGE(OFFSET($H$3,0,0,'Données projet'!$E$10+1,1))</f>
        <v>437.26788843734175</v>
      </c>
      <c r="AO71" s="59">
        <f t="shared" si="90"/>
        <v>273.35778700650792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50.586840394757459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50.586840394757459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4.5999999999999996</v>
      </c>
      <c r="BD71" s="12">
        <f>IF('Données projet'!$A$88&gt;35,BD70+BC71-BL70,IF(A71&lt;'Données projet'!$A$88,$BA$205^A71,IF(A71='Données projet'!$A$88,'Données projet'!$B$88,BD70+BC71-BL70)))</f>
        <v>306.7999999999999</v>
      </c>
      <c r="BE71" s="13">
        <f>BD71*VLOOKUP('Données projet'!$B$11,Paramètres!$A$1:$I$89,3,0)*VLOOKUP('Données projet'!$B$11,Paramètres!$A$1:$I$89,5,0)</f>
        <v>330.23951999999991</v>
      </c>
      <c r="BF71" s="13">
        <f t="shared" si="91"/>
        <v>77.479963681644605</v>
      </c>
      <c r="BG71" s="20">
        <f t="shared" si="61"/>
        <v>710.11143407886414</v>
      </c>
      <c r="BH71" s="59">
        <f t="shared" si="62"/>
        <v>975.55781820608297</v>
      </c>
      <c r="BI71" s="59">
        <f ca="1">AVERAGE(OFFSET($BH$3,0,0,'Données projet'!$E$11+1,1))-AVERAGE(OFFSET($H$3,0,0,'Données projet'!$E$11+1,1))</f>
        <v>488.49312517024231</v>
      </c>
      <c r="BJ71" s="59">
        <f t="shared" si="92"/>
        <v>470.60132881359323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52.905688228579848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52.905688228579848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4.5999999999999996</v>
      </c>
      <c r="BY71" s="12">
        <f>IF('Données projet'!$A$114&gt;35,BY70+BX71-CG70,IF(A71&lt;'Données projet'!$A$114,$BV$205^A71,IF(A71='Données projet'!$A$114,'Données projet'!$B$114,BY70+BX71-CG70)))</f>
        <v>306.7999999999999</v>
      </c>
      <c r="BZ71" s="13">
        <f>BY71*VLOOKUP('Données projet'!$B$12,Paramètres!$A$1:$I$89,3,0)*VLOOKUP('Données projet'!$B$12,Paramètres!$A$1:$I$89,5,0)</f>
        <v>296.7369599999999</v>
      </c>
      <c r="CA71" s="13">
        <f t="shared" si="93"/>
        <v>70.491970164645167</v>
      </c>
      <c r="CB71" s="20">
        <f t="shared" si="64"/>
        <v>639.59038670342341</v>
      </c>
      <c r="CC71" s="59">
        <f t="shared" si="65"/>
        <v>905.03677083064224</v>
      </c>
      <c r="CD71" s="59">
        <f ca="1">AVERAGE(OFFSET($CC$3,0,0,'Données projet'!$E$12+1,1))-AVERAGE(OFFSET($H$3,0,0,'Données projet'!$E$12+1,1))</f>
        <v>445.32382187045056</v>
      </c>
      <c r="CE71" s="59">
        <f t="shared" si="94"/>
        <v>429.45184538102637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47.538444495245649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47.538444495245649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4.5999999999999996</v>
      </c>
      <c r="CT71" s="12">
        <f>IF('Données projet'!$A$140&gt;35,CT70+CS71-DB70,IF(A71&lt;'Données projet'!$A$140,$CQ$205^A71,IF(A71='Données projet'!$A$140,'Données projet'!$B$140,CT70+CS71-DB70)))</f>
        <v>306.7999999999999</v>
      </c>
      <c r="CU71" s="17">
        <f>CT71*VLOOKUP('Données projet'!$B$13,Paramètres!$A$1:$I$89,3,0)*VLOOKUP('Données projet'!$B$13,Paramètres!$A$1:$I$89,5,0)</f>
        <v>248.87615999999991</v>
      </c>
      <c r="CV71" s="13">
        <f t="shared" si="95"/>
        <v>60.345224363146883</v>
      </c>
      <c r="CW71" s="20">
        <f t="shared" si="67"/>
        <v>538.56057776581395</v>
      </c>
      <c r="CX71" s="59">
        <f t="shared" si="68"/>
        <v>804.00696189303278</v>
      </c>
      <c r="CY71" s="59">
        <f ca="1">AVERAGE(OFFSET($CX$3,0,0,'Données projet'!$E$13+1,1))-AVERAGE(OFFSET($H$3,0,0,'Données projet'!$E$13+1,1))</f>
        <v>383.47399633251354</v>
      </c>
      <c r="CZ71" s="59">
        <f t="shared" si="96"/>
        <v>370.49129421395628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39.870953447625389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39.870953447625389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4.5999999999999996</v>
      </c>
      <c r="DO71" s="12">
        <f>IF('Données projet'!$A$166&gt;35,DO70+DN71-DW70,IF(A71&lt;'Données projet'!$A$166,$DL$205^A71,IF(A71='Données projet'!$A$166,'Données projet'!$B$166,DO70+DN71-DW70)))</f>
        <v>306.7999999999999</v>
      </c>
      <c r="DP71" s="17">
        <f>DO71*VLOOKUP('Données projet'!$B$14,Paramètres!$A$1:$I$89,3,0)*VLOOKUP('Données projet'!$B$14,Paramètres!$A$1:$I$89,5,0)</f>
        <v>248.87615999999991</v>
      </c>
      <c r="DQ71" s="13">
        <f t="shared" si="97"/>
        <v>60.345224363146883</v>
      </c>
      <c r="DR71" s="20">
        <f t="shared" si="70"/>
        <v>538.56057776581395</v>
      </c>
      <c r="DS71" s="59">
        <f t="shared" si="71"/>
        <v>804.00696189303278</v>
      </c>
      <c r="DT71" s="59">
        <f ca="1">AVERAGE(OFFSET($DS$3,0,0,'Données projet'!$E$14+1,1))-AVERAGE(OFFSET($H$3,0,0,'Données projet'!$E$14+1,1))</f>
        <v>383.47399633251354</v>
      </c>
      <c r="DU71" s="59">
        <f t="shared" si="98"/>
        <v>370.49129421395628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39.870953447625389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39.870953447625389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4.5999999999999996</v>
      </c>
      <c r="EJ71" s="12">
        <f>IF('Données projet'!$A$192&gt;35,EJ70+EI71-ER70,IF(A71&lt;'Données projet'!$A$192,$EG$205^A71,IF(A71='Données projet'!$A$192,'Données projet'!$B$192,EJ70+EI71-ER70)))</f>
        <v>306.7999999999999</v>
      </c>
      <c r="EK71" s="17">
        <f>EJ71*VLOOKUP('Données projet'!$B$15,Paramètres!$A$1:$I$89,3,0)*VLOOKUP('Données projet'!$B$15,Paramètres!$A$1:$I$89,5,0)</f>
        <v>201.01535999999996</v>
      </c>
      <c r="EL71" s="13">
        <f t="shared" si="99"/>
        <v>49.96724731300592</v>
      </c>
      <c r="EM71" s="20">
        <f t="shared" si="73"/>
        <v>437.12804107015182</v>
      </c>
      <c r="EN71" s="59">
        <f t="shared" si="74"/>
        <v>702.5744251973706</v>
      </c>
      <c r="EO71" s="59">
        <f ca="1">AVERAGE(OFFSET($EN$3,0,0,'Données projet'!$E$15+1,1))-AVERAGE(OFFSET($H$3,0,0,'Données projet'!$E$15+1,1))</f>
        <v>321.37107975761091</v>
      </c>
      <c r="EP71" s="59">
        <f t="shared" si="100"/>
        <v>311.28303771742981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32.203462400005115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32.203462400005115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6">
        <f t="shared" si="56"/>
        <v>183.33333333333334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6.8</v>
      </c>
      <c r="N72" s="13">
        <f>IF('Données projet'!$A$36&gt;35,N71+M72-V71,IF(A72&lt;'Données projet'!$A$36,$K$205^A72,IF(A72='Données projet'!$A$36,'Données projet'!$B$36,N71+M72-V71)))</f>
        <v>235.19999999999996</v>
      </c>
      <c r="O72" s="13">
        <f>N72*VLOOKUP('Données projet'!$B$9,Paramètres!$A$1:$I$89,3,0)*VLOOKUP('Données projet'!$B$9,Paramètres!$A$1:$I$89,5,0)</f>
        <v>212.80895999999996</v>
      </c>
      <c r="P72" s="13">
        <f t="shared" si="87"/>
        <v>52.548938637485847</v>
      </c>
      <c r="Q72" s="20">
        <f t="shared" si="54"/>
        <v>462.16500679362099</v>
      </c>
      <c r="R72" s="59">
        <f t="shared" si="55"/>
        <v>728.0951671436876</v>
      </c>
      <c r="S72" s="59">
        <f ca="1">AVERAGE(OFFSET($R$3,0,0,'Données projet'!$E$9+1,1))-AVERAGE(OFFSET($H$3,0,0,'Données projet'!$E$9+1,1))</f>
        <v>398.11190027805549</v>
      </c>
      <c r="T72" s="59">
        <f t="shared" si="88"/>
        <v>250.47702091764884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44.253878030053045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44.253878030053045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6.8</v>
      </c>
      <c r="AI72" s="13">
        <f>IF('Données projet'!$A$62&gt;35,AI71+AH72-AQ71,IF(A72&lt;'Données projet'!$A$62,$AF$205^A72,IF(A72='Données projet'!$A$62,'Données projet'!$B$62,AI71+AH72-AQ71)))</f>
        <v>235.19999999999996</v>
      </c>
      <c r="AJ72" s="13">
        <f>AI72*VLOOKUP('Données projet'!$B$10,Paramètres!$A$1:$I$89,3,0)*VLOOKUP('Données projet'!$B$10,Paramètres!$A$1:$I$89,5,0)</f>
        <v>238.49279999999996</v>
      </c>
      <c r="AK72" s="13">
        <f t="shared" si="89"/>
        <v>58.115130258576542</v>
      </c>
      <c r="AL72" s="20">
        <f t="shared" si="58"/>
        <v>516.59214520035414</v>
      </c>
      <c r="AM72" s="59">
        <f t="shared" si="59"/>
        <v>782.5223055504207</v>
      </c>
      <c r="AN72" s="59">
        <f ca="1">AVERAGE(OFFSET($AM$3,0,0,'Données projet'!$E$10+1,1))-AVERAGE(OFFSET($H$3,0,0,'Données projet'!$E$10+1,1))</f>
        <v>437.26788843734175</v>
      </c>
      <c r="AO72" s="59">
        <f t="shared" si="90"/>
        <v>273.35778700650792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49.594863309542234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49.594863309542234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4.5999999999999996</v>
      </c>
      <c r="BD72" s="12">
        <f>IF('Données projet'!$A$88&gt;35,BD71+BC72-BL71,IF(A72&lt;'Données projet'!$A$88,$BA$205^A72,IF(A72='Données projet'!$A$88,'Données projet'!$B$88,BD71+BC72-BL71)))</f>
        <v>311.39999999999992</v>
      </c>
      <c r="BE72" s="13">
        <f>BD72*VLOOKUP('Données projet'!$B$11,Paramètres!$A$1:$I$89,3,0)*VLOOKUP('Données projet'!$B$11,Paramètres!$A$1:$I$89,5,0)</f>
        <v>335.1909599999999</v>
      </c>
      <c r="BF72" s="13">
        <f t="shared" si="91"/>
        <v>78.505546064461171</v>
      </c>
      <c r="BG72" s="20">
        <f t="shared" si="61"/>
        <v>720.52141472893629</v>
      </c>
      <c r="BH72" s="59">
        <f t="shared" si="62"/>
        <v>986.45157507900285</v>
      </c>
      <c r="BI72" s="59">
        <f ca="1">AVERAGE(OFFSET($BH$3,0,0,'Données projet'!$E$11+1,1))-AVERAGE(OFFSET($H$3,0,0,'Données projet'!$E$11+1,1))</f>
        <v>488.49312517024231</v>
      </c>
      <c r="BJ72" s="59">
        <f t="shared" si="92"/>
        <v>470.60132881359323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51.868239951700886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51.868239951700886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4.5999999999999996</v>
      </c>
      <c r="BY72" s="12">
        <f>IF('Données projet'!$A$114&gt;35,BY71+BX72-CG71,IF(A72&lt;'Données projet'!$A$114,$BV$205^A72,IF(A72='Données projet'!$A$114,'Données projet'!$B$114,BY71+BX72-CG71)))</f>
        <v>311.39999999999992</v>
      </c>
      <c r="BZ72" s="13">
        <f>BY72*VLOOKUP('Données projet'!$B$12,Paramètres!$A$1:$I$89,3,0)*VLOOKUP('Données projet'!$B$12,Paramètres!$A$1:$I$89,5,0)</f>
        <v>301.18607999999995</v>
      </c>
      <c r="CA72" s="13">
        <f t="shared" si="93"/>
        <v>71.425054271756295</v>
      </c>
      <c r="CB72" s="20">
        <f t="shared" si="64"/>
        <v>648.96439218997534</v>
      </c>
      <c r="CC72" s="59">
        <f t="shared" si="65"/>
        <v>914.8945525400419</v>
      </c>
      <c r="CD72" s="59">
        <f ca="1">AVERAGE(OFFSET($CC$3,0,0,'Données projet'!$E$12+1,1))-AVERAGE(OFFSET($H$3,0,0,'Données projet'!$E$12+1,1))</f>
        <v>445.32382187045056</v>
      </c>
      <c r="CE72" s="59">
        <f t="shared" si="94"/>
        <v>429.45184538102637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46.606244594281947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46.606244594281947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4.5999999999999996</v>
      </c>
      <c r="CT72" s="12">
        <f>IF('Données projet'!$A$140&gt;35,CT71+CS72-DB71,IF(A72&lt;'Données projet'!$A$140,$CQ$205^A72,IF(A72='Données projet'!$A$140,'Données projet'!$B$140,CT71+CS72-DB71)))</f>
        <v>311.39999999999992</v>
      </c>
      <c r="CU72" s="17">
        <f>CT72*VLOOKUP('Données projet'!$B$13,Paramètres!$A$1:$I$89,3,0)*VLOOKUP('Données projet'!$B$13,Paramètres!$A$1:$I$89,5,0)</f>
        <v>252.60767999999996</v>
      </c>
      <c r="CV72" s="13">
        <f t="shared" si="95"/>
        <v>61.143998601713257</v>
      </c>
      <c r="CW72" s="20">
        <f t="shared" si="67"/>
        <v>546.4508402313171</v>
      </c>
      <c r="CX72" s="59">
        <f t="shared" si="68"/>
        <v>812.38100058138366</v>
      </c>
      <c r="CY72" s="59">
        <f ca="1">AVERAGE(OFFSET($CX$3,0,0,'Données projet'!$E$13+1,1))-AVERAGE(OFFSET($H$3,0,0,'Données projet'!$E$13+1,1))</f>
        <v>383.47399633251354</v>
      </c>
      <c r="CZ72" s="59">
        <f t="shared" si="96"/>
        <v>370.49129421395628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39.089108369397771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39.089108369397771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4.5999999999999996</v>
      </c>
      <c r="DO72" s="12">
        <f>IF('Données projet'!$A$166&gt;35,DO71+DN72-DW71,IF(A72&lt;'Données projet'!$A$166,$DL$205^A72,IF(A72='Données projet'!$A$166,'Données projet'!$B$166,DO71+DN72-DW71)))</f>
        <v>311.39999999999992</v>
      </c>
      <c r="DP72" s="17">
        <f>DO72*VLOOKUP('Données projet'!$B$14,Paramètres!$A$1:$I$89,3,0)*VLOOKUP('Données projet'!$B$14,Paramètres!$A$1:$I$89,5,0)</f>
        <v>252.60767999999996</v>
      </c>
      <c r="DQ72" s="13">
        <f t="shared" si="97"/>
        <v>61.143998601713257</v>
      </c>
      <c r="DR72" s="20">
        <f t="shared" si="70"/>
        <v>546.4508402313171</v>
      </c>
      <c r="DS72" s="59">
        <f t="shared" si="71"/>
        <v>812.38100058138366</v>
      </c>
      <c r="DT72" s="59">
        <f ca="1">AVERAGE(OFFSET($DS$3,0,0,'Données projet'!$E$14+1,1))-AVERAGE(OFFSET($H$3,0,0,'Données projet'!$E$14+1,1))</f>
        <v>383.47399633251354</v>
      </c>
      <c r="DU72" s="59">
        <f t="shared" si="98"/>
        <v>370.49129421395628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39.089108369397771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39.089108369397771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4.5999999999999996</v>
      </c>
      <c r="EJ72" s="12">
        <f>IF('Données projet'!$A$192&gt;35,EJ71+EI72-ER71,IF(A72&lt;'Données projet'!$A$192,$EG$205^A72,IF(A72='Données projet'!$A$192,'Données projet'!$B$192,EJ71+EI72-ER71)))</f>
        <v>311.39999999999992</v>
      </c>
      <c r="EK72" s="17">
        <f>EJ72*VLOOKUP('Données projet'!$B$15,Paramètres!$A$1:$I$89,3,0)*VLOOKUP('Données projet'!$B$15,Paramètres!$A$1:$I$89,5,0)</f>
        <v>204.02927999999994</v>
      </c>
      <c r="EL72" s="13">
        <f t="shared" si="99"/>
        <v>50.628650934368238</v>
      </c>
      <c r="EM72" s="20">
        <f t="shared" si="73"/>
        <v>443.5292297106912</v>
      </c>
      <c r="EN72" s="59">
        <f t="shared" si="74"/>
        <v>709.45939006075776</v>
      </c>
      <c r="EO72" s="59">
        <f ca="1">AVERAGE(OFFSET($EN$3,0,0,'Données projet'!$E$15+1,1))-AVERAGE(OFFSET($H$3,0,0,'Données projet'!$E$15+1,1))</f>
        <v>321.37107975761091</v>
      </c>
      <c r="EP72" s="59">
        <f t="shared" si="100"/>
        <v>311.28303771742981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31.571972144513577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31.571972144513577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6">
        <f t="shared" si="56"/>
        <v>183.33333333333334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242</v>
      </c>
      <c r="L73" s="12">
        <f>VLOOKUP(A73,'Données projet'!$A$35:$I$55,9,0)</f>
        <v>6.8</v>
      </c>
      <c r="M73" s="12">
        <f t="array" ref="M73">INDEX(L:L,MIN(IF(ISNUMBER(L73:L269),ROW(L73:L269),"")))</f>
        <v>6.8</v>
      </c>
      <c r="N73" s="13">
        <f>IF('Données projet'!$A$36&gt;35,N72+M73-V72,IF(A73&lt;'Données projet'!$A$36,$K$205^A73,IF(A73='Données projet'!$A$36,'Données projet'!$B$36,N72+M73-V72)))</f>
        <v>241.99999999999997</v>
      </c>
      <c r="O73" s="13">
        <f>N73*VLOOKUP('Données projet'!$B$9,Paramètres!$A$1:$I$89,3,0)*VLOOKUP('Données projet'!$B$9,Paramètres!$A$1:$I$89,5,0)</f>
        <v>218.96159999999998</v>
      </c>
      <c r="P73" s="13">
        <f t="shared" si="87"/>
        <v>53.88913250370743</v>
      </c>
      <c r="Q73" s="20">
        <f t="shared" si="54"/>
        <v>475.21502577729035</v>
      </c>
      <c r="R73" s="59">
        <f t="shared" si="55"/>
        <v>741.62056991429984</v>
      </c>
      <c r="S73" s="59">
        <f ca="1">AVERAGE(OFFSET($R$3,0,0,'Données projet'!$E$9+1,1))-AVERAGE(OFFSET($H$3,0,0,'Données projet'!$E$9+1,1))</f>
        <v>398.11190027805549</v>
      </c>
      <c r="T73" s="59">
        <f t="shared" si="88"/>
        <v>250.47702091764884</v>
      </c>
      <c r="U73" s="15">
        <f>IF(ISNA(VLOOKUP(A73,'Données projet'!$A$35:$I$55,3,0)),0,VLOOKUP(A73,'Données projet'!$A$35:$I$55,3,0))</f>
        <v>10</v>
      </c>
      <c r="V73" s="15">
        <f>IF(ISNA(VLOOKUP(A73,'Données projet'!$A$35:$I$55,4,0)),0,VLOOKUP(A73,'Données projet'!$A$35:$I$55,4,0))</f>
        <v>21</v>
      </c>
      <c r="W73" s="16">
        <f>IF(ISNA(VLOOKUP(A73,'Données projet'!$A$35:$I$55,5,0)),0%,VLOOKUP(A73,'Données projet'!$A$35:$I$55,5,0)*VLOOKUP('Données projet'!$B$9,Paramètres!$A$1:$I$89,7,0))</f>
        <v>0.43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52.418159756678804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52.418159756678804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242</v>
      </c>
      <c r="AG73" s="12">
        <f>VLOOKUP(A73,'Données projet'!$A$61:$I$81,9,0)</f>
        <v>6.8</v>
      </c>
      <c r="AH73" s="12">
        <f t="array" ref="AH73">INDEX(AG:AG,MIN(IF(ISNUMBER(AG73:AG269),ROW(AG73:AG269),"")))</f>
        <v>6.8</v>
      </c>
      <c r="AI73" s="13">
        <f>IF('Données projet'!$A$62&gt;35,AI72+AH73-AQ72,IF(A73&lt;'Données projet'!$A$62,$AF$205^A73,IF(A73='Données projet'!$A$62,'Données projet'!$B$62,AI72+AH73-AQ72)))</f>
        <v>241.99999999999997</v>
      </c>
      <c r="AJ73" s="13">
        <f>AI73*VLOOKUP('Données projet'!$B$10,Paramètres!$A$1:$I$89,3,0)*VLOOKUP('Données projet'!$B$10,Paramètres!$A$1:$I$89,5,0)</f>
        <v>245.38799999999998</v>
      </c>
      <c r="AK73" s="13">
        <f t="shared" si="89"/>
        <v>59.597282764919569</v>
      </c>
      <c r="AL73" s="20">
        <f t="shared" si="58"/>
        <v>531.18270081556818</v>
      </c>
      <c r="AM73" s="59">
        <f t="shared" si="59"/>
        <v>797.58824495257772</v>
      </c>
      <c r="AN73" s="59">
        <f ca="1">AVERAGE(OFFSET($AM$3,0,0,'Données projet'!$E$10+1,1))-AVERAGE(OFFSET($H$3,0,0,'Données projet'!$E$10+1,1))</f>
        <v>437.26788843734175</v>
      </c>
      <c r="AO73" s="59">
        <f t="shared" si="90"/>
        <v>273.35778700650792</v>
      </c>
      <c r="AP73" s="15">
        <f>IF(ISNA(VLOOKUP(A73,'Données projet'!$A$61:$I$81,3,0)),0,VLOOKUP(A73,'Données projet'!$A$61:$I$81,3,0))</f>
        <v>10</v>
      </c>
      <c r="AQ73" s="15">
        <f>IF(ISNA(VLOOKUP(A73,'Données projet'!$A$61:$I$81,4,0)),0,VLOOKUP(A73,'Données projet'!$A$61:$I$81,4,0))</f>
        <v>21</v>
      </c>
      <c r="AR73" s="16">
        <f>IF(ISNA(VLOOKUP(A73,'Données projet'!$A$61:$I$81,5,0)),0%,VLOOKUP(A73,'Données projet'!$A$61:$I$81,5,0)*VLOOKUP('Données projet'!$B$10,Paramètres!$A$1:$I$89,7,0))</f>
        <v>0.43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58.744489382484893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58.744489382484893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316</v>
      </c>
      <c r="BB73" s="12">
        <f>VLOOKUP(A73,'Données projet'!$A$87:$I$107,9,0)</f>
        <v>4.5999999999999996</v>
      </c>
      <c r="BC73" s="12">
        <f t="array" ref="BC73">INDEX(BB:BB,MIN(IF(ISNUMBER(BB73:BB269),ROW(BB73:BB269),"")))</f>
        <v>4.5999999999999996</v>
      </c>
      <c r="BD73" s="12">
        <f>IF('Données projet'!$A$88&gt;35,BD72+BC73-BL72,IF(A73&lt;'Données projet'!$A$88,$BA$205^A73,IF(A73='Données projet'!$A$88,'Données projet'!$B$88,BD72+BC73-BL72)))</f>
        <v>315.99999999999994</v>
      </c>
      <c r="BE73" s="13">
        <f>BD73*VLOOKUP('Données projet'!$B$11,Paramètres!$A$1:$I$89,3,0)*VLOOKUP('Données projet'!$B$11,Paramètres!$A$1:$I$89,5,0)</f>
        <v>340.1423999999999</v>
      </c>
      <c r="BF73" s="13">
        <f t="shared" si="91"/>
        <v>79.52936644634498</v>
      </c>
      <c r="BG73" s="20">
        <f t="shared" si="61"/>
        <v>730.92832656071732</v>
      </c>
      <c r="BH73" s="59">
        <f t="shared" si="62"/>
        <v>997.33387069772675</v>
      </c>
      <c r="BI73" s="59">
        <f ca="1">AVERAGE(OFFSET($BH$3,0,0,'Données projet'!$E$11+1,1))-AVERAGE(OFFSET($H$3,0,0,'Données projet'!$E$11+1,1))</f>
        <v>488.49312517024231</v>
      </c>
      <c r="BJ73" s="59">
        <f t="shared" si="92"/>
        <v>470.60132881359323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13</v>
      </c>
      <c r="BM73" s="16">
        <f>IF(ISNA(VLOOKUP(A73,'Données projet'!$A$87:$I$107,5,0)),0%,VLOOKUP(A73,'Données projet'!$A$87:$I$107,5,0)*VLOOKUP('Données projet'!$B$11,Paramètres!$A$1:$I$89,7,0))</f>
        <v>0.43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57.502834692149165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57.502834692149165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316</v>
      </c>
      <c r="BW73" s="12">
        <f>VLOOKUP(A73,'Données projet'!$A$113:$I$133,9,0)</f>
        <v>4.5999999999999996</v>
      </c>
      <c r="BX73" s="12">
        <f t="array" ref="BX73">INDEX(BW:BW,MIN(IF(ISNUMBER(BW73:BW269),ROW(BW73:BW269),"")))</f>
        <v>4.5999999999999996</v>
      </c>
      <c r="BY73" s="12">
        <f>IF('Données projet'!$A$114&gt;35,BY72+BX73-CG72,IF(A73&lt;'Données projet'!$A$114,$BV$205^A73,IF(A73='Données projet'!$A$114,'Données projet'!$B$114,BY72+BX73-CG72)))</f>
        <v>315.99999999999994</v>
      </c>
      <c r="BZ73" s="13">
        <f>BY73*VLOOKUP('Données projet'!$B$12,Paramètres!$A$1:$I$89,3,0)*VLOOKUP('Données projet'!$B$12,Paramètres!$A$1:$I$89,5,0)</f>
        <v>305.63519999999994</v>
      </c>
      <c r="CA73" s="13">
        <f t="shared" si="93"/>
        <v>72.356535294517812</v>
      </c>
      <c r="CB73" s="20">
        <f t="shared" si="64"/>
        <v>658.33560563795174</v>
      </c>
      <c r="CC73" s="59">
        <f t="shared" si="65"/>
        <v>924.74114977496129</v>
      </c>
      <c r="CD73" s="59">
        <f ca="1">AVERAGE(OFFSET($CC$3,0,0,'Données projet'!$E$12+1,1))-AVERAGE(OFFSET($H$3,0,0,'Données projet'!$E$12+1,1))</f>
        <v>445.32382187045056</v>
      </c>
      <c r="CE73" s="59">
        <f t="shared" si="94"/>
        <v>429.45184538102637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13</v>
      </c>
      <c r="CH73" s="16">
        <f>IF(ISNA(VLOOKUP(A73,'Données projet'!$A$113:$I$133,5,0)),0%,VLOOKUP(A73,'Données projet'!$A$113:$I$133,5,0)*VLOOKUP('Données projet'!$B$12,Paramètres!$A$1:$I$89,7,0))</f>
        <v>0.43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51.669213781351417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51.669213781351417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316</v>
      </c>
      <c r="CR73" s="12">
        <f>VLOOKUP(A73,'Données projet'!$A$139:$I$159,9,0)</f>
        <v>4.5999999999999996</v>
      </c>
      <c r="CS73" s="12">
        <f t="array" ref="CS73">INDEX(CR:CR,MIN(IF(ISNUMBER(CR73:CR269),ROW(CR73:CR269),"")))</f>
        <v>4.5999999999999996</v>
      </c>
      <c r="CT73" s="12">
        <f>IF('Données projet'!$A$140&gt;35,CT72+CS73-DB72,IF(A73&lt;'Données projet'!$A$140,$CQ$205^A73,IF(A73='Données projet'!$A$140,'Données projet'!$B$140,CT72+CS73-DB72)))</f>
        <v>315.99999999999994</v>
      </c>
      <c r="CU73" s="17">
        <f>CT73*VLOOKUP('Données projet'!$B$13,Paramètres!$A$1:$I$89,3,0)*VLOOKUP('Données projet'!$B$13,Paramètres!$A$1:$I$89,5,0)</f>
        <v>256.33919999999995</v>
      </c>
      <c r="CV73" s="13">
        <f t="shared" si="95"/>
        <v>61.941400506884484</v>
      </c>
      <c r="CW73" s="20">
        <f t="shared" si="67"/>
        <v>554.33871254949031</v>
      </c>
      <c r="CX73" s="59">
        <f t="shared" si="68"/>
        <v>820.74425668649974</v>
      </c>
      <c r="CY73" s="59">
        <f ca="1">AVERAGE(OFFSET($CX$3,0,0,'Données projet'!$E$13+1,1))-AVERAGE(OFFSET($H$3,0,0,'Données projet'!$E$13+1,1))</f>
        <v>383.47399633251354</v>
      </c>
      <c r="CZ73" s="59">
        <f t="shared" si="96"/>
        <v>370.49129421395628</v>
      </c>
      <c r="DA73" s="15">
        <f>IF(ISNA(VLOOKUP(A73,'Données projet'!$A$139:$I$159,3,0)),0,VLOOKUP(A73,'Données projet'!$A$139:$I$159,3,0))</f>
        <v>12</v>
      </c>
      <c r="DB73" s="15">
        <f>IF(ISNA(VLOOKUP(A73,'Données projet'!$A$139:$I$159,4,0)),0,VLOOKUP(A73,'Données projet'!$A$139:$I$159,4,0))</f>
        <v>13</v>
      </c>
      <c r="DC73" s="16">
        <f>IF(ISNA(VLOOKUP(A73,'Données projet'!$A$139:$I$159,5,0)),0%,VLOOKUP(A73,'Données projet'!$A$139:$I$159,5,0)*VLOOKUP('Données projet'!$B$13,Paramètres!$A$1:$I$89,7,0))</f>
        <v>0.43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43.335469623068931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43.335469623068931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316</v>
      </c>
      <c r="DM73" s="12">
        <f>VLOOKUP(A73,'Données projet'!$A$165:$I$185,9,0)</f>
        <v>4.5999999999999996</v>
      </c>
      <c r="DN73" s="12">
        <f t="array" ref="DN73">INDEX(DM:DM,MIN(IF(ISNUMBER(DM73:DM269),ROW(DM73:DM269),"")))</f>
        <v>4.5999999999999996</v>
      </c>
      <c r="DO73" s="12">
        <f>IF('Données projet'!$A$166&gt;35,DO72+DN73-DW72,IF(A73&lt;'Données projet'!$A$166,$DL$205^A73,IF(A73='Données projet'!$A$166,'Données projet'!$B$166,DO72+DN73-DW72)))</f>
        <v>315.99999999999994</v>
      </c>
      <c r="DP73" s="17">
        <f>DO73*VLOOKUP('Données projet'!$B$14,Paramètres!$A$1:$I$89,3,0)*VLOOKUP('Données projet'!$B$14,Paramètres!$A$1:$I$89,5,0)</f>
        <v>256.33919999999995</v>
      </c>
      <c r="DQ73" s="13">
        <f t="shared" si="97"/>
        <v>61.941400506884484</v>
      </c>
      <c r="DR73" s="20">
        <f t="shared" si="70"/>
        <v>554.33871254949031</v>
      </c>
      <c r="DS73" s="59">
        <f t="shared" si="71"/>
        <v>820.74425668649974</v>
      </c>
      <c r="DT73" s="59">
        <f ca="1">AVERAGE(OFFSET($DS$3,0,0,'Données projet'!$E$14+1,1))-AVERAGE(OFFSET($H$3,0,0,'Données projet'!$E$14+1,1))</f>
        <v>383.47399633251354</v>
      </c>
      <c r="DU73" s="59">
        <f t="shared" si="98"/>
        <v>370.49129421395628</v>
      </c>
      <c r="DV73" s="15">
        <f>IF(ISNA(VLOOKUP(A73,'Données projet'!$A$165:$I$185,3,0)),0,VLOOKUP(A73,'Données projet'!$A$165:$I$185,3,0))</f>
        <v>12</v>
      </c>
      <c r="DW73" s="15">
        <f>IF(ISNA(VLOOKUP(A73,'Données projet'!$A$165:$I$185,4,0)),0,VLOOKUP(A73,'Données projet'!$A$165:$I$185,4,0))</f>
        <v>13</v>
      </c>
      <c r="DX73" s="16">
        <f>IF(ISNA(VLOOKUP(A73,'Données projet'!$A$165:$I$185,5,0)),0%,VLOOKUP(A73,'Données projet'!$A$165:$I$185,5,0)*VLOOKUP('Données projet'!$B$14,Paramètres!$A$1:$I$89,7,0))</f>
        <v>0.43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43.335469623068931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43.335469623068931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316</v>
      </c>
      <c r="EH73" s="12">
        <f>VLOOKUP(A73,'Données projet'!$A$191:$I$211,9,0)</f>
        <v>4.5999999999999996</v>
      </c>
      <c r="EI73" s="12">
        <f t="array" ref="EI73">INDEX(EH:EH,MIN(IF(ISNUMBER(EH73:EH269),ROW(EH73:EH269),"")))</f>
        <v>4.5999999999999996</v>
      </c>
      <c r="EJ73" s="12">
        <f>IF('Données projet'!$A$192&gt;35,EJ72+EI73-ER72,IF(A73&lt;'Données projet'!$A$192,$EG$205^A73,IF(A73='Données projet'!$A$192,'Données projet'!$B$192,EJ72+EI73-ER72)))</f>
        <v>315.99999999999994</v>
      </c>
      <c r="EK73" s="17">
        <f>EJ73*VLOOKUP('Données projet'!$B$15,Paramètres!$A$1:$I$89,3,0)*VLOOKUP('Données projet'!$B$15,Paramètres!$A$1:$I$89,5,0)</f>
        <v>207.04319999999996</v>
      </c>
      <c r="EL73" s="13">
        <f t="shared" si="99"/>
        <v>51.288918231806321</v>
      </c>
      <c r="EM73" s="20">
        <f t="shared" si="73"/>
        <v>449.92843925372921</v>
      </c>
      <c r="EN73" s="59">
        <f t="shared" si="74"/>
        <v>716.33398339073869</v>
      </c>
      <c r="EO73" s="59">
        <f ca="1">AVERAGE(OFFSET($EN$3,0,0,'Données projet'!$E$15+1,1))-AVERAGE(OFFSET($H$3,0,0,'Données projet'!$E$15+1,1))</f>
        <v>321.37107975761091</v>
      </c>
      <c r="EP73" s="59">
        <f t="shared" si="100"/>
        <v>311.28303771742981</v>
      </c>
      <c r="EQ73" s="15">
        <f>IF(ISNA(VLOOKUP(A73,'Données projet'!$A$191:$I$211,3,0)),0,VLOOKUP(A73,'Données projet'!$A$191:$I$211,3,0))</f>
        <v>12</v>
      </c>
      <c r="ER73" s="15">
        <f>IF(ISNA(VLOOKUP(A73,'Données projet'!$A$191:$I$211,4,0)),0,VLOOKUP(A73,'Données projet'!$A$191:$I$211,4,0))</f>
        <v>13</v>
      </c>
      <c r="ES73" s="16">
        <f>IF(ISNA(VLOOKUP(A73,'Données projet'!$A$191:$I$211,5,0)),0%,VLOOKUP(A73,'Données projet'!$A$191:$I$211,5,0)*VLOOKUP('Données projet'!$B$15,Paramètres!$A$1:$I$89,7,0))</f>
        <v>0.43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35.001725464786439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35.001725464786439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6">
        <f t="shared" si="56"/>
        <v>183.33333333333334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6.2</v>
      </c>
      <c r="N74" s="13">
        <f>IF('Données projet'!$A$36&gt;35,N73+M74-V73,IF(A74&lt;'Données projet'!$A$36,$K$205^A74,IF(A74='Données projet'!$A$36,'Données projet'!$B$36,N73+M74-V73)))</f>
        <v>227.19999999999996</v>
      </c>
      <c r="O74" s="13">
        <f>N74*VLOOKUP('Données projet'!$B$9,Paramètres!$A$1:$I$89,3,0)*VLOOKUP('Données projet'!$B$9,Paramètres!$A$1:$I$89,5,0)</f>
        <v>205.57055999999997</v>
      </c>
      <c r="P74" s="13">
        <f t="shared" si="87"/>
        <v>50.966443946767392</v>
      </c>
      <c r="Q74" s="20">
        <f t="shared" si="54"/>
        <v>446.80194854061978</v>
      </c>
      <c r="R74" s="59">
        <f t="shared" si="55"/>
        <v>713.67462961866772</v>
      </c>
      <c r="S74" s="59">
        <f ca="1">AVERAGE(OFFSET($R$3,0,0,'Données projet'!$E$9+1,1))-AVERAGE(OFFSET($H$3,0,0,'Données projet'!$E$9+1,1))</f>
        <v>398.11190027805549</v>
      </c>
      <c r="T74" s="59">
        <f t="shared" si="88"/>
        <v>250.47702091764884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51.390271615770821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51.390271615770821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6.2</v>
      </c>
      <c r="AI74" s="13">
        <f>IF('Données projet'!$A$62&gt;35,AI73+AH74-AQ73,IF(A74&lt;'Données projet'!$A$62,$AF$205^A74,IF(A74='Données projet'!$A$62,'Données projet'!$B$62,AI73+AH74-AQ73)))</f>
        <v>227.19999999999996</v>
      </c>
      <c r="AJ74" s="13">
        <f>AI74*VLOOKUP('Données projet'!$B$10,Paramètres!$A$1:$I$89,3,0)*VLOOKUP('Données projet'!$B$10,Paramètres!$A$1:$I$89,5,0)</f>
        <v>230.38079999999997</v>
      </c>
      <c r="AK74" s="13">
        <f t="shared" si="89"/>
        <v>56.365011465139979</v>
      </c>
      <c r="AL74" s="20">
        <f t="shared" si="58"/>
        <v>499.41562163511867</v>
      </c>
      <c r="AM74" s="59">
        <f t="shared" si="59"/>
        <v>766.28830271316656</v>
      </c>
      <c r="AN74" s="59">
        <f ca="1">AVERAGE(OFFSET($AM$3,0,0,'Données projet'!$E$10+1,1))-AVERAGE(OFFSET($H$3,0,0,'Données projet'!$E$10+1,1))</f>
        <v>437.26788843734175</v>
      </c>
      <c r="AO74" s="59">
        <f t="shared" si="90"/>
        <v>273.35778700650792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57.592545776294912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57.592545776294912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4.2</v>
      </c>
      <c r="BD74" s="12">
        <f>IF('Données projet'!$A$88&gt;35,BD73+BC74-BL73,IF(A74&lt;'Données projet'!$A$88,$BA$205^A74,IF(A74='Données projet'!$A$88,'Données projet'!$B$88,BD73+BC74-BL73)))</f>
        <v>307.19999999999993</v>
      </c>
      <c r="BE74" s="13">
        <f>BD74*VLOOKUP('Données projet'!$B$11,Paramètres!$A$1:$I$89,3,0)*VLOOKUP('Données projet'!$B$11,Paramètres!$A$1:$I$89,5,0)</f>
        <v>330.67007999999993</v>
      </c>
      <c r="BF74" s="13">
        <f t="shared" si="91"/>
        <v>77.569215446417871</v>
      </c>
      <c r="BG74" s="20">
        <f t="shared" si="61"/>
        <v>711.01677290251098</v>
      </c>
      <c r="BH74" s="59">
        <f t="shared" si="62"/>
        <v>977.88945398055898</v>
      </c>
      <c r="BI74" s="59">
        <f ca="1">AVERAGE(OFFSET($BH$3,0,0,'Données projet'!$E$11+1,1))-AVERAGE(OFFSET($H$3,0,0,'Données projet'!$E$11+1,1))</f>
        <v>488.49312517024231</v>
      </c>
      <c r="BJ74" s="59">
        <f t="shared" si="92"/>
        <v>470.60132881359323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56.375239177102081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56.375239177102081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4.2</v>
      </c>
      <c r="BY74" s="12">
        <f>IF('Données projet'!$A$114&gt;35,BY73+BX74-CG73,IF(A74&lt;'Données projet'!$A$114,$BV$205^A74,IF(A74='Données projet'!$A$114,'Données projet'!$B$114,BY73+BX74-CG73)))</f>
        <v>307.19999999999993</v>
      </c>
      <c r="BZ74" s="13">
        <f>BY74*VLOOKUP('Données projet'!$B$12,Paramètres!$A$1:$I$89,3,0)*VLOOKUP('Données projet'!$B$12,Paramètres!$A$1:$I$89,5,0)</f>
        <v>297.12383999999997</v>
      </c>
      <c r="CA74" s="13">
        <f t="shared" si="93"/>
        <v>70.573172225675918</v>
      </c>
      <c r="CB74" s="20">
        <f t="shared" si="64"/>
        <v>640.40562962638558</v>
      </c>
      <c r="CC74" s="59">
        <f t="shared" si="65"/>
        <v>907.27831070443358</v>
      </c>
      <c r="CD74" s="59">
        <f ca="1">AVERAGE(OFFSET($CC$3,0,0,'Données projet'!$E$12+1,1))-AVERAGE(OFFSET($H$3,0,0,'Données projet'!$E$12+1,1))</f>
        <v>445.32382187045056</v>
      </c>
      <c r="CE74" s="59">
        <f t="shared" si="94"/>
        <v>429.45184538102637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50.656012014207661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50.656012014207661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4.2</v>
      </c>
      <c r="CT74" s="12">
        <f>IF('Données projet'!$A$140&gt;35,CT73+CS74-DB73,IF(A74&lt;'Données projet'!$A$140,$CQ$205^A74,IF(A74='Données projet'!$A$140,'Données projet'!$B$140,CT73+CS74-DB73)))</f>
        <v>307.19999999999993</v>
      </c>
      <c r="CU74" s="17">
        <f>CT74*VLOOKUP('Données projet'!$B$13,Paramètres!$A$1:$I$89,3,0)*VLOOKUP('Données projet'!$B$13,Paramètres!$A$1:$I$89,5,0)</f>
        <v>249.20063999999996</v>
      </c>
      <c r="CV74" s="13">
        <f t="shared" si="95"/>
        <v>60.414738047899995</v>
      </c>
      <c r="CW74" s="20">
        <f t="shared" si="67"/>
        <v>539.24678343342578</v>
      </c>
      <c r="CX74" s="59">
        <f t="shared" si="68"/>
        <v>806.11946451147378</v>
      </c>
      <c r="CY74" s="59">
        <f ca="1">AVERAGE(OFFSET($CX$3,0,0,'Données projet'!$E$13+1,1))-AVERAGE(OFFSET($H$3,0,0,'Données projet'!$E$13+1,1))</f>
        <v>383.47399633251354</v>
      </c>
      <c r="CZ74" s="59">
        <f t="shared" si="96"/>
        <v>370.49129421395628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42.485687495787076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42.485687495787076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4.2</v>
      </c>
      <c r="DO74" s="12">
        <f>IF('Données projet'!$A$166&gt;35,DO73+DN74-DW73,IF(A74&lt;'Données projet'!$A$166,$DL$205^A74,IF(A74='Données projet'!$A$166,'Données projet'!$B$166,DO73+DN74-DW73)))</f>
        <v>307.19999999999993</v>
      </c>
      <c r="DP74" s="17">
        <f>DO74*VLOOKUP('Données projet'!$B$14,Paramètres!$A$1:$I$89,3,0)*VLOOKUP('Données projet'!$B$14,Paramètres!$A$1:$I$89,5,0)</f>
        <v>249.20063999999996</v>
      </c>
      <c r="DQ74" s="13">
        <f t="shared" si="97"/>
        <v>60.414738047899995</v>
      </c>
      <c r="DR74" s="20">
        <f t="shared" si="70"/>
        <v>539.24678343342578</v>
      </c>
      <c r="DS74" s="59">
        <f t="shared" si="71"/>
        <v>806.11946451147378</v>
      </c>
      <c r="DT74" s="59">
        <f ca="1">AVERAGE(OFFSET($DS$3,0,0,'Données projet'!$E$14+1,1))-AVERAGE(OFFSET($H$3,0,0,'Données projet'!$E$14+1,1))</f>
        <v>383.47399633251354</v>
      </c>
      <c r="DU74" s="59">
        <f t="shared" si="98"/>
        <v>370.49129421395628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42.485687495787076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42.485687495787076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4.2</v>
      </c>
      <c r="EJ74" s="12">
        <f>IF('Données projet'!$A$192&gt;35,EJ73+EI74-ER73,IF(A74&lt;'Données projet'!$A$192,$EG$205^A74,IF(A74='Données projet'!$A$192,'Données projet'!$B$192,EJ73+EI74-ER73)))</f>
        <v>307.19999999999993</v>
      </c>
      <c r="EK74" s="17">
        <f>EJ74*VLOOKUP('Données projet'!$B$15,Paramètres!$A$1:$I$89,3,0)*VLOOKUP('Données projet'!$B$15,Paramètres!$A$1:$I$89,5,0)</f>
        <v>201.27743999999996</v>
      </c>
      <c r="EL74" s="13">
        <f t="shared" si="99"/>
        <v>50.024806258462775</v>
      </c>
      <c r="EM74" s="20">
        <f t="shared" si="73"/>
        <v>437.68474556682258</v>
      </c>
      <c r="EN74" s="59">
        <f t="shared" si="74"/>
        <v>704.55742664487047</v>
      </c>
      <c r="EO74" s="59">
        <f ca="1">AVERAGE(OFFSET($EN$3,0,0,'Données projet'!$E$15+1,1))-AVERAGE(OFFSET($H$3,0,0,'Données projet'!$E$15+1,1))</f>
        <v>321.37107975761091</v>
      </c>
      <c r="EP74" s="59">
        <f t="shared" si="100"/>
        <v>311.28303771742981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34.315362977366476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34.315362977366476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6">
        <f t="shared" si="56"/>
        <v>183.33333333333334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6.2</v>
      </c>
      <c r="N75" s="13">
        <f>IF('Données projet'!$A$36&gt;35,N74+M75-V74,IF(A75&lt;'Données projet'!$A$36,$K$205^A75,IF(A75='Données projet'!$A$36,'Données projet'!$B$36,N74+M75-V74)))</f>
        <v>233.39999999999995</v>
      </c>
      <c r="O75" s="13">
        <f>N75*VLOOKUP('Données projet'!$B$9,Paramètres!$A$1:$I$89,3,0)*VLOOKUP('Données projet'!$B$9,Paramètres!$A$1:$I$89,5,0)</f>
        <v>211.18031999999994</v>
      </c>
      <c r="P75" s="13">
        <f t="shared" si="87"/>
        <v>52.193431117443019</v>
      </c>
      <c r="Q75" s="20">
        <f t="shared" si="54"/>
        <v>458.70928319621316</v>
      </c>
      <c r="R75" s="59">
        <f t="shared" si="55"/>
        <v>726.04099743373422</v>
      </c>
      <c r="S75" s="59">
        <f ca="1">AVERAGE(OFFSET($R$3,0,0,'Données projet'!$E$9+1,1))-AVERAGE(OFFSET($H$3,0,0,'Données projet'!$E$9+1,1))</f>
        <v>398.11190027805549</v>
      </c>
      <c r="T75" s="59">
        <f t="shared" si="88"/>
        <v>250.47702091764884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50.382539734356179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50.382539734356179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6.2</v>
      </c>
      <c r="AI75" s="13">
        <f>IF('Données projet'!$A$62&gt;35,AI74+AH75-AQ74,IF(A75&lt;'Données projet'!$A$62,$AF$205^A75,IF(A75='Données projet'!$A$62,'Données projet'!$B$62,AI74+AH75-AQ74)))</f>
        <v>233.39999999999995</v>
      </c>
      <c r="AJ75" s="13">
        <f>AI75*VLOOKUP('Données projet'!$B$10,Paramètres!$A$1:$I$89,3,0)*VLOOKUP('Données projet'!$B$10,Paramètres!$A$1:$I$89,5,0)</f>
        <v>236.66759999999996</v>
      </c>
      <c r="AK75" s="13">
        <f t="shared" si="89"/>
        <v>57.721965974560838</v>
      </c>
      <c r="AL75" s="20">
        <f t="shared" si="58"/>
        <v>512.72849407236004</v>
      </c>
      <c r="AM75" s="59">
        <f t="shared" si="59"/>
        <v>780.06020830988109</v>
      </c>
      <c r="AN75" s="59">
        <f ca="1">AVERAGE(OFFSET($AM$3,0,0,'Données projet'!$E$10+1,1))-AVERAGE(OFFSET($H$3,0,0,'Données projet'!$E$10+1,1))</f>
        <v>437.26788843734175</v>
      </c>
      <c r="AO75" s="59">
        <f t="shared" si="90"/>
        <v>273.35778700650792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56.463191081606091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56.463191081606091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4.2</v>
      </c>
      <c r="BD75" s="12">
        <f>IF('Données projet'!$A$88&gt;35,BD74+BC75-BL74,IF(A75&lt;'Données projet'!$A$88,$BA$205^A75,IF(A75='Données projet'!$A$88,'Données projet'!$B$88,BD74+BC75-BL74)))</f>
        <v>311.39999999999992</v>
      </c>
      <c r="BE75" s="13">
        <f>BD75*VLOOKUP('Données projet'!$B$11,Paramètres!$A$1:$I$89,3,0)*VLOOKUP('Données projet'!$B$11,Paramètres!$A$1:$I$89,5,0)</f>
        <v>335.1909599999999</v>
      </c>
      <c r="BF75" s="13">
        <f t="shared" si="91"/>
        <v>78.505546064461171</v>
      </c>
      <c r="BG75" s="20">
        <f t="shared" si="61"/>
        <v>720.52141472893629</v>
      </c>
      <c r="BH75" s="59">
        <f t="shared" si="62"/>
        <v>987.85312896645746</v>
      </c>
      <c r="BI75" s="59">
        <f ca="1">AVERAGE(OFFSET($BH$3,0,0,'Données projet'!$E$11+1,1))-AVERAGE(OFFSET($H$3,0,0,'Données projet'!$E$11+1,1))</f>
        <v>488.49312517024231</v>
      </c>
      <c r="BJ75" s="59">
        <f t="shared" si="92"/>
        <v>470.60132881359323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55.269755122339724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55.269755122339724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4.2</v>
      </c>
      <c r="BY75" s="12">
        <f>IF('Données projet'!$A$114&gt;35,BY74+BX75-CG74,IF(A75&lt;'Données projet'!$A$114,$BV$205^A75,IF(A75='Données projet'!$A$114,'Données projet'!$B$114,BY74+BX75-CG74)))</f>
        <v>311.39999999999992</v>
      </c>
      <c r="BZ75" s="13">
        <f>BY75*VLOOKUP('Données projet'!$B$12,Paramètres!$A$1:$I$89,3,0)*VLOOKUP('Données projet'!$B$12,Paramètres!$A$1:$I$89,5,0)</f>
        <v>301.18607999999995</v>
      </c>
      <c r="CA75" s="13">
        <f t="shared" si="93"/>
        <v>71.425054271756295</v>
      </c>
      <c r="CB75" s="20">
        <f t="shared" si="64"/>
        <v>648.96439218997534</v>
      </c>
      <c r="CC75" s="59">
        <f t="shared" si="65"/>
        <v>916.2961064274964</v>
      </c>
      <c r="CD75" s="59">
        <f ca="1">AVERAGE(OFFSET($CC$3,0,0,'Données projet'!$E$12+1,1))-AVERAGE(OFFSET($H$3,0,0,'Données projet'!$E$12+1,1))</f>
        <v>445.32382187045056</v>
      </c>
      <c r="CE75" s="59">
        <f t="shared" si="94"/>
        <v>429.45184538102637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49.662678515725538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49.662678515725538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4.2</v>
      </c>
      <c r="CT75" s="12">
        <f>IF('Données projet'!$A$140&gt;35,CT74+CS75-DB74,IF(A75&lt;'Données projet'!$A$140,$CQ$205^A75,IF(A75='Données projet'!$A$140,'Données projet'!$B$140,CT74+CS75-DB74)))</f>
        <v>311.39999999999992</v>
      </c>
      <c r="CU75" s="17">
        <f>CT75*VLOOKUP('Données projet'!$B$13,Paramètres!$A$1:$I$89,3,0)*VLOOKUP('Données projet'!$B$13,Paramètres!$A$1:$I$89,5,0)</f>
        <v>252.60767999999996</v>
      </c>
      <c r="CV75" s="13">
        <f t="shared" si="95"/>
        <v>61.143998601713257</v>
      </c>
      <c r="CW75" s="20">
        <f t="shared" si="67"/>
        <v>546.4508402313171</v>
      </c>
      <c r="CX75" s="59">
        <f t="shared" si="68"/>
        <v>813.78255446883827</v>
      </c>
      <c r="CY75" s="59">
        <f ca="1">AVERAGE(OFFSET($CX$3,0,0,'Données projet'!$E$13+1,1))-AVERAGE(OFFSET($H$3,0,0,'Données projet'!$E$13+1,1))</f>
        <v>383.47399633251354</v>
      </c>
      <c r="CZ75" s="59">
        <f t="shared" si="96"/>
        <v>370.49129421395628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41.652569077705294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41.652569077705294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4.2</v>
      </c>
      <c r="DO75" s="12">
        <f>IF('Données projet'!$A$166&gt;35,DO74+DN75-DW74,IF(A75&lt;'Données projet'!$A$166,$DL$205^A75,IF(A75='Données projet'!$A$166,'Données projet'!$B$166,DO74+DN75-DW74)))</f>
        <v>311.39999999999992</v>
      </c>
      <c r="DP75" s="17">
        <f>DO75*VLOOKUP('Données projet'!$B$14,Paramètres!$A$1:$I$89,3,0)*VLOOKUP('Données projet'!$B$14,Paramètres!$A$1:$I$89,5,0)</f>
        <v>252.60767999999996</v>
      </c>
      <c r="DQ75" s="13">
        <f t="shared" si="97"/>
        <v>61.143998601713257</v>
      </c>
      <c r="DR75" s="20">
        <f t="shared" si="70"/>
        <v>546.4508402313171</v>
      </c>
      <c r="DS75" s="59">
        <f t="shared" si="71"/>
        <v>813.78255446883827</v>
      </c>
      <c r="DT75" s="59">
        <f ca="1">AVERAGE(OFFSET($DS$3,0,0,'Données projet'!$E$14+1,1))-AVERAGE(OFFSET($H$3,0,0,'Données projet'!$E$14+1,1))</f>
        <v>383.47399633251354</v>
      </c>
      <c r="DU75" s="59">
        <f t="shared" si="98"/>
        <v>370.49129421395628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41.652569077705294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41.652569077705294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4.2</v>
      </c>
      <c r="EJ75" s="12">
        <f>IF('Données projet'!$A$192&gt;35,EJ74+EI75-ER74,IF(A75&lt;'Données projet'!$A$192,$EG$205^A75,IF(A75='Données projet'!$A$192,'Données projet'!$B$192,EJ74+EI75-ER74)))</f>
        <v>311.39999999999992</v>
      </c>
      <c r="EK75" s="17">
        <f>EJ75*VLOOKUP('Données projet'!$B$15,Paramètres!$A$1:$I$89,3,0)*VLOOKUP('Données projet'!$B$15,Paramètres!$A$1:$I$89,5,0)</f>
        <v>204.02927999999994</v>
      </c>
      <c r="EL75" s="13">
        <f t="shared" si="99"/>
        <v>50.628650934368238</v>
      </c>
      <c r="EM75" s="20">
        <f t="shared" si="73"/>
        <v>443.5292297106912</v>
      </c>
      <c r="EN75" s="59">
        <f t="shared" si="74"/>
        <v>710.86094394821225</v>
      </c>
      <c r="EO75" s="59">
        <f ca="1">AVERAGE(OFFSET($EN$3,0,0,'Données projet'!$E$15+1,1))-AVERAGE(OFFSET($H$3,0,0,'Données projet'!$E$15+1,1))</f>
        <v>321.37107975761091</v>
      </c>
      <c r="EP75" s="59">
        <f t="shared" si="100"/>
        <v>311.28303771742981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33.642459639685043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33.642459639685043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6">
        <f t="shared" si="56"/>
        <v>183.33333333333334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6.2</v>
      </c>
      <c r="N76" s="13">
        <f>IF('Données projet'!$A$36&gt;35,N75+M76-V75,IF(A76&lt;'Données projet'!$A$36,$K$205^A76,IF(A76='Données projet'!$A$36,'Données projet'!$B$36,N75+M76-V75)))</f>
        <v>239.59999999999994</v>
      </c>
      <c r="O76" s="13">
        <f>N76*VLOOKUP('Données projet'!$B$9,Paramètres!$A$1:$I$89,3,0)*VLOOKUP('Données projet'!$B$9,Paramètres!$A$1:$I$89,5,0)</f>
        <v>216.79007999999996</v>
      </c>
      <c r="P76" s="13">
        <f t="shared" si="87"/>
        <v>53.416629794462551</v>
      </c>
      <c r="Q76" s="20">
        <f t="shared" si="54"/>
        <v>470.61001955868886</v>
      </c>
      <c r="R76" s="59">
        <f t="shared" si="55"/>
        <v>738.39280375661065</v>
      </c>
      <c r="S76" s="59">
        <f ca="1">AVERAGE(OFFSET($R$3,0,0,'Données projet'!$E$9+1,1))-AVERAGE(OFFSET($H$3,0,0,'Données projet'!$E$9+1,1))</f>
        <v>398.11190027805549</v>
      </c>
      <c r="T76" s="59">
        <f t="shared" si="88"/>
        <v>250.47702091764884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49.394568860480327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49.394568860480327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6.2</v>
      </c>
      <c r="AI76" s="13">
        <f>IF('Données projet'!$A$62&gt;35,AI75+AH76-AQ75,IF(A76&lt;'Données projet'!$A$62,$AF$205^A76,IF(A76='Données projet'!$A$62,'Données projet'!$B$62,AI75+AH76-AQ75)))</f>
        <v>239.59999999999994</v>
      </c>
      <c r="AJ76" s="13">
        <f>AI76*VLOOKUP('Données projet'!$B$10,Paramètres!$A$1:$I$89,3,0)*VLOOKUP('Données projet'!$B$10,Paramètres!$A$1:$I$89,5,0)</f>
        <v>242.95439999999994</v>
      </c>
      <c r="AK76" s="13">
        <f t="shared" si="89"/>
        <v>59.074730698078945</v>
      </c>
      <c r="AL76" s="20">
        <f t="shared" si="58"/>
        <v>526.034069299154</v>
      </c>
      <c r="AM76" s="59">
        <f t="shared" si="59"/>
        <v>793.81685349707573</v>
      </c>
      <c r="AN76" s="59">
        <f ca="1">AVERAGE(OFFSET($AM$3,0,0,'Données projet'!$E$10+1,1))-AVERAGE(OFFSET($H$3,0,0,'Données projet'!$E$10+1,1))</f>
        <v>437.26788843734175</v>
      </c>
      <c r="AO76" s="59">
        <f t="shared" si="90"/>
        <v>273.35778700650792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55.35598234364177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55.35598234364177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4.2</v>
      </c>
      <c r="BD76" s="12">
        <f>IF('Données projet'!$A$88&gt;35,BD75+BC76-BL75,IF(A76&lt;'Données projet'!$A$88,$BA$205^A76,IF(A76='Données projet'!$A$88,'Données projet'!$B$88,BD75+BC76-BL75)))</f>
        <v>315.59999999999991</v>
      </c>
      <c r="BE76" s="13">
        <f>BD76*VLOOKUP('Données projet'!$B$11,Paramètres!$A$1:$I$89,3,0)*VLOOKUP('Données projet'!$B$11,Paramètres!$A$1:$I$89,5,0)</f>
        <v>339.71183999999988</v>
      </c>
      <c r="BF76" s="13">
        <f t="shared" si="91"/>
        <v>79.440407803757992</v>
      </c>
      <c r="BG76" s="20">
        <f t="shared" si="61"/>
        <v>730.02349825821148</v>
      </c>
      <c r="BH76" s="59">
        <f t="shared" si="62"/>
        <v>997.8062824561332</v>
      </c>
      <c r="BI76" s="59">
        <f ca="1">AVERAGE(OFFSET($BH$3,0,0,'Données projet'!$E$11+1,1))-AVERAGE(OFFSET($H$3,0,0,'Données projet'!$E$11+1,1))</f>
        <v>488.49312517024231</v>
      </c>
      <c r="BJ76" s="59">
        <f t="shared" si="92"/>
        <v>470.60132881359323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54.185948935612558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54.185948935612558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4.2</v>
      </c>
      <c r="BY76" s="12">
        <f>IF('Données projet'!$A$114&gt;35,BY75+BX76-CG75,IF(A76&lt;'Données projet'!$A$114,$BV$205^A76,IF(A76='Données projet'!$A$114,'Données projet'!$B$114,BY75+BX76-CG75)))</f>
        <v>315.59999999999991</v>
      </c>
      <c r="BZ76" s="13">
        <f>BY76*VLOOKUP('Données projet'!$B$12,Paramètres!$A$1:$I$89,3,0)*VLOOKUP('Données projet'!$B$12,Paramètres!$A$1:$I$89,5,0)</f>
        <v>305.24831999999992</v>
      </c>
      <c r="CA76" s="13">
        <f t="shared" si="93"/>
        <v>72.275599918697424</v>
      </c>
      <c r="CB76" s="20">
        <f t="shared" si="64"/>
        <v>657.5208271917312</v>
      </c>
      <c r="CC76" s="59">
        <f t="shared" si="65"/>
        <v>925.30361138965304</v>
      </c>
      <c r="CD76" s="59">
        <f ca="1">AVERAGE(OFFSET($CC$3,0,0,'Données projet'!$E$12+1,1))-AVERAGE(OFFSET($H$3,0,0,'Données projet'!$E$12+1,1))</f>
        <v>445.32382187045056</v>
      </c>
      <c r="CE76" s="59">
        <f t="shared" si="94"/>
        <v>429.45184538102637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48.688823681275046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48.688823681275046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4.2</v>
      </c>
      <c r="CT76" s="12">
        <f>IF('Données projet'!$A$140&gt;35,CT75+CS76-DB75,IF(A76&lt;'Données projet'!$A$140,$CQ$205^A76,IF(A76='Données projet'!$A$140,'Données projet'!$B$140,CT75+CS76-DB75)))</f>
        <v>315.59999999999991</v>
      </c>
      <c r="CU76" s="17">
        <f>CT76*VLOOKUP('Données projet'!$B$13,Paramètres!$A$1:$I$89,3,0)*VLOOKUP('Données projet'!$B$13,Paramètres!$A$1:$I$89,5,0)</f>
        <v>256.01471999999995</v>
      </c>
      <c r="CV76" s="13">
        <f t="shared" si="95"/>
        <v>61.872115120174627</v>
      </c>
      <c r="CW76" s="20">
        <f t="shared" si="67"/>
        <v>553.65290450097075</v>
      </c>
      <c r="CX76" s="59">
        <f t="shared" si="68"/>
        <v>821.43568869889259</v>
      </c>
      <c r="CY76" s="59">
        <f ca="1">AVERAGE(OFFSET($CX$3,0,0,'Données projet'!$E$13+1,1))-AVERAGE(OFFSET($H$3,0,0,'Données projet'!$E$13+1,1))</f>
        <v>383.47399633251354</v>
      </c>
      <c r="CZ76" s="59">
        <f t="shared" si="96"/>
        <v>370.49129421395628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40.83578760365004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40.83578760365004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4.2</v>
      </c>
      <c r="DO76" s="12">
        <f>IF('Données projet'!$A$166&gt;35,DO75+DN76-DW75,IF(A76&lt;'Données projet'!$A$166,$DL$205^A76,IF(A76='Données projet'!$A$166,'Données projet'!$B$166,DO75+DN76-DW75)))</f>
        <v>315.59999999999991</v>
      </c>
      <c r="DP76" s="17">
        <f>DO76*VLOOKUP('Données projet'!$B$14,Paramètres!$A$1:$I$89,3,0)*VLOOKUP('Données projet'!$B$14,Paramètres!$A$1:$I$89,5,0)</f>
        <v>256.01471999999995</v>
      </c>
      <c r="DQ76" s="13">
        <f t="shared" si="97"/>
        <v>61.872115120174627</v>
      </c>
      <c r="DR76" s="20">
        <f t="shared" si="70"/>
        <v>553.65290450097075</v>
      </c>
      <c r="DS76" s="59">
        <f t="shared" si="71"/>
        <v>821.43568869889259</v>
      </c>
      <c r="DT76" s="59">
        <f ca="1">AVERAGE(OFFSET($DS$3,0,0,'Données projet'!$E$14+1,1))-AVERAGE(OFFSET($H$3,0,0,'Données projet'!$E$14+1,1))</f>
        <v>383.47399633251354</v>
      </c>
      <c r="DU76" s="59">
        <f t="shared" si="98"/>
        <v>370.49129421395628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40.83578760365004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40.83578760365004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4.2</v>
      </c>
      <c r="EJ76" s="12">
        <f>IF('Données projet'!$A$192&gt;35,EJ75+EI76-ER75,IF(A76&lt;'Données projet'!$A$192,$EG$205^A76,IF(A76='Données projet'!$A$192,'Données projet'!$B$192,EJ75+EI76-ER75)))</f>
        <v>315.59999999999991</v>
      </c>
      <c r="EK76" s="17">
        <f>EJ76*VLOOKUP('Données projet'!$B$15,Paramètres!$A$1:$I$89,3,0)*VLOOKUP('Données projet'!$B$15,Paramètres!$A$1:$I$89,5,0)</f>
        <v>206.78111999999996</v>
      </c>
      <c r="EL76" s="13">
        <f t="shared" si="99"/>
        <v>51.231548322431642</v>
      </c>
      <c r="EM76" s="20">
        <f t="shared" si="73"/>
        <v>449.37206399490168</v>
      </c>
      <c r="EN76" s="59">
        <f t="shared" si="74"/>
        <v>717.15484819282347</v>
      </c>
      <c r="EO76" s="59">
        <f ca="1">AVERAGE(OFFSET($EN$3,0,0,'Données projet'!$E$15+1,1))-AVERAGE(OFFSET($H$3,0,0,'Données projet'!$E$15+1,1))</f>
        <v>321.37107975761091</v>
      </c>
      <c r="EP76" s="59">
        <f t="shared" si="100"/>
        <v>311.28303771742981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32.982751526025034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32.982751526025034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6">
        <f t="shared" si="56"/>
        <v>183.33333333333334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6.2</v>
      </c>
      <c r="N77" s="13">
        <f>IF('Données projet'!$A$36&gt;35,N76+M77-V76,IF(A77&lt;'Données projet'!$A$36,$K$205^A77,IF(A77='Données projet'!$A$36,'Données projet'!$B$36,N76+M77-V76)))</f>
        <v>245.79999999999993</v>
      </c>
      <c r="O77" s="13">
        <f>N77*VLOOKUP('Données projet'!$B$9,Paramètres!$A$1:$I$89,3,0)*VLOOKUP('Données projet'!$B$9,Paramètres!$A$1:$I$89,5,0)</f>
        <v>222.3998399999999</v>
      </c>
      <c r="P77" s="13">
        <f t="shared" si="87"/>
        <v>54.636149281681448</v>
      </c>
      <c r="Q77" s="20">
        <f t="shared" si="54"/>
        <v>482.50434799892832</v>
      </c>
      <c r="R77" s="59">
        <f t="shared" si="55"/>
        <v>750.73037710187918</v>
      </c>
      <c r="S77" s="59">
        <f ca="1">AVERAGE(OFFSET($R$3,0,0,'Données projet'!$E$9+1,1))-AVERAGE(OFFSET($H$3,0,0,'Données projet'!$E$9+1,1))</f>
        <v>398.11190027805549</v>
      </c>
      <c r="T77" s="59">
        <f t="shared" si="88"/>
        <v>250.47702091764884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48.42597149283845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48.42597149283845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6.2</v>
      </c>
      <c r="AI77" s="13">
        <f>IF('Données projet'!$A$62&gt;35,AI76+AH77-AQ76,IF(A77&lt;'Données projet'!$A$62,$AF$205^A77,IF(A77='Données projet'!$A$62,'Données projet'!$B$62,AI76+AH77-AQ76)))</f>
        <v>245.79999999999993</v>
      </c>
      <c r="AJ77" s="13">
        <f>AI77*VLOOKUP('Données projet'!$B$10,Paramètres!$A$1:$I$89,3,0)*VLOOKUP('Données projet'!$B$10,Paramètres!$A$1:$I$89,5,0)</f>
        <v>249.24119999999994</v>
      </c>
      <c r="AK77" s="13">
        <f t="shared" si="89"/>
        <v>60.42342651744692</v>
      </c>
      <c r="AL77" s="20">
        <f t="shared" si="58"/>
        <v>539.33255785121992</v>
      </c>
      <c r="AM77" s="59">
        <f t="shared" si="59"/>
        <v>807.55858695417078</v>
      </c>
      <c r="AN77" s="59">
        <f ca="1">AVERAGE(OFFSET($AM$3,0,0,'Données projet'!$E$10+1,1))-AVERAGE(OFFSET($H$3,0,0,'Données projet'!$E$10+1,1))</f>
        <v>437.26788843734175</v>
      </c>
      <c r="AO77" s="59">
        <f t="shared" si="90"/>
        <v>273.35778700650792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54.270485293698286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54.270485293698286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4.2</v>
      </c>
      <c r="BD77" s="12">
        <f>IF('Données projet'!$A$88&gt;35,BD76+BC77-BL76,IF(A77&lt;'Données projet'!$A$88,$BA$205^A77,IF(A77='Données projet'!$A$88,'Données projet'!$B$88,BD76+BC77-BL76)))</f>
        <v>319.7999999999999</v>
      </c>
      <c r="BE77" s="13">
        <f>BD77*VLOOKUP('Données projet'!$B$11,Paramètres!$A$1:$I$89,3,0)*VLOOKUP('Données projet'!$B$11,Paramètres!$A$1:$I$89,5,0)</f>
        <v>344.23271999999992</v>
      </c>
      <c r="BF77" s="13">
        <f t="shared" si="91"/>
        <v>80.373822471891316</v>
      </c>
      <c r="BG77" s="20">
        <f t="shared" si="61"/>
        <v>739.5230614718771</v>
      </c>
      <c r="BH77" s="59">
        <f t="shared" si="62"/>
        <v>1007.749090574828</v>
      </c>
      <c r="BI77" s="59">
        <f ca="1">AVERAGE(OFFSET($BH$3,0,0,'Données projet'!$E$11+1,1))-AVERAGE(OFFSET($H$3,0,0,'Données projet'!$E$11+1,1))</f>
        <v>488.49312517024231</v>
      </c>
      <c r="BJ77" s="59">
        <f t="shared" si="92"/>
        <v>470.60132881359323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53.123395527150613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53.123395527150613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4.2</v>
      </c>
      <c r="BY77" s="12">
        <f>IF('Données projet'!$A$114&gt;35,BY76+BX77-CG76,IF(A77&lt;'Données projet'!$A$114,$BV$205^A77,IF(A77='Données projet'!$A$114,'Données projet'!$B$114,BY76+BX77-CG76)))</f>
        <v>319.7999999999999</v>
      </c>
      <c r="BZ77" s="13">
        <f>BY77*VLOOKUP('Données projet'!$B$12,Paramètres!$A$1:$I$89,3,0)*VLOOKUP('Données projet'!$B$12,Paramètres!$A$1:$I$89,5,0)</f>
        <v>309.3105599999999</v>
      </c>
      <c r="CA77" s="13">
        <f t="shared" si="93"/>
        <v>73.124829007235121</v>
      </c>
      <c r="CB77" s="20">
        <f t="shared" si="64"/>
        <v>666.07496918760103</v>
      </c>
      <c r="CC77" s="59">
        <f t="shared" si="65"/>
        <v>934.30099829055189</v>
      </c>
      <c r="CD77" s="59">
        <f ca="1">AVERAGE(OFFSET($CC$3,0,0,'Données projet'!$E$12+1,1))-AVERAGE(OFFSET($H$3,0,0,'Données projet'!$E$12+1,1))</f>
        <v>445.32382187045056</v>
      </c>
      <c r="CE77" s="59">
        <f t="shared" si="94"/>
        <v>429.45184538102637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47.734065546135326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47.734065546135326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4.2</v>
      </c>
      <c r="CT77" s="12">
        <f>IF('Données projet'!$A$140&gt;35,CT76+CS77-DB76,IF(A77&lt;'Données projet'!$A$140,$CQ$205^A77,IF(A77='Données projet'!$A$140,'Données projet'!$B$140,CT76+CS77-DB76)))</f>
        <v>319.7999999999999</v>
      </c>
      <c r="CU77" s="17">
        <f>CT77*VLOOKUP('Données projet'!$B$13,Paramètres!$A$1:$I$89,3,0)*VLOOKUP('Données projet'!$B$13,Paramètres!$A$1:$I$89,5,0)</f>
        <v>259.42175999999995</v>
      </c>
      <c r="CV77" s="13">
        <f t="shared" si="95"/>
        <v>62.599104588107195</v>
      </c>
      <c r="CW77" s="20">
        <f t="shared" si="67"/>
        <v>560.85300582428658</v>
      </c>
      <c r="CX77" s="59">
        <f t="shared" si="68"/>
        <v>829.07903492723744</v>
      </c>
      <c r="CY77" s="59">
        <f ca="1">AVERAGE(OFFSET($CX$3,0,0,'Données projet'!$E$13+1,1))-AVERAGE(OFFSET($H$3,0,0,'Données projet'!$E$13+1,1))</f>
        <v>383.47399633251354</v>
      </c>
      <c r="CZ77" s="59">
        <f t="shared" si="96"/>
        <v>370.49129421395628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40.035022716113502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40.035022716113502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4.2</v>
      </c>
      <c r="DO77" s="12">
        <f>IF('Données projet'!$A$166&gt;35,DO76+DN77-DW76,IF(A77&lt;'Données projet'!$A$166,$DL$205^A77,IF(A77='Données projet'!$A$166,'Données projet'!$B$166,DO76+DN77-DW76)))</f>
        <v>319.7999999999999</v>
      </c>
      <c r="DP77" s="17">
        <f>DO77*VLOOKUP('Données projet'!$B$14,Paramètres!$A$1:$I$89,3,0)*VLOOKUP('Données projet'!$B$14,Paramètres!$A$1:$I$89,5,0)</f>
        <v>259.42175999999995</v>
      </c>
      <c r="DQ77" s="13">
        <f t="shared" si="97"/>
        <v>62.599104588107195</v>
      </c>
      <c r="DR77" s="20">
        <f t="shared" si="70"/>
        <v>560.85300582428658</v>
      </c>
      <c r="DS77" s="59">
        <f t="shared" si="71"/>
        <v>829.07903492723744</v>
      </c>
      <c r="DT77" s="59">
        <f ca="1">AVERAGE(OFFSET($DS$3,0,0,'Données projet'!$E$14+1,1))-AVERAGE(OFFSET($H$3,0,0,'Données projet'!$E$14+1,1))</f>
        <v>383.47399633251354</v>
      </c>
      <c r="DU77" s="59">
        <f t="shared" si="98"/>
        <v>370.49129421395628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40.035022716113502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40.035022716113502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4.2</v>
      </c>
      <c r="EJ77" s="12">
        <f>IF('Données projet'!$A$192&gt;35,EJ76+EI77-ER76,IF(A77&lt;'Données projet'!$A$192,$EG$205^A77,IF(A77='Données projet'!$A$192,'Données projet'!$B$192,EJ76+EI77-ER76)))</f>
        <v>319.7999999999999</v>
      </c>
      <c r="EK77" s="17">
        <f>EJ77*VLOOKUP('Données projet'!$B$15,Paramètres!$A$1:$I$89,3,0)*VLOOKUP('Données projet'!$B$15,Paramètres!$A$1:$I$89,5,0)</f>
        <v>209.53295999999992</v>
      </c>
      <c r="EL77" s="13">
        <f t="shared" si="99"/>
        <v>51.833512486481077</v>
      </c>
      <c r="EM77" s="20">
        <f t="shared" si="73"/>
        <v>455.21327291395437</v>
      </c>
      <c r="EN77" s="59">
        <f t="shared" si="74"/>
        <v>723.43930201690523</v>
      </c>
      <c r="EO77" s="59">
        <f ca="1">AVERAGE(OFFSET($EN$3,0,0,'Données projet'!$E$15+1,1))-AVERAGE(OFFSET($H$3,0,0,'Données projet'!$E$15+1,1))</f>
        <v>321.37107975761091</v>
      </c>
      <c r="EP77" s="59">
        <f t="shared" si="100"/>
        <v>311.28303771742981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32.335979886091678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32.335979886091678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6">
        <f t="shared" si="56"/>
        <v>183.33333333333334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252</v>
      </c>
      <c r="L78" s="12">
        <f>VLOOKUP(A78,'Données projet'!$A$35:$I$55,9,0)</f>
        <v>6.2</v>
      </c>
      <c r="M78" s="12">
        <f t="array" ref="M78">INDEX(L:L,MIN(IF(ISNUMBER(L78:L274),ROW(L78:L274),"")))</f>
        <v>6.2</v>
      </c>
      <c r="N78" s="13">
        <f>IF('Données projet'!$A$36&gt;35,N77+M78-V77,IF(A78&lt;'Données projet'!$A$36,$K$205^A78,IF(A78='Données projet'!$A$36,'Données projet'!$B$36,N77+M78-V77)))</f>
        <v>251.99999999999991</v>
      </c>
      <c r="O78" s="13">
        <f>N78*VLOOKUP('Données projet'!$B$9,Paramètres!$A$1:$I$89,3,0)*VLOOKUP('Données projet'!$B$9,Paramètres!$A$1:$I$89,5,0)</f>
        <v>228.00959999999992</v>
      </c>
      <c r="P78" s="13">
        <f t="shared" si="87"/>
        <v>55.852093054619829</v>
      </c>
      <c r="Q78" s="20">
        <f t="shared" si="54"/>
        <v>494.3924487367961</v>
      </c>
      <c r="R78" s="59">
        <f t="shared" si="55"/>
        <v>763.0540334366209</v>
      </c>
      <c r="S78" s="59">
        <f ca="1">AVERAGE(OFFSET($R$3,0,0,'Données projet'!$E$9+1,1))-AVERAGE(OFFSET($H$3,0,0,'Données projet'!$E$9+1,1))</f>
        <v>398.11190027805549</v>
      </c>
      <c r="T78" s="59">
        <f t="shared" si="88"/>
        <v>250.47702091764884</v>
      </c>
      <c r="U78" s="15">
        <f>IF(ISNA(VLOOKUP(A78,'Données projet'!$A$35:$I$55,3,0)),0,VLOOKUP(A78,'Données projet'!$A$35:$I$55,3,0))</f>
        <v>11</v>
      </c>
      <c r="V78" s="15">
        <f>IF(ISNA(VLOOKUP(A78,'Données projet'!$A$35:$I$55,4,0)),0,VLOOKUP(A78,'Données projet'!$A$35:$I$55,4,0))</f>
        <v>21</v>
      </c>
      <c r="W78" s="16">
        <f>IF(ISNA(VLOOKUP(A78,'Données projet'!$A$35:$I$55,5,0)),0%,VLOOKUP(A78,'Données projet'!$A$35:$I$55,5,0)*VLOOKUP('Données projet'!$B$9,Paramètres!$A$1:$I$89,7,0))</f>
        <v>0.43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56.508441011384726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56.508441011384726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252</v>
      </c>
      <c r="AG78" s="12">
        <f>VLOOKUP(A78,'Données projet'!$A$61:$I$81,9,0)</f>
        <v>6.2</v>
      </c>
      <c r="AH78" s="12">
        <f t="array" ref="AH78">INDEX(AG:AG,MIN(IF(ISNUMBER(AG78:AG274),ROW(AG78:AG274),"")))</f>
        <v>6.2</v>
      </c>
      <c r="AI78" s="13">
        <f>IF('Données projet'!$A$62&gt;35,AI77+AH78-AQ77,IF(A78&lt;'Données projet'!$A$62,$AF$205^A78,IF(A78='Données projet'!$A$62,'Données projet'!$B$62,AI77+AH78-AQ77)))</f>
        <v>251.99999999999991</v>
      </c>
      <c r="AJ78" s="13">
        <f>AI78*VLOOKUP('Données projet'!$B$10,Paramètres!$A$1:$I$89,3,0)*VLOOKUP('Données projet'!$B$10,Paramètres!$A$1:$I$89,5,0)</f>
        <v>255.52799999999993</v>
      </c>
      <c r="AK78" s="13">
        <f t="shared" si="89"/>
        <v>61.768167868721477</v>
      </c>
      <c r="AL78" s="20">
        <f t="shared" si="58"/>
        <v>552.62415903802309</v>
      </c>
      <c r="AM78" s="59">
        <f t="shared" si="59"/>
        <v>821.28574373784795</v>
      </c>
      <c r="AN78" s="59">
        <f ca="1">AVERAGE(OFFSET($AM$3,0,0,'Données projet'!$E$10+1,1))-AVERAGE(OFFSET($H$3,0,0,'Données projet'!$E$10+1,1))</f>
        <v>437.26788843734175</v>
      </c>
      <c r="AO78" s="59">
        <f t="shared" si="90"/>
        <v>273.35778700650792</v>
      </c>
      <c r="AP78" s="15">
        <f>IF(ISNA(VLOOKUP(A78,'Données projet'!$A$61:$I$81,3,0)),0,VLOOKUP(A78,'Données projet'!$A$61:$I$81,3,0))</f>
        <v>11</v>
      </c>
      <c r="AQ78" s="15">
        <f>IF(ISNA(VLOOKUP(A78,'Données projet'!$A$61:$I$81,4,0)),0,VLOOKUP(A78,'Données projet'!$A$61:$I$81,4,0))</f>
        <v>21</v>
      </c>
      <c r="AR78" s="16">
        <f>IF(ISNA(VLOOKUP(A78,'Données projet'!$A$61:$I$81,5,0)),0%,VLOOKUP(A78,'Données projet'!$A$61:$I$81,5,0)*VLOOKUP('Données projet'!$B$10,Paramètres!$A$1:$I$89,7,0))</f>
        <v>0.43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63.328425271379459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63.328425271379459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324</v>
      </c>
      <c r="BB78" s="12">
        <f>VLOOKUP(A78,'Données projet'!$A$87:$I$107,9,0)</f>
        <v>4.2</v>
      </c>
      <c r="BC78" s="12">
        <f t="array" ref="BC78">INDEX(BB:BB,MIN(IF(ISNUMBER(BB78:BB274),ROW(BB78:BB274),"")))</f>
        <v>4.2</v>
      </c>
      <c r="BD78" s="12">
        <f>IF('Données projet'!$A$88&gt;35,BD77+BC78-BL77,IF(A78&lt;'Données projet'!$A$88,$BA$205^A78,IF(A78='Données projet'!$A$88,'Données projet'!$B$88,BD77+BC78-BL77)))</f>
        <v>323.99999999999989</v>
      </c>
      <c r="BE78" s="13">
        <f>BD78*VLOOKUP('Données projet'!$B$11,Paramètres!$A$1:$I$89,3,0)*VLOOKUP('Données projet'!$B$11,Paramètres!$A$1:$I$89,5,0)</f>
        <v>348.75359999999989</v>
      </c>
      <c r="BF78" s="13">
        <f t="shared" si="91"/>
        <v>81.305811270710947</v>
      </c>
      <c r="BG78" s="20">
        <f t="shared" si="61"/>
        <v>749.02014129648796</v>
      </c>
      <c r="BH78" s="59">
        <f t="shared" si="62"/>
        <v>1017.6817259963127</v>
      </c>
      <c r="BI78" s="59">
        <f ca="1">AVERAGE(OFFSET($BH$3,0,0,'Données projet'!$E$11+1,1))-AVERAGE(OFFSET($H$3,0,0,'Données projet'!$E$11+1,1))</f>
        <v>488.49312517024231</v>
      </c>
      <c r="BJ78" s="59">
        <f t="shared" si="92"/>
        <v>470.60132881359323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12</v>
      </c>
      <c r="BM78" s="16">
        <f>IF(ISNA(VLOOKUP(A78,'Données projet'!$A$87:$I$107,5,0)),0%,VLOOKUP(A78,'Données projet'!$A$87:$I$107,5,0)*VLOOKUP('Données projet'!$B$11,Paramètres!$A$1:$I$89,7,0))</f>
        <v>0.43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58.221708256226044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58.221708256226044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324</v>
      </c>
      <c r="BW78" s="12">
        <f>VLOOKUP(A78,'Données projet'!$A$113:$I$133,9,0)</f>
        <v>4.2</v>
      </c>
      <c r="BX78" s="12">
        <f t="array" ref="BX78">INDEX(BW:BW,MIN(IF(ISNUMBER(BW78:BW274),ROW(BW78:BW274),"")))</f>
        <v>4.2</v>
      </c>
      <c r="BY78" s="12">
        <f>IF('Données projet'!$A$114&gt;35,BY77+BX78-CG77,IF(A78&lt;'Données projet'!$A$114,$BV$205^A78,IF(A78='Données projet'!$A$114,'Données projet'!$B$114,BY77+BX78-CG77)))</f>
        <v>323.99999999999989</v>
      </c>
      <c r="BZ78" s="13">
        <f>BY78*VLOOKUP('Données projet'!$B$12,Paramètres!$A$1:$I$89,3,0)*VLOOKUP('Données projet'!$B$12,Paramètres!$A$1:$I$89,5,0)</f>
        <v>313.37279999999993</v>
      </c>
      <c r="CA78" s="13">
        <f t="shared" si="93"/>
        <v>73.972760827003654</v>
      </c>
      <c r="CB78" s="20">
        <f t="shared" si="64"/>
        <v>674.62685177369792</v>
      </c>
      <c r="CC78" s="59">
        <f t="shared" si="65"/>
        <v>943.28843647352278</v>
      </c>
      <c r="CD78" s="59">
        <f ca="1">AVERAGE(OFFSET($CC$3,0,0,'Données projet'!$E$12+1,1))-AVERAGE(OFFSET($H$3,0,0,'Données projet'!$E$12+1,1))</f>
        <v>445.32382187045056</v>
      </c>
      <c r="CE78" s="59">
        <f t="shared" si="94"/>
        <v>429.45184538102637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12</v>
      </c>
      <c r="CH78" s="16">
        <f>IF(ISNA(VLOOKUP(A78,'Données projet'!$A$113:$I$133,5,0)),0%,VLOOKUP(A78,'Données projet'!$A$113:$I$133,5,0)*VLOOKUP('Données projet'!$B$12,Paramètres!$A$1:$I$89,7,0))</f>
        <v>0.43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52.315158143275568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52.315158143275568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324</v>
      </c>
      <c r="CR78" s="12">
        <f>VLOOKUP(A78,'Données projet'!$A$139:$I$159,9,0)</f>
        <v>4.2</v>
      </c>
      <c r="CS78" s="12">
        <f t="array" ref="CS78">INDEX(CR:CR,MIN(IF(ISNUMBER(CR78:CR274),ROW(CR78:CR274),"")))</f>
        <v>4.2</v>
      </c>
      <c r="CT78" s="12">
        <f>IF('Données projet'!$A$140&gt;35,CT77+CS78-DB77,IF(A78&lt;'Données projet'!$A$140,$CQ$205^A78,IF(A78='Données projet'!$A$140,'Données projet'!$B$140,CT77+CS78-DB77)))</f>
        <v>323.99999999999989</v>
      </c>
      <c r="CU78" s="17">
        <f>CT78*VLOOKUP('Données projet'!$B$13,Paramètres!$A$1:$I$89,3,0)*VLOOKUP('Données projet'!$B$13,Paramètres!$A$1:$I$89,5,0)</f>
        <v>262.82879999999989</v>
      </c>
      <c r="CV78" s="13">
        <f t="shared" si="95"/>
        <v>63.324983518559428</v>
      </c>
      <c r="CW78" s="20">
        <f t="shared" si="67"/>
        <v>568.05117296149081</v>
      </c>
      <c r="CX78" s="59">
        <f t="shared" si="68"/>
        <v>836.71275766131566</v>
      </c>
      <c r="CY78" s="59">
        <f ca="1">AVERAGE(OFFSET($CX$3,0,0,'Données projet'!$E$13+1,1))-AVERAGE(OFFSET($H$3,0,0,'Données projet'!$E$13+1,1))</f>
        <v>383.47399633251354</v>
      </c>
      <c r="CZ78" s="59">
        <f t="shared" si="96"/>
        <v>370.49129421395628</v>
      </c>
      <c r="DA78" s="15">
        <f>IF(ISNA(VLOOKUP(A78,'Données projet'!$A$139:$I$159,3,0)),0,VLOOKUP(A78,'Données projet'!$A$139:$I$159,3,0))</f>
        <v>13</v>
      </c>
      <c r="DB78" s="15">
        <f>IF(ISNA(VLOOKUP(A78,'Données projet'!$A$139:$I$159,4,0)),0,VLOOKUP(A78,'Données projet'!$A$139:$I$159,4,0))</f>
        <v>12</v>
      </c>
      <c r="DC78" s="16">
        <f>IF(ISNA(VLOOKUP(A78,'Données projet'!$A$139:$I$159,5,0)),0%,VLOOKUP(A78,'Données projet'!$A$139:$I$159,5,0)*VLOOKUP('Données projet'!$B$13,Paramètres!$A$1:$I$89,7,0))</f>
        <v>0.43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43.877229410489186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43.877229410489186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324</v>
      </c>
      <c r="DM78" s="12">
        <f>VLOOKUP(A78,'Données projet'!$A$165:$I$185,9,0)</f>
        <v>4.2</v>
      </c>
      <c r="DN78" s="12">
        <f t="array" ref="DN78">INDEX(DM:DM,MIN(IF(ISNUMBER(DM78:DM274),ROW(DM78:DM274),"")))</f>
        <v>4.2</v>
      </c>
      <c r="DO78" s="12">
        <f>IF('Données projet'!$A$166&gt;35,DO77+DN78-DW77,IF(A78&lt;'Données projet'!$A$166,$DL$205^A78,IF(A78='Données projet'!$A$166,'Données projet'!$B$166,DO77+DN78-DW77)))</f>
        <v>323.99999999999989</v>
      </c>
      <c r="DP78" s="17">
        <f>DO78*VLOOKUP('Données projet'!$B$14,Paramètres!$A$1:$I$89,3,0)*VLOOKUP('Données projet'!$B$14,Paramètres!$A$1:$I$89,5,0)</f>
        <v>262.82879999999989</v>
      </c>
      <c r="DQ78" s="13">
        <f t="shared" si="97"/>
        <v>63.324983518559428</v>
      </c>
      <c r="DR78" s="20">
        <f t="shared" si="70"/>
        <v>568.05117296149081</v>
      </c>
      <c r="DS78" s="59">
        <f t="shared" si="71"/>
        <v>836.71275766131566</v>
      </c>
      <c r="DT78" s="59">
        <f ca="1">AVERAGE(OFFSET($DS$3,0,0,'Données projet'!$E$14+1,1))-AVERAGE(OFFSET($H$3,0,0,'Données projet'!$E$14+1,1))</f>
        <v>383.47399633251354</v>
      </c>
      <c r="DU78" s="59">
        <f t="shared" si="98"/>
        <v>370.49129421395628</v>
      </c>
      <c r="DV78" s="15">
        <f>IF(ISNA(VLOOKUP(A78,'Données projet'!$A$165:$I$185,3,0)),0,VLOOKUP(A78,'Données projet'!$A$165:$I$185,3,0))</f>
        <v>13</v>
      </c>
      <c r="DW78" s="15">
        <f>IF(ISNA(VLOOKUP(A78,'Données projet'!$A$165:$I$185,4,0)),0,VLOOKUP(A78,'Données projet'!$A$165:$I$185,4,0))</f>
        <v>12</v>
      </c>
      <c r="DX78" s="16">
        <f>IF(ISNA(VLOOKUP(A78,'Données projet'!$A$165:$I$185,5,0)),0%,VLOOKUP(A78,'Données projet'!$A$165:$I$185,5,0)*VLOOKUP('Données projet'!$B$14,Paramètres!$A$1:$I$89,7,0))</f>
        <v>0.43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43.877229410489186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43.877229410489186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324</v>
      </c>
      <c r="EH78" s="12">
        <f>VLOOKUP(A78,'Données projet'!$A$191:$I$211,9,0)</f>
        <v>4.2</v>
      </c>
      <c r="EI78" s="12">
        <f t="array" ref="EI78">INDEX(EH:EH,MIN(IF(ISNUMBER(EH78:EH274),ROW(EH78:EH274),"")))</f>
        <v>4.2</v>
      </c>
      <c r="EJ78" s="12">
        <f>IF('Données projet'!$A$192&gt;35,EJ77+EI78-ER77,IF(A78&lt;'Données projet'!$A$192,$EG$205^A78,IF(A78='Données projet'!$A$192,'Données projet'!$B$192,EJ77+EI78-ER77)))</f>
        <v>323.99999999999989</v>
      </c>
      <c r="EK78" s="17">
        <f>EJ78*VLOOKUP('Données projet'!$B$15,Paramètres!$A$1:$I$89,3,0)*VLOOKUP('Données projet'!$B$15,Paramètres!$A$1:$I$89,5,0)</f>
        <v>212.28479999999993</v>
      </c>
      <c r="EL78" s="13">
        <f t="shared" si="99"/>
        <v>52.434557099704143</v>
      </c>
      <c r="EM78" s="20">
        <f t="shared" si="73"/>
        <v>461.05288028198464</v>
      </c>
      <c r="EN78" s="59">
        <f t="shared" si="74"/>
        <v>729.71446498180944</v>
      </c>
      <c r="EO78" s="59">
        <f ca="1">AVERAGE(OFFSET($EN$3,0,0,'Données projet'!$E$15+1,1))-AVERAGE(OFFSET($H$3,0,0,'Données projet'!$E$15+1,1))</f>
        <v>321.37107975761091</v>
      </c>
      <c r="EP78" s="59">
        <f t="shared" si="100"/>
        <v>311.28303771742981</v>
      </c>
      <c r="EQ78" s="15">
        <f>IF(ISNA(VLOOKUP(A78,'Données projet'!$A$191:$I$211,3,0)),0,VLOOKUP(A78,'Données projet'!$A$191:$I$211,3,0))</f>
        <v>13</v>
      </c>
      <c r="ER78" s="15">
        <f>IF(ISNA(VLOOKUP(A78,'Données projet'!$A$191:$I$211,4,0)),0,VLOOKUP(A78,'Données projet'!$A$191:$I$211,4,0))</f>
        <v>12</v>
      </c>
      <c r="ES78" s="16">
        <f>IF(ISNA(VLOOKUP(A78,'Données projet'!$A$191:$I$211,5,0)),0%,VLOOKUP(A78,'Données projet'!$A$191:$I$211,5,0)*VLOOKUP('Données projet'!$B$15,Paramètres!$A$1:$I$89,7,0))</f>
        <v>0.43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35.439300677702811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35.439300677702811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6">
        <f t="shared" si="56"/>
        <v>183.33333333333334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</v>
      </c>
      <c r="N79" s="13">
        <f>IF('Données projet'!$A$36&gt;35,N78+M79-V78,IF(A79&lt;'Données projet'!$A$36,$K$205^A79,IF(A79='Données projet'!$A$36,'Données projet'!$B$36,N78+M79-V78)))</f>
        <v>236.99999999999989</v>
      </c>
      <c r="O79" s="13">
        <f>N79*VLOOKUP('Données projet'!$B$9,Paramètres!$A$1:$I$89,3,0)*VLOOKUP('Données projet'!$B$9,Paramètres!$A$1:$I$89,5,0)</f>
        <v>214.43759999999989</v>
      </c>
      <c r="P79" s="13">
        <f t="shared" si="87"/>
        <v>52.904129603372375</v>
      </c>
      <c r="Q79" s="20">
        <f t="shared" si="54"/>
        <v>465.62017905920658</v>
      </c>
      <c r="R79" s="59">
        <f t="shared" si="55"/>
        <v>734.70976344005601</v>
      </c>
      <c r="S79" s="59">
        <f ca="1">AVERAGE(OFFSET($R$3,0,0,'Données projet'!$E$9+1,1))-AVERAGE(OFFSET($H$3,0,0,'Données projet'!$E$9+1,1))</f>
        <v>398.11190027805549</v>
      </c>
      <c r="T79" s="59">
        <f t="shared" si="88"/>
        <v>250.47702091764884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55.400344949897182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55.400344949897182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</v>
      </c>
      <c r="AI79" s="13">
        <f>IF('Données projet'!$A$62&gt;35,AI78+AH79-AQ78,IF(A79&lt;'Données projet'!$A$62,$AF$205^A79,IF(A79='Données projet'!$A$62,'Données projet'!$B$62,AI78+AH79-AQ78)))</f>
        <v>236.99999999999989</v>
      </c>
      <c r="AJ79" s="13">
        <f>AI79*VLOOKUP('Données projet'!$B$10,Paramètres!$A$1:$I$89,3,0)*VLOOKUP('Données projet'!$B$10,Paramètres!$A$1:$I$89,5,0)</f>
        <v>240.3179999999999</v>
      </c>
      <c r="AK79" s="13">
        <f t="shared" si="89"/>
        <v>58.507944457766484</v>
      </c>
      <c r="AL79" s="20">
        <f t="shared" si="58"/>
        <v>520.45518659727634</v>
      </c>
      <c r="AM79" s="59">
        <f t="shared" si="59"/>
        <v>789.54477097812583</v>
      </c>
      <c r="AN79" s="59">
        <f ca="1">AVERAGE(OFFSET($AM$3,0,0,'Données projet'!$E$10+1,1))-AVERAGE(OFFSET($H$3,0,0,'Données projet'!$E$10+1,1))</f>
        <v>437.26788843734175</v>
      </c>
      <c r="AO79" s="59">
        <f t="shared" si="90"/>
        <v>273.35778700650792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62.086593478333072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62.086593478333072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3.6</v>
      </c>
      <c r="BD79" s="12">
        <f>IF('Données projet'!$A$88&gt;35,BD78+BC79-BL78,IF(A79&lt;'Données projet'!$A$88,$BA$205^A79,IF(A79='Données projet'!$A$88,'Données projet'!$B$88,BD78+BC79-BL78)))</f>
        <v>315.59999999999991</v>
      </c>
      <c r="BE79" s="13">
        <f>BD79*VLOOKUP('Données projet'!$B$11,Paramètres!$A$1:$I$89,3,0)*VLOOKUP('Données projet'!$B$11,Paramètres!$A$1:$I$89,5,0)</f>
        <v>339.71183999999988</v>
      </c>
      <c r="BF79" s="13">
        <f t="shared" si="91"/>
        <v>79.440407803757992</v>
      </c>
      <c r="BG79" s="20">
        <f t="shared" si="61"/>
        <v>730.02349825821148</v>
      </c>
      <c r="BH79" s="59">
        <f t="shared" si="62"/>
        <v>999.11308263906085</v>
      </c>
      <c r="BI79" s="59">
        <f ca="1">AVERAGE(OFFSET($BH$3,0,0,'Données projet'!$E$11+1,1))-AVERAGE(OFFSET($H$3,0,0,'Données projet'!$E$11+1,1))</f>
        <v>488.49312517024231</v>
      </c>
      <c r="BJ79" s="59">
        <f t="shared" si="92"/>
        <v>470.60132881359323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57.080016069056995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57.080016069056995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3.6</v>
      </c>
      <c r="BY79" s="12">
        <f>IF('Données projet'!$A$114&gt;35,BY78+BX79-CG78,IF(A79&lt;'Données projet'!$A$114,$BV$205^A79,IF(A79='Données projet'!$A$114,'Données projet'!$B$114,BY78+BX79-CG78)))</f>
        <v>315.59999999999991</v>
      </c>
      <c r="BZ79" s="13">
        <f>BY79*VLOOKUP('Données projet'!$B$12,Paramètres!$A$1:$I$89,3,0)*VLOOKUP('Données projet'!$B$12,Paramètres!$A$1:$I$89,5,0)</f>
        <v>305.24831999999992</v>
      </c>
      <c r="CA79" s="13">
        <f t="shared" si="93"/>
        <v>72.275599918697424</v>
      </c>
      <c r="CB79" s="20">
        <f t="shared" si="64"/>
        <v>657.5208271917312</v>
      </c>
      <c r="CC79" s="59">
        <f t="shared" si="65"/>
        <v>926.61041157258069</v>
      </c>
      <c r="CD79" s="59">
        <f ca="1">AVERAGE(OFFSET($CC$3,0,0,'Données projet'!$E$12+1,1))-AVERAGE(OFFSET($H$3,0,0,'Données projet'!$E$12+1,1))</f>
        <v>445.32382187045056</v>
      </c>
      <c r="CE79" s="59">
        <f t="shared" si="94"/>
        <v>429.45184538102637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51.289289801181638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51.289289801181638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3.6</v>
      </c>
      <c r="CT79" s="12">
        <f>IF('Données projet'!$A$140&gt;35,CT78+CS79-DB78,IF(A79&lt;'Données projet'!$A$140,$CQ$205^A79,IF(A79='Données projet'!$A$140,'Données projet'!$B$140,CT78+CS79-DB78)))</f>
        <v>315.59999999999991</v>
      </c>
      <c r="CU79" s="17">
        <f>CT79*VLOOKUP('Données projet'!$B$13,Paramètres!$A$1:$I$89,3,0)*VLOOKUP('Données projet'!$B$13,Paramètres!$A$1:$I$89,5,0)</f>
        <v>256.01471999999995</v>
      </c>
      <c r="CV79" s="13">
        <f t="shared" si="95"/>
        <v>61.872115120174627</v>
      </c>
      <c r="CW79" s="20">
        <f t="shared" si="67"/>
        <v>553.65290450097075</v>
      </c>
      <c r="CX79" s="59">
        <f t="shared" si="68"/>
        <v>822.74248888182024</v>
      </c>
      <c r="CY79" s="59">
        <f ca="1">AVERAGE(OFFSET($CX$3,0,0,'Données projet'!$E$13+1,1))-AVERAGE(OFFSET($H$3,0,0,'Données projet'!$E$13+1,1))</f>
        <v>383.47399633251354</v>
      </c>
      <c r="CZ79" s="59">
        <f t="shared" si="96"/>
        <v>370.49129421395628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43.016823704216861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43.016823704216861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3.6</v>
      </c>
      <c r="DO79" s="12">
        <f>IF('Données projet'!$A$166&gt;35,DO78+DN79-DW78,IF(A79&lt;'Données projet'!$A$166,$DL$205^A79,IF(A79='Données projet'!$A$166,'Données projet'!$B$166,DO78+DN79-DW78)))</f>
        <v>315.59999999999991</v>
      </c>
      <c r="DP79" s="17">
        <f>DO79*VLOOKUP('Données projet'!$B$14,Paramètres!$A$1:$I$89,3,0)*VLOOKUP('Données projet'!$B$14,Paramètres!$A$1:$I$89,5,0)</f>
        <v>256.01471999999995</v>
      </c>
      <c r="DQ79" s="13">
        <f t="shared" si="97"/>
        <v>61.872115120174627</v>
      </c>
      <c r="DR79" s="20">
        <f t="shared" si="70"/>
        <v>553.65290450097075</v>
      </c>
      <c r="DS79" s="59">
        <f t="shared" si="71"/>
        <v>822.74248888182024</v>
      </c>
      <c r="DT79" s="59">
        <f ca="1">AVERAGE(OFFSET($DS$3,0,0,'Données projet'!$E$14+1,1))-AVERAGE(OFFSET($H$3,0,0,'Données projet'!$E$14+1,1))</f>
        <v>383.47399633251354</v>
      </c>
      <c r="DU79" s="59">
        <f t="shared" si="98"/>
        <v>370.49129421395628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43.016823704216861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43.016823704216861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3.6</v>
      </c>
      <c r="EJ79" s="12">
        <f>IF('Données projet'!$A$192&gt;35,EJ78+EI79-ER78,IF(A79&lt;'Données projet'!$A$192,$EG$205^A79,IF(A79='Données projet'!$A$192,'Données projet'!$B$192,EJ78+EI79-ER78)))</f>
        <v>315.59999999999991</v>
      </c>
      <c r="EK79" s="17">
        <f>EJ79*VLOOKUP('Données projet'!$B$15,Paramètres!$A$1:$I$89,3,0)*VLOOKUP('Données projet'!$B$15,Paramètres!$A$1:$I$89,5,0)</f>
        <v>206.78111999999996</v>
      </c>
      <c r="EL79" s="13">
        <f t="shared" si="99"/>
        <v>51.231548322431642</v>
      </c>
      <c r="EM79" s="20">
        <f t="shared" si="73"/>
        <v>449.37206399490168</v>
      </c>
      <c r="EN79" s="59">
        <f t="shared" si="74"/>
        <v>718.46164837575111</v>
      </c>
      <c r="EO79" s="59">
        <f ca="1">AVERAGE(OFFSET($EN$3,0,0,'Données projet'!$E$15+1,1))-AVERAGE(OFFSET($H$3,0,0,'Données projet'!$E$15+1,1))</f>
        <v>321.37107975761091</v>
      </c>
      <c r="EP79" s="59">
        <f t="shared" si="100"/>
        <v>311.28303771742981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34.744357607252084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34.744357607252084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6">
        <f t="shared" si="56"/>
        <v>183.33333333333334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</v>
      </c>
      <c r="N80" s="13">
        <f>IF('Données projet'!$A$36&gt;35,N79+M80-V79,IF(A80&lt;'Données projet'!$A$36,$K$205^A80,IF(A80='Données projet'!$A$36,'Données projet'!$B$36,N79+M80-V79)))</f>
        <v>242.99999999999989</v>
      </c>
      <c r="O80" s="13">
        <f>N80*VLOOKUP('Données projet'!$B$9,Paramètres!$A$1:$I$89,3,0)*VLOOKUP('Données projet'!$B$9,Paramètres!$A$1:$I$89,5,0)</f>
        <v>219.86639999999989</v>
      </c>
      <c r="P80" s="13">
        <f t="shared" si="87"/>
        <v>54.085847394182416</v>
      </c>
      <c r="Q80" s="20">
        <f t="shared" si="54"/>
        <v>477.13349754486745</v>
      </c>
      <c r="R80" s="59">
        <f t="shared" si="55"/>
        <v>746.64365676913974</v>
      </c>
      <c r="S80" s="59">
        <f ca="1">AVERAGE(OFFSET($R$3,0,0,'Données projet'!$E$9+1,1))-AVERAGE(OFFSET($H$3,0,0,'Données projet'!$E$9+1,1))</f>
        <v>398.11190027805549</v>
      </c>
      <c r="T80" s="59">
        <f t="shared" si="88"/>
        <v>250.47702091764884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54.313977976303548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54.313977976303548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</v>
      </c>
      <c r="AI80" s="13">
        <f>IF('Données projet'!$A$62&gt;35,AI79+AH80-AQ79,IF(A80&lt;'Données projet'!$A$62,$AF$205^A80,IF(A80='Données projet'!$A$62,'Données projet'!$B$62,AI79+AH80-AQ79)))</f>
        <v>242.99999999999989</v>
      </c>
      <c r="AJ80" s="13">
        <f>AI80*VLOOKUP('Données projet'!$B$10,Paramètres!$A$1:$I$89,3,0)*VLOOKUP('Données projet'!$B$10,Paramètres!$A$1:$I$89,5,0)</f>
        <v>246.4019999999999</v>
      </c>
      <c r="AK80" s="13">
        <f t="shared" si="89"/>
        <v>59.814834475385474</v>
      </c>
      <c r="AL80" s="20">
        <f t="shared" si="58"/>
        <v>533.32765337796286</v>
      </c>
      <c r="AM80" s="59">
        <f t="shared" si="59"/>
        <v>802.83781260223509</v>
      </c>
      <c r="AN80" s="59">
        <f ca="1">AVERAGE(OFFSET($AM$3,0,0,'Données projet'!$E$10+1,1))-AVERAGE(OFFSET($H$3,0,0,'Données projet'!$E$10+1,1))</f>
        <v>437.26788843734175</v>
      </c>
      <c r="AO80" s="59">
        <f t="shared" si="90"/>
        <v>273.35778700650792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60.86911324930572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60.86911324930572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3.6</v>
      </c>
      <c r="BD80" s="12">
        <f>IF('Données projet'!$A$88&gt;35,BD79+BC80-BL79,IF(A80&lt;'Données projet'!$A$88,$BA$205^A80,IF(A80='Données projet'!$A$88,'Données projet'!$B$88,BD79+BC80-BL79)))</f>
        <v>319.19999999999993</v>
      </c>
      <c r="BE80" s="13">
        <f>BD80*VLOOKUP('Données projet'!$B$11,Paramètres!$A$1:$I$89,3,0)*VLOOKUP('Données projet'!$B$11,Paramètres!$A$1:$I$89,5,0)</f>
        <v>343.58687999999989</v>
      </c>
      <c r="BF80" s="13">
        <f t="shared" si="91"/>
        <v>80.240565305520732</v>
      </c>
      <c r="BG80" s="20">
        <f t="shared" si="61"/>
        <v>738.16613390711507</v>
      </c>
      <c r="BH80" s="59">
        <f t="shared" si="62"/>
        <v>1007.6762931313874</v>
      </c>
      <c r="BI80" s="59">
        <f ca="1">AVERAGE(OFFSET($BH$3,0,0,'Données projet'!$E$11+1,1))-AVERAGE(OFFSET($H$3,0,0,'Données projet'!$E$11+1,1))</f>
        <v>488.49312517024231</v>
      </c>
      <c r="BJ80" s="59">
        <f t="shared" si="92"/>
        <v>470.60132881359323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55.960711769314855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55.960711769314855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3.6</v>
      </c>
      <c r="BY80" s="12">
        <f>IF('Données projet'!$A$114&gt;35,BY79+BX80-CG79,IF(A80&lt;'Données projet'!$A$114,$BV$205^A80,IF(A80='Données projet'!$A$114,'Données projet'!$B$114,BY79+BX80-CG79)))</f>
        <v>319.19999999999993</v>
      </c>
      <c r="BZ80" s="13">
        <f>BY80*VLOOKUP('Données projet'!$B$12,Paramètres!$A$1:$I$89,3,0)*VLOOKUP('Données projet'!$B$12,Paramètres!$A$1:$I$89,5,0)</f>
        <v>308.73023999999998</v>
      </c>
      <c r="CA80" s="13">
        <f t="shared" si="93"/>
        <v>73.003590434710517</v>
      </c>
      <c r="CB80" s="20">
        <f t="shared" si="64"/>
        <v>664.85308800712085</v>
      </c>
      <c r="CC80" s="59">
        <f t="shared" si="65"/>
        <v>934.36324723139319</v>
      </c>
      <c r="CD80" s="59">
        <f ca="1">AVERAGE(OFFSET($CC$3,0,0,'Données projet'!$E$12+1,1))-AVERAGE(OFFSET($H$3,0,0,'Données projet'!$E$12+1,1))</f>
        <v>445.32382187045056</v>
      </c>
      <c r="CE80" s="59">
        <f t="shared" si="94"/>
        <v>429.45184538102637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50.283538111558265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50.283538111558265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3.6</v>
      </c>
      <c r="CT80" s="12">
        <f>IF('Données projet'!$A$140&gt;35,CT79+CS80-DB79,IF(A80&lt;'Données projet'!$A$140,$CQ$205^A80,IF(A80='Données projet'!$A$140,'Données projet'!$B$140,CT79+CS80-DB79)))</f>
        <v>319.19999999999993</v>
      </c>
      <c r="CU80" s="17">
        <f>CT80*VLOOKUP('Données projet'!$B$13,Paramètres!$A$1:$I$89,3,0)*VLOOKUP('Données projet'!$B$13,Paramètres!$A$1:$I$89,5,0)</f>
        <v>258.93503999999996</v>
      </c>
      <c r="CV80" s="13">
        <f t="shared" si="95"/>
        <v>62.495317322077135</v>
      </c>
      <c r="CW80" s="20">
        <f t="shared" si="67"/>
        <v>559.8245390026176</v>
      </c>
      <c r="CX80" s="59">
        <f t="shared" si="68"/>
        <v>829.33469822688994</v>
      </c>
      <c r="CY80" s="59">
        <f ca="1">AVERAGE(OFFSET($CX$3,0,0,'Données projet'!$E$13+1,1))-AVERAGE(OFFSET($H$3,0,0,'Données projet'!$E$13+1,1))</f>
        <v>383.47399633251354</v>
      </c>
      <c r="CZ80" s="59">
        <f t="shared" si="96"/>
        <v>370.49129421395628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42.173290029048871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42.173290029048871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3.6</v>
      </c>
      <c r="DO80" s="12">
        <f>IF('Données projet'!$A$166&gt;35,DO79+DN80-DW79,IF(A80&lt;'Données projet'!$A$166,$DL$205^A80,IF(A80='Données projet'!$A$166,'Données projet'!$B$166,DO79+DN80-DW79)))</f>
        <v>319.19999999999993</v>
      </c>
      <c r="DP80" s="17">
        <f>DO80*VLOOKUP('Données projet'!$B$14,Paramètres!$A$1:$I$89,3,0)*VLOOKUP('Données projet'!$B$14,Paramètres!$A$1:$I$89,5,0)</f>
        <v>258.93503999999996</v>
      </c>
      <c r="DQ80" s="13">
        <f t="shared" si="97"/>
        <v>62.495317322077135</v>
      </c>
      <c r="DR80" s="20">
        <f t="shared" si="70"/>
        <v>559.8245390026176</v>
      </c>
      <c r="DS80" s="59">
        <f t="shared" si="71"/>
        <v>829.33469822688994</v>
      </c>
      <c r="DT80" s="59">
        <f ca="1">AVERAGE(OFFSET($DS$3,0,0,'Données projet'!$E$14+1,1))-AVERAGE(OFFSET($H$3,0,0,'Données projet'!$E$14+1,1))</f>
        <v>383.47399633251354</v>
      </c>
      <c r="DU80" s="59">
        <f t="shared" si="98"/>
        <v>370.49129421395628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42.173290029048871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42.173290029048871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3.6</v>
      </c>
      <c r="EJ80" s="12">
        <f>IF('Données projet'!$A$192&gt;35,EJ79+EI80-ER79,IF(A80&lt;'Données projet'!$A$192,$EG$205^A80,IF(A80='Données projet'!$A$192,'Données projet'!$B$192,EJ79+EI80-ER79)))</f>
        <v>319.19999999999993</v>
      </c>
      <c r="EK80" s="17">
        <f>EJ80*VLOOKUP('Données projet'!$B$15,Paramètres!$A$1:$I$89,3,0)*VLOOKUP('Données projet'!$B$15,Paramètres!$A$1:$I$89,5,0)</f>
        <v>209.13983999999996</v>
      </c>
      <c r="EL80" s="13">
        <f t="shared" si="99"/>
        <v>51.747574219710266</v>
      </c>
      <c r="EM80" s="20">
        <f t="shared" si="73"/>
        <v>454.37891309932866</v>
      </c>
      <c r="EN80" s="59">
        <f t="shared" si="74"/>
        <v>723.88907232360089</v>
      </c>
      <c r="EO80" s="59">
        <f ca="1">AVERAGE(OFFSET($EN$3,0,0,'Données projet'!$E$15+1,1))-AVERAGE(OFFSET($H$3,0,0,'Données projet'!$E$15+1,1))</f>
        <v>321.37107975761091</v>
      </c>
      <c r="EP80" s="59">
        <f t="shared" si="100"/>
        <v>311.28303771742981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34.063041946539478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34.063041946539478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6">
        <f t="shared" si="56"/>
        <v>183.33333333333334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</v>
      </c>
      <c r="N81" s="13">
        <f>IF('Données projet'!$A$36&gt;35,N80+M81-V80,IF(A81&lt;'Données projet'!$A$36,$K$205^A81,IF(A81='Données projet'!$A$36,'Données projet'!$B$36,N80+M81-V80)))</f>
        <v>248.99999999999989</v>
      </c>
      <c r="O81" s="13">
        <f>N81*VLOOKUP('Données projet'!$B$9,Paramètres!$A$1:$I$89,3,0)*VLOOKUP('Données projet'!$B$9,Paramètres!$A$1:$I$89,5,0)</f>
        <v>225.29519999999991</v>
      </c>
      <c r="P81" s="13">
        <f t="shared" si="87"/>
        <v>55.264173352293078</v>
      </c>
      <c r="Q81" s="20">
        <f t="shared" si="54"/>
        <v>488.64090858857691</v>
      </c>
      <c r="R81" s="59">
        <f t="shared" si="55"/>
        <v>758.56434662300308</v>
      </c>
      <c r="S81" s="59">
        <f ca="1">AVERAGE(OFFSET($R$3,0,0,'Données projet'!$E$9+1,1))-AVERAGE(OFFSET($H$3,0,0,'Données projet'!$E$9+1,1))</f>
        <v>398.11190027805549</v>
      </c>
      <c r="T81" s="59">
        <f t="shared" si="88"/>
        <v>250.47702091764884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53.248913996443655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53.248913996443655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</v>
      </c>
      <c r="AI81" s="13">
        <f>IF('Données projet'!$A$62&gt;35,AI80+AH81-AQ80,IF(A81&lt;'Données projet'!$A$62,$AF$205^A81,IF(A81='Données projet'!$A$62,'Données projet'!$B$62,AI80+AH81-AQ80)))</f>
        <v>248.99999999999989</v>
      </c>
      <c r="AJ81" s="13">
        <f>AI81*VLOOKUP('Données projet'!$B$10,Paramètres!$A$1:$I$89,3,0)*VLOOKUP('Données projet'!$B$10,Paramètres!$A$1:$I$89,5,0)</f>
        <v>252.4859999999999</v>
      </c>
      <c r="AK81" s="13">
        <f t="shared" si="89"/>
        <v>61.117973383957384</v>
      </c>
      <c r="AL81" s="20">
        <f t="shared" si="58"/>
        <v>546.193586977059</v>
      </c>
      <c r="AM81" s="59">
        <f t="shared" si="59"/>
        <v>816.11702501148523</v>
      </c>
      <c r="AN81" s="59">
        <f ca="1">AVERAGE(OFFSET($AM$3,0,0,'Données projet'!$E$10+1,1))-AVERAGE(OFFSET($H$3,0,0,'Données projet'!$E$10+1,1))</f>
        <v>437.26788843734175</v>
      </c>
      <c r="AO81" s="59">
        <f t="shared" si="90"/>
        <v>273.35778700650792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59.675507064979982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59.675507064979982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3.6</v>
      </c>
      <c r="BD81" s="12">
        <f>IF('Données projet'!$A$88&gt;35,BD80+BC81-BL80,IF(A81&lt;'Données projet'!$A$88,$BA$205^A81,IF(A81='Données projet'!$A$88,'Données projet'!$B$88,BD80+BC81-BL80)))</f>
        <v>322.79999999999995</v>
      </c>
      <c r="BE81" s="13">
        <f>BD81*VLOOKUP('Données projet'!$B$11,Paramètres!$A$1:$I$89,3,0)*VLOOKUP('Données projet'!$B$11,Paramètres!$A$1:$I$89,5,0)</f>
        <v>347.46191999999991</v>
      </c>
      <c r="BF81" s="13">
        <f t="shared" si="91"/>
        <v>81.039673040611675</v>
      </c>
      <c r="BG81" s="20">
        <f t="shared" si="61"/>
        <v>746.30694121239833</v>
      </c>
      <c r="BH81" s="59">
        <f t="shared" si="62"/>
        <v>1016.2303792468246</v>
      </c>
      <c r="BI81" s="59">
        <f ca="1">AVERAGE(OFFSET($BH$3,0,0,'Données projet'!$E$11+1,1))-AVERAGE(OFFSET($H$3,0,0,'Données projet'!$E$11+1,1))</f>
        <v>488.49312517024231</v>
      </c>
      <c r="BJ81" s="59">
        <f t="shared" si="92"/>
        <v>470.60132881359323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54.863356344182449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54.863356344182449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3.6</v>
      </c>
      <c r="BY81" s="12">
        <f>IF('Données projet'!$A$114&gt;35,BY80+BX81-CG80,IF(A81&lt;'Données projet'!$A$114,$BV$205^A81,IF(A81='Données projet'!$A$114,'Données projet'!$B$114,BY80+BX81-CG80)))</f>
        <v>322.79999999999995</v>
      </c>
      <c r="BZ81" s="13">
        <f>BY81*VLOOKUP('Données projet'!$B$12,Paramètres!$A$1:$I$89,3,0)*VLOOKUP('Données projet'!$B$12,Paramètres!$A$1:$I$89,5,0)</f>
        <v>312.21215999999998</v>
      </c>
      <c r="CA81" s="13">
        <f t="shared" si="93"/>
        <v>73.730625863532069</v>
      </c>
      <c r="CB81" s="20">
        <f t="shared" si="64"/>
        <v>672.18368537898493</v>
      </c>
      <c r="CC81" s="59">
        <f t="shared" si="65"/>
        <v>942.10712341341116</v>
      </c>
      <c r="CD81" s="59">
        <f ca="1">AVERAGE(OFFSET($CC$3,0,0,'Données projet'!$E$12+1,1))-AVERAGE(OFFSET($H$3,0,0,'Données projet'!$E$12+1,1))</f>
        <v>445.32382187045056</v>
      </c>
      <c r="CE81" s="59">
        <f t="shared" si="94"/>
        <v>429.45184538102637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49.297508599120448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49.297508599120448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3.6</v>
      </c>
      <c r="CT81" s="12">
        <f>IF('Données projet'!$A$140&gt;35,CT80+CS81-DB80,IF(A81&lt;'Données projet'!$A$140,$CQ$205^A81,IF(A81='Données projet'!$A$140,'Données projet'!$B$140,CT80+CS81-DB80)))</f>
        <v>322.79999999999995</v>
      </c>
      <c r="CU81" s="17">
        <f>CT81*VLOOKUP('Données projet'!$B$13,Paramètres!$A$1:$I$89,3,0)*VLOOKUP('Données projet'!$B$13,Paramètres!$A$1:$I$89,5,0)</f>
        <v>261.85536000000002</v>
      </c>
      <c r="CV81" s="13">
        <f t="shared" si="95"/>
        <v>63.117701913821712</v>
      </c>
      <c r="CW81" s="20">
        <f t="shared" si="67"/>
        <v>565.99474949990611</v>
      </c>
      <c r="CX81" s="59">
        <f t="shared" si="68"/>
        <v>835.91818753433233</v>
      </c>
      <c r="CY81" s="59">
        <f ca="1">AVERAGE(OFFSET($CX$3,0,0,'Données projet'!$E$13+1,1))-AVERAGE(OFFSET($H$3,0,0,'Données projet'!$E$13+1,1))</f>
        <v>383.47399633251354</v>
      </c>
      <c r="CZ81" s="59">
        <f t="shared" si="96"/>
        <v>370.49129421395628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41.346297534746192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41.346297534746192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3.6</v>
      </c>
      <c r="DO81" s="12">
        <f>IF('Données projet'!$A$166&gt;35,DO80+DN81-DW80,IF(A81&lt;'Données projet'!$A$166,$DL$205^A81,IF(A81='Données projet'!$A$166,'Données projet'!$B$166,DO80+DN81-DW80)))</f>
        <v>322.79999999999995</v>
      </c>
      <c r="DP81" s="17">
        <f>DO81*VLOOKUP('Données projet'!$B$14,Paramètres!$A$1:$I$89,3,0)*VLOOKUP('Données projet'!$B$14,Paramètres!$A$1:$I$89,5,0)</f>
        <v>261.85536000000002</v>
      </c>
      <c r="DQ81" s="13">
        <f t="shared" si="97"/>
        <v>63.117701913821712</v>
      </c>
      <c r="DR81" s="20">
        <f t="shared" si="70"/>
        <v>565.99474949990611</v>
      </c>
      <c r="DS81" s="59">
        <f t="shared" si="71"/>
        <v>835.91818753433233</v>
      </c>
      <c r="DT81" s="59">
        <f ca="1">AVERAGE(OFFSET($DS$3,0,0,'Données projet'!$E$14+1,1))-AVERAGE(OFFSET($H$3,0,0,'Données projet'!$E$14+1,1))</f>
        <v>383.47399633251354</v>
      </c>
      <c r="DU81" s="59">
        <f t="shared" si="98"/>
        <v>370.49129421395628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41.346297534746192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41.346297534746192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3.6</v>
      </c>
      <c r="EJ81" s="12">
        <f>IF('Données projet'!$A$192&gt;35,EJ80+EI81-ER80,IF(A81&lt;'Données projet'!$A$192,$EG$205^A81,IF(A81='Données projet'!$A$192,'Données projet'!$B$192,EJ80+EI81-ER80)))</f>
        <v>322.79999999999995</v>
      </c>
      <c r="EK81" s="17">
        <f>EJ81*VLOOKUP('Données projet'!$B$15,Paramètres!$A$1:$I$89,3,0)*VLOOKUP('Données projet'!$B$15,Paramètres!$A$1:$I$89,5,0)</f>
        <v>211.49855999999994</v>
      </c>
      <c r="EL81" s="13">
        <f t="shared" si="99"/>
        <v>52.262923116788812</v>
      </c>
      <c r="EM81" s="20">
        <f t="shared" si="73"/>
        <v>459.38458309507376</v>
      </c>
      <c r="EN81" s="59">
        <f t="shared" si="74"/>
        <v>729.30802112950005</v>
      </c>
      <c r="EO81" s="59">
        <f ca="1">AVERAGE(OFFSET($EN$3,0,0,'Données projet'!$E$15+1,1))-AVERAGE(OFFSET($H$3,0,0,'Données projet'!$E$15+1,1))</f>
        <v>321.37107975761091</v>
      </c>
      <c r="EP81" s="59">
        <f t="shared" si="100"/>
        <v>311.28303771742981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33.395086470371929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33.395086470371929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6">
        <f t="shared" si="56"/>
        <v>183.33333333333334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</v>
      </c>
      <c r="N82" s="13">
        <f>IF('Données projet'!$A$36&gt;35,N81+M82-V81,IF(A82&lt;'Données projet'!$A$36,$K$205^A82,IF(A82='Données projet'!$A$36,'Données projet'!$B$36,N81+M82-V81)))</f>
        <v>254.99999999999989</v>
      </c>
      <c r="O82" s="13">
        <f>N82*VLOOKUP('Données projet'!$B$9,Paramètres!$A$1:$I$89,3,0)*VLOOKUP('Données projet'!$B$9,Paramètres!$A$1:$I$89,5,0)</f>
        <v>230.72399999999988</v>
      </c>
      <c r="P82" s="13">
        <f t="shared" si="87"/>
        <v>56.439198612082045</v>
      </c>
      <c r="Q82" s="20">
        <f t="shared" si="54"/>
        <v>500.14257091604264</v>
      </c>
      <c r="R82" s="59">
        <f t="shared" si="55"/>
        <v>770.47211829721959</v>
      </c>
      <c r="S82" s="59">
        <f ca="1">AVERAGE(OFFSET($R$3,0,0,'Données projet'!$E$9+1,1))-AVERAGE(OFFSET($H$3,0,0,'Données projet'!$E$9+1,1))</f>
        <v>398.11190027805549</v>
      </c>
      <c r="T82" s="59">
        <f t="shared" si="88"/>
        <v>250.47702091764884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52.204735271603937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52.204735271603937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</v>
      </c>
      <c r="AI82" s="13">
        <f>IF('Données projet'!$A$62&gt;35,AI81+AH82-AQ81,IF(A82&lt;'Données projet'!$A$62,$AF$205^A82,IF(A82='Données projet'!$A$62,'Données projet'!$B$62,AI81+AH82-AQ81)))</f>
        <v>254.99999999999989</v>
      </c>
      <c r="AJ82" s="13">
        <f>AI82*VLOOKUP('Données projet'!$B$10,Paramètres!$A$1:$I$89,3,0)*VLOOKUP('Données projet'!$B$10,Paramètres!$A$1:$I$89,5,0)</f>
        <v>258.56999999999994</v>
      </c>
      <c r="AK82" s="13">
        <f t="shared" si="89"/>
        <v>62.417461971173843</v>
      </c>
      <c r="AL82" s="20">
        <f t="shared" si="58"/>
        <v>559.05316293312762</v>
      </c>
      <c r="AM82" s="59">
        <f t="shared" si="59"/>
        <v>829.38271031430463</v>
      </c>
      <c r="AN82" s="59">
        <f ca="1">AVERAGE(OFFSET($AM$3,0,0,'Données projet'!$E$10+1,1))-AVERAGE(OFFSET($H$3,0,0,'Données projet'!$E$10+1,1))</f>
        <v>437.26788843734175</v>
      </c>
      <c r="AO82" s="59">
        <f t="shared" si="90"/>
        <v>273.35778700650792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58.505306769900983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58.505306769900983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3.6</v>
      </c>
      <c r="BD82" s="12">
        <f>IF('Données projet'!$A$88&gt;35,BD81+BC82-BL81,IF(A82&lt;'Données projet'!$A$88,$BA$205^A82,IF(A82='Données projet'!$A$88,'Données projet'!$B$88,BD81+BC82-BL81)))</f>
        <v>326.39999999999998</v>
      </c>
      <c r="BE82" s="13">
        <f>BD82*VLOOKUP('Données projet'!$B$11,Paramètres!$A$1:$I$89,3,0)*VLOOKUP('Données projet'!$B$11,Paramètres!$A$1:$I$89,5,0)</f>
        <v>351.33695999999998</v>
      </c>
      <c r="BF82" s="13">
        <f t="shared" si="91"/>
        <v>81.837744071275665</v>
      </c>
      <c r="BG82" s="20">
        <f t="shared" si="61"/>
        <v>754.44594292413831</v>
      </c>
      <c r="BH82" s="59">
        <f t="shared" si="62"/>
        <v>1024.7754903053153</v>
      </c>
      <c r="BI82" s="59">
        <f ca="1">AVERAGE(OFFSET($BH$3,0,0,'Données projet'!$E$11+1,1))-AVERAGE(OFFSET($H$3,0,0,'Données projet'!$E$11+1,1))</f>
        <v>488.49312517024231</v>
      </c>
      <c r="BJ82" s="59">
        <f t="shared" si="92"/>
        <v>470.60132881359323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53.787519389616172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53.787519389616172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3.6</v>
      </c>
      <c r="BY82" s="12">
        <f>IF('Données projet'!$A$114&gt;35,BY81+BX82-CG81,IF(A82&lt;'Données projet'!$A$114,$BV$205^A82,IF(A82='Données projet'!$A$114,'Données projet'!$B$114,BY81+BX82-CG81)))</f>
        <v>326.39999999999998</v>
      </c>
      <c r="BZ82" s="13">
        <f>BY82*VLOOKUP('Données projet'!$B$12,Paramètres!$A$1:$I$89,3,0)*VLOOKUP('Données projet'!$B$12,Paramètres!$A$1:$I$89,5,0)</f>
        <v>315.69407999999999</v>
      </c>
      <c r="CA82" s="13">
        <f t="shared" si="93"/>
        <v>74.456718089310456</v>
      </c>
      <c r="CB82" s="20">
        <f t="shared" si="64"/>
        <v>679.51264000554897</v>
      </c>
      <c r="CC82" s="59">
        <f t="shared" si="65"/>
        <v>949.84218738672598</v>
      </c>
      <c r="CD82" s="59">
        <f ca="1">AVERAGE(OFFSET($CC$3,0,0,'Données projet'!$E$12+1,1))-AVERAGE(OFFSET($H$3,0,0,'Données projet'!$E$12+1,1))</f>
        <v>445.32382187045056</v>
      </c>
      <c r="CE82" s="59">
        <f t="shared" si="94"/>
        <v>429.45184538102637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48.330814524002925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48.330814524002925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3.6</v>
      </c>
      <c r="CT82" s="12">
        <f>IF('Données projet'!$A$140&gt;35,CT81+CS82-DB81,IF(A82&lt;'Données projet'!$A$140,$CQ$205^A82,IF(A82='Données projet'!$A$140,'Données projet'!$B$140,CT81+CS82-DB81)))</f>
        <v>326.39999999999998</v>
      </c>
      <c r="CU82" s="17">
        <f>CT82*VLOOKUP('Données projet'!$B$13,Paramètres!$A$1:$I$89,3,0)*VLOOKUP('Données projet'!$B$13,Paramètres!$A$1:$I$89,5,0)</f>
        <v>264.77567999999997</v>
      </c>
      <c r="CV82" s="13">
        <f t="shared" si="95"/>
        <v>63.739279068930159</v>
      </c>
      <c r="CW82" s="20">
        <f t="shared" si="67"/>
        <v>572.16355371171983</v>
      </c>
      <c r="CX82" s="59">
        <f t="shared" si="68"/>
        <v>842.49310109289672</v>
      </c>
      <c r="CY82" s="59">
        <f ca="1">AVERAGE(OFFSET($CX$3,0,0,'Données projet'!$E$13+1,1))-AVERAGE(OFFSET($H$3,0,0,'Données projet'!$E$13+1,1))</f>
        <v>383.47399633251354</v>
      </c>
      <c r="CZ82" s="59">
        <f t="shared" si="96"/>
        <v>370.49129421395628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40.535521858841172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40.535521858841172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3.6</v>
      </c>
      <c r="DO82" s="12">
        <f>IF('Données projet'!$A$166&gt;35,DO81+DN82-DW81,IF(A82&lt;'Données projet'!$A$166,$DL$205^A82,IF(A82='Données projet'!$A$166,'Données projet'!$B$166,DO81+DN82-DW81)))</f>
        <v>326.39999999999998</v>
      </c>
      <c r="DP82" s="17">
        <f>DO82*VLOOKUP('Données projet'!$B$14,Paramètres!$A$1:$I$89,3,0)*VLOOKUP('Données projet'!$B$14,Paramètres!$A$1:$I$89,5,0)</f>
        <v>264.77567999999997</v>
      </c>
      <c r="DQ82" s="13">
        <f t="shared" si="97"/>
        <v>63.739279068930159</v>
      </c>
      <c r="DR82" s="20">
        <f t="shared" si="70"/>
        <v>572.16355371171983</v>
      </c>
      <c r="DS82" s="59">
        <f t="shared" si="71"/>
        <v>842.49310109289672</v>
      </c>
      <c r="DT82" s="59">
        <f ca="1">AVERAGE(OFFSET($DS$3,0,0,'Données projet'!$E$14+1,1))-AVERAGE(OFFSET($H$3,0,0,'Données projet'!$E$14+1,1))</f>
        <v>383.47399633251354</v>
      </c>
      <c r="DU82" s="59">
        <f t="shared" si="98"/>
        <v>370.49129421395628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40.535521858841172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40.535521858841172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3.6</v>
      </c>
      <c r="EJ82" s="12">
        <f>IF('Données projet'!$A$192&gt;35,EJ81+EI82-ER81,IF(A82&lt;'Données projet'!$A$192,$EG$205^A82,IF(A82='Données projet'!$A$192,'Données projet'!$B$192,EJ81+EI82-ER81)))</f>
        <v>326.39999999999998</v>
      </c>
      <c r="EK82" s="17">
        <f>EJ82*VLOOKUP('Données projet'!$B$15,Paramètres!$A$1:$I$89,3,0)*VLOOKUP('Données projet'!$B$15,Paramètres!$A$1:$I$89,5,0)</f>
        <v>213.85728</v>
      </c>
      <c r="EL82" s="13">
        <f t="shared" si="99"/>
        <v>52.777603437579678</v>
      </c>
      <c r="EM82" s="20">
        <f t="shared" si="73"/>
        <v>464.38908865378454</v>
      </c>
      <c r="EN82" s="59">
        <f t="shared" si="74"/>
        <v>734.71863603496149</v>
      </c>
      <c r="EO82" s="59">
        <f ca="1">AVERAGE(OFFSET($EN$3,0,0,'Données projet'!$E$15+1,1))-AVERAGE(OFFSET($H$3,0,0,'Données projet'!$E$15+1,1))</f>
        <v>321.37107975761091</v>
      </c>
      <c r="EP82" s="59">
        <f t="shared" si="100"/>
        <v>311.28303771742981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32.740229193679411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32.740229193679411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6">
        <f t="shared" si="56"/>
        <v>183.33333333333334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261</v>
      </c>
      <c r="L83" s="12">
        <f>VLOOKUP(A83,'Données projet'!$A$35:$I$55,9,0)</f>
        <v>6</v>
      </c>
      <c r="M83" s="12">
        <f t="array" ref="M83">INDEX(L:L,MIN(IF(ISNUMBER(L83:L279),ROW(L83:L279),"")))</f>
        <v>6</v>
      </c>
      <c r="N83" s="13">
        <f>IF('Données projet'!$A$36&gt;35,N82+M83-V82,IF(A83&lt;'Données projet'!$A$36,$K$205^A83,IF(A83='Données projet'!$A$36,'Données projet'!$B$36,N82+M83-V82)))</f>
        <v>260.99999999999989</v>
      </c>
      <c r="O83" s="13">
        <f>N83*VLOOKUP('Données projet'!$B$9,Paramètres!$A$1:$I$89,3,0)*VLOOKUP('Données projet'!$B$9,Paramètres!$A$1:$I$89,5,0)</f>
        <v>236.15279999999987</v>
      </c>
      <c r="P83" s="13">
        <f t="shared" si="87"/>
        <v>57.61100977459931</v>
      </c>
      <c r="Q83" s="20">
        <f t="shared" si="54"/>
        <v>511.63863535742689</v>
      </c>
      <c r="R83" s="59">
        <f t="shared" si="55"/>
        <v>782.36724699611295</v>
      </c>
      <c r="S83" s="59">
        <f ca="1">AVERAGE(OFFSET($R$3,0,0,'Données projet'!$E$9+1,1))-AVERAGE(OFFSET($H$3,0,0,'Données projet'!$E$9+1,1))</f>
        <v>398.11190027805549</v>
      </c>
      <c r="T83" s="59">
        <f t="shared" si="88"/>
        <v>250.47702091764884</v>
      </c>
      <c r="U83" s="15">
        <f>IF(ISNA(VLOOKUP(A83,'Données projet'!$A$35:$I$55,3,0)),0,VLOOKUP(A83,'Données projet'!$A$35:$I$55,3,0))</f>
        <v>12</v>
      </c>
      <c r="V83" s="15">
        <f>IF(ISNA(VLOOKUP(A83,'Données projet'!$A$35:$I$55,4,0)),0,VLOOKUP(A83,'Données projet'!$A$35:$I$55,4,0))</f>
        <v>21</v>
      </c>
      <c r="W83" s="16">
        <f>IF(ISNA(VLOOKUP(A83,'Données projet'!$A$35:$I$55,5,0)),0%,VLOOKUP(A83,'Données projet'!$A$35:$I$55,5,0)*VLOOKUP('Données projet'!$B$9,Paramètres!$A$1:$I$89,7,0))</f>
        <v>0.43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60.213105537266948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60.213105537266948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261</v>
      </c>
      <c r="AG83" s="12">
        <f>VLOOKUP(A83,'Données projet'!$A$61:$I$81,9,0)</f>
        <v>6</v>
      </c>
      <c r="AH83" s="12">
        <f t="array" ref="AH83">INDEX(AG:AG,MIN(IF(ISNUMBER(AG83:AG279),ROW(AG83:AG279),"")))</f>
        <v>6</v>
      </c>
      <c r="AI83" s="13">
        <f>IF('Données projet'!$A$62&gt;35,AI82+AH83-AQ82,IF(A83&lt;'Données projet'!$A$62,$AF$205^A83,IF(A83='Données projet'!$A$62,'Données projet'!$B$62,AI82+AH83-AQ82)))</f>
        <v>260.99999999999989</v>
      </c>
      <c r="AJ83" s="13">
        <f>AI83*VLOOKUP('Données projet'!$B$10,Paramètres!$A$1:$I$89,3,0)*VLOOKUP('Données projet'!$B$10,Paramètres!$A$1:$I$89,5,0)</f>
        <v>264.65399999999988</v>
      </c>
      <c r="AK83" s="13">
        <f t="shared" si="89"/>
        <v>63.71339601121106</v>
      </c>
      <c r="AL83" s="20">
        <f t="shared" si="58"/>
        <v>571.90654805285897</v>
      </c>
      <c r="AM83" s="59">
        <f t="shared" si="59"/>
        <v>842.63515969154514</v>
      </c>
      <c r="AN83" s="59">
        <f ca="1">AVERAGE(OFFSET($AM$3,0,0,'Données projet'!$E$10+1,1))-AVERAGE(OFFSET($H$3,0,0,'Données projet'!$E$10+1,1))</f>
        <v>437.26788843734175</v>
      </c>
      <c r="AO83" s="59">
        <f t="shared" si="90"/>
        <v>273.35778700650792</v>
      </c>
      <c r="AP83" s="15">
        <f>IF(ISNA(VLOOKUP(A83,'Données projet'!$A$61:$I$81,3,0)),0,VLOOKUP(A83,'Données projet'!$A$61:$I$81,3,0))</f>
        <v>12</v>
      </c>
      <c r="AQ83" s="15">
        <f>IF(ISNA(VLOOKUP(A83,'Données projet'!$A$61:$I$81,4,0)),0,VLOOKUP(A83,'Données projet'!$A$61:$I$81,4,0))</f>
        <v>21</v>
      </c>
      <c r="AR83" s="16">
        <f>IF(ISNA(VLOOKUP(A83,'Données projet'!$A$61:$I$81,5,0)),0%,VLOOKUP(A83,'Données projet'!$A$61:$I$81,5,0)*VLOOKUP('Données projet'!$B$10,Paramètres!$A$1:$I$89,7,0))</f>
        <v>0.43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67.480204481419875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67.480204481419875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330</v>
      </c>
      <c r="BB83" s="12">
        <f>VLOOKUP(A83,'Données projet'!$A$87:$I$107,9,0)</f>
        <v>3.6</v>
      </c>
      <c r="BC83" s="12">
        <f t="array" ref="BC83">INDEX(BB:BB,MIN(IF(ISNUMBER(BB83:BB279),ROW(BB83:BB279),"")))</f>
        <v>3.6</v>
      </c>
      <c r="BD83" s="12">
        <f>IF('Données projet'!$A$88&gt;35,BD82+BC83-BL82,IF(A83&lt;'Données projet'!$A$88,$BA$205^A83,IF(A83='Données projet'!$A$88,'Données projet'!$B$88,BD82+BC83-BL82)))</f>
        <v>330</v>
      </c>
      <c r="BE83" s="13">
        <f>BD83*VLOOKUP('Données projet'!$B$11,Paramètres!$A$1:$I$89,3,0)*VLOOKUP('Données projet'!$B$11,Paramètres!$A$1:$I$89,5,0)</f>
        <v>355.21199999999999</v>
      </c>
      <c r="BF83" s="13">
        <f t="shared" si="91"/>
        <v>82.634791155027401</v>
      </c>
      <c r="BG83" s="20">
        <f t="shared" si="61"/>
        <v>762.58316126167267</v>
      </c>
      <c r="BH83" s="59">
        <f t="shared" si="62"/>
        <v>1033.3117729003588</v>
      </c>
      <c r="BI83" s="59">
        <f ca="1">AVERAGE(OFFSET($BH$3,0,0,'Données projet'!$E$11+1,1))-AVERAGE(OFFSET($H$3,0,0,'Données projet'!$E$11+1,1))</f>
        <v>488.49312517024231</v>
      </c>
      <c r="BJ83" s="59">
        <f t="shared" si="92"/>
        <v>470.60132881359323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11</v>
      </c>
      <c r="BM83" s="16">
        <f>IF(ISNA(VLOOKUP(A83,'Données projet'!$A$87:$I$107,5,0)),0%,VLOOKUP(A83,'Données projet'!$A$87:$I$107,5,0)*VLOOKUP('Données projet'!$B$11,Paramètres!$A$1:$I$89,7,0))</f>
        <v>0.43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58.361139878716628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58.361139878716628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330</v>
      </c>
      <c r="BW83" s="12">
        <f>VLOOKUP(A83,'Données projet'!$A$113:$I$133,9,0)</f>
        <v>3.6</v>
      </c>
      <c r="BX83" s="12">
        <f t="array" ref="BX83">INDEX(BW:BW,MIN(IF(ISNUMBER(BW83:BW279),ROW(BW83:BW279),"")))</f>
        <v>3.6</v>
      </c>
      <c r="BY83" s="12">
        <f>IF('Données projet'!$A$114&gt;35,BY82+BX83-CG82,IF(A83&lt;'Données projet'!$A$114,$BV$205^A83,IF(A83='Données projet'!$A$114,'Données projet'!$B$114,BY82+BX83-CG82)))</f>
        <v>330</v>
      </c>
      <c r="BZ83" s="13">
        <f>BY83*VLOOKUP('Données projet'!$B$12,Paramètres!$A$1:$I$89,3,0)*VLOOKUP('Données projet'!$B$12,Paramètres!$A$1:$I$89,5,0)</f>
        <v>319.17599999999999</v>
      </c>
      <c r="CA83" s="13">
        <f t="shared" si="93"/>
        <v>75.181878718947672</v>
      </c>
      <c r="CB83" s="20">
        <f t="shared" si="64"/>
        <v>686.83997210216705</v>
      </c>
      <c r="CC83" s="59">
        <f t="shared" si="65"/>
        <v>957.56858374085323</v>
      </c>
      <c r="CD83" s="59">
        <f ca="1">AVERAGE(OFFSET($CC$3,0,0,'Données projet'!$E$12+1,1))-AVERAGE(OFFSET($H$3,0,0,'Données projet'!$E$12+1,1))</f>
        <v>445.32382187045056</v>
      </c>
      <c r="CE83" s="59">
        <f t="shared" si="94"/>
        <v>429.45184538102637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11</v>
      </c>
      <c r="CH83" s="16">
        <f>IF(ISNA(VLOOKUP(A83,'Données projet'!$A$113:$I$133,5,0)),0%,VLOOKUP(A83,'Données projet'!$A$113:$I$133,5,0)*VLOOKUP('Données projet'!$B$12,Paramètres!$A$1:$I$89,7,0))</f>
        <v>0.43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52.440444528701889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52.440444528701889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330</v>
      </c>
      <c r="CR83" s="12">
        <f>VLOOKUP(A83,'Données projet'!$A$139:$I$159,9,0)</f>
        <v>3.6</v>
      </c>
      <c r="CS83" s="12">
        <f t="array" ref="CS83">INDEX(CR:CR,MIN(IF(ISNUMBER(CR83:CR279),ROW(CR83:CR279),"")))</f>
        <v>3.6</v>
      </c>
      <c r="CT83" s="12">
        <f>IF('Données projet'!$A$140&gt;35,CT82+CS83-DB82,IF(A83&lt;'Données projet'!$A$140,$CQ$205^A83,IF(A83='Données projet'!$A$140,'Données projet'!$B$140,CT82+CS83-DB82)))</f>
        <v>330</v>
      </c>
      <c r="CU83" s="17">
        <f>CT83*VLOOKUP('Données projet'!$B$13,Paramètres!$A$1:$I$89,3,0)*VLOOKUP('Données projet'!$B$13,Paramètres!$A$1:$I$89,5,0)</f>
        <v>267.69600000000003</v>
      </c>
      <c r="CV83" s="13">
        <f t="shared" si="95"/>
        <v>64.360058723585496</v>
      </c>
      <c r="CW83" s="20">
        <f t="shared" si="67"/>
        <v>578.33096894357811</v>
      </c>
      <c r="CX83" s="59">
        <f t="shared" si="68"/>
        <v>849.05958058226429</v>
      </c>
      <c r="CY83" s="59">
        <f ca="1">AVERAGE(OFFSET($CX$3,0,0,'Données projet'!$E$13+1,1))-AVERAGE(OFFSET($H$3,0,0,'Données projet'!$E$13+1,1))</f>
        <v>383.47399633251354</v>
      </c>
      <c r="CZ83" s="59">
        <f t="shared" si="96"/>
        <v>370.49129421395628</v>
      </c>
      <c r="DA83" s="15">
        <f>IF(ISNA(VLOOKUP(A83,'Données projet'!$A$139:$I$159,3,0)),0,VLOOKUP(A83,'Données projet'!$A$139:$I$159,3,0))</f>
        <v>14</v>
      </c>
      <c r="DB83" s="15">
        <f>IF(ISNA(VLOOKUP(A83,'Données projet'!$A$139:$I$159,4,0)),0,VLOOKUP(A83,'Données projet'!$A$139:$I$159,4,0))</f>
        <v>11</v>
      </c>
      <c r="DC83" s="16">
        <f>IF(ISNA(VLOOKUP(A83,'Données projet'!$A$139:$I$159,5,0)),0%,VLOOKUP(A83,'Données projet'!$A$139:$I$159,5,0)*VLOOKUP('Données projet'!$B$13,Paramètres!$A$1:$I$89,7,0))</f>
        <v>0.43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43.982308314395141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43.982308314395141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330</v>
      </c>
      <c r="DM83" s="12">
        <f>VLOOKUP(A83,'Données projet'!$A$165:$I$185,9,0)</f>
        <v>3.6</v>
      </c>
      <c r="DN83" s="12">
        <f t="array" ref="DN83">INDEX(DM:DM,MIN(IF(ISNUMBER(DM83:DM279),ROW(DM83:DM279),"")))</f>
        <v>3.6</v>
      </c>
      <c r="DO83" s="12">
        <f>IF('Données projet'!$A$166&gt;35,DO82+DN83-DW82,IF(A83&lt;'Données projet'!$A$166,$DL$205^A83,IF(A83='Données projet'!$A$166,'Données projet'!$B$166,DO82+DN83-DW82)))</f>
        <v>330</v>
      </c>
      <c r="DP83" s="17">
        <f>DO83*VLOOKUP('Données projet'!$B$14,Paramètres!$A$1:$I$89,3,0)*VLOOKUP('Données projet'!$B$14,Paramètres!$A$1:$I$89,5,0)</f>
        <v>267.69600000000003</v>
      </c>
      <c r="DQ83" s="13">
        <f t="shared" si="97"/>
        <v>64.360058723585496</v>
      </c>
      <c r="DR83" s="20">
        <f t="shared" si="70"/>
        <v>578.33096894357811</v>
      </c>
      <c r="DS83" s="59">
        <f t="shared" si="71"/>
        <v>849.05958058226429</v>
      </c>
      <c r="DT83" s="59">
        <f ca="1">AVERAGE(OFFSET($DS$3,0,0,'Données projet'!$E$14+1,1))-AVERAGE(OFFSET($H$3,0,0,'Données projet'!$E$14+1,1))</f>
        <v>383.47399633251354</v>
      </c>
      <c r="DU83" s="59">
        <f t="shared" si="98"/>
        <v>370.49129421395628</v>
      </c>
      <c r="DV83" s="15">
        <f>IF(ISNA(VLOOKUP(A83,'Données projet'!$A$165:$I$185,3,0)),0,VLOOKUP(A83,'Données projet'!$A$165:$I$185,3,0))</f>
        <v>14</v>
      </c>
      <c r="DW83" s="15">
        <f>IF(ISNA(VLOOKUP(A83,'Données projet'!$A$165:$I$185,4,0)),0,VLOOKUP(A83,'Données projet'!$A$165:$I$185,4,0))</f>
        <v>11</v>
      </c>
      <c r="DX83" s="16">
        <f>IF(ISNA(VLOOKUP(A83,'Données projet'!$A$165:$I$185,5,0)),0%,VLOOKUP(A83,'Données projet'!$A$165:$I$185,5,0)*VLOOKUP('Données projet'!$B$14,Paramètres!$A$1:$I$89,7,0))</f>
        <v>0.43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43.982308314395141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43.982308314395141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330</v>
      </c>
      <c r="EH83" s="12">
        <f>VLOOKUP(A83,'Données projet'!$A$191:$I$211,9,0)</f>
        <v>3.6</v>
      </c>
      <c r="EI83" s="12">
        <f t="array" ref="EI83">INDEX(EH:EH,MIN(IF(ISNUMBER(EH83:EH279),ROW(EH83:EH279),"")))</f>
        <v>3.6</v>
      </c>
      <c r="EJ83" s="12">
        <f>IF('Données projet'!$A$192&gt;35,EJ82+EI83-ER82,IF(A83&lt;'Données projet'!$A$192,$EG$205^A83,IF(A83='Données projet'!$A$192,'Données projet'!$B$192,EJ82+EI83-ER82)))</f>
        <v>330</v>
      </c>
      <c r="EK83" s="17">
        <f>EJ83*VLOOKUP('Données projet'!$B$15,Paramètres!$A$1:$I$89,3,0)*VLOOKUP('Données projet'!$B$15,Paramètres!$A$1:$I$89,5,0)</f>
        <v>216.21600000000001</v>
      </c>
      <c r="EL83" s="13">
        <f t="shared" si="99"/>
        <v>53.291623409473033</v>
      </c>
      <c r="EM83" s="20">
        <f t="shared" si="73"/>
        <v>469.39244410483212</v>
      </c>
      <c r="EN83" s="59">
        <f t="shared" si="74"/>
        <v>740.12105574351824</v>
      </c>
      <c r="EO83" s="59">
        <f ca="1">AVERAGE(OFFSET($EN$3,0,0,'Données projet'!$E$15+1,1))-AVERAGE(OFFSET($H$3,0,0,'Données projet'!$E$15+1,1))</f>
        <v>321.37107975761091</v>
      </c>
      <c r="EP83" s="59">
        <f t="shared" si="100"/>
        <v>311.28303771742981</v>
      </c>
      <c r="EQ83" s="15">
        <f>IF(ISNA(VLOOKUP(A83,'Données projet'!$A$191:$I$211,3,0)),0,VLOOKUP(A83,'Données projet'!$A$191:$I$211,3,0))</f>
        <v>14</v>
      </c>
      <c r="ER83" s="15">
        <f>IF(ISNA(VLOOKUP(A83,'Données projet'!$A$191:$I$211,4,0)),0,VLOOKUP(A83,'Données projet'!$A$191:$I$211,4,0))</f>
        <v>11</v>
      </c>
      <c r="ES83" s="16">
        <f>IF(ISNA(VLOOKUP(A83,'Données projet'!$A$191:$I$211,5,0)),0%,VLOOKUP(A83,'Données projet'!$A$191:$I$211,5,0)*VLOOKUP('Données projet'!$B$15,Paramètres!$A$1:$I$89,7,0))</f>
        <v>0.43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35.524172100088386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35.524172100088386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6">
        <f t="shared" si="56"/>
        <v>183.33333333333334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5.8</v>
      </c>
      <c r="N84" s="13">
        <f>IF('Données projet'!$A$36&gt;35,N83+M84-V83,IF(A84&lt;'Données projet'!$A$36,$K$205^A84,IF(A84='Données projet'!$A$36,'Données projet'!$B$36,N83+M84-V83)))</f>
        <v>245.7999999999999</v>
      </c>
      <c r="O84" s="13">
        <f>N84*VLOOKUP('Données projet'!$B$9,Paramètres!$A$1:$I$89,3,0)*VLOOKUP('Données projet'!$B$9,Paramètres!$A$1:$I$89,5,0)</f>
        <v>222.3998399999999</v>
      </c>
      <c r="P84" s="13">
        <f t="shared" si="87"/>
        <v>54.636149281681448</v>
      </c>
      <c r="Q84" s="20">
        <f t="shared" si="54"/>
        <v>482.50434799892832</v>
      </c>
      <c r="R84" s="59">
        <f t="shared" si="55"/>
        <v>753.62510102242982</v>
      </c>
      <c r="S84" s="59">
        <f ca="1">AVERAGE(OFFSET($R$3,0,0,'Données projet'!$E$9+1,1))-AVERAGE(OFFSET($H$3,0,0,'Données projet'!$E$9+1,1))</f>
        <v>398.11190027805549</v>
      </c>
      <c r="T84" s="59">
        <f t="shared" si="88"/>
        <v>250.47702091764884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59.032363264049096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59.032363264049096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5.8</v>
      </c>
      <c r="AI84" s="13">
        <f>IF('Données projet'!$A$62&gt;35,AI83+AH84-AQ83,IF(A84&lt;'Données projet'!$A$62,$AF$205^A84,IF(A84='Données projet'!$A$62,'Données projet'!$B$62,AI83+AH84-AQ83)))</f>
        <v>245.7999999999999</v>
      </c>
      <c r="AJ84" s="13">
        <f>AI84*VLOOKUP('Données projet'!$B$10,Paramètres!$A$1:$I$89,3,0)*VLOOKUP('Données projet'!$B$10,Paramètres!$A$1:$I$89,5,0)</f>
        <v>249.24119999999988</v>
      </c>
      <c r="AK84" s="13">
        <f t="shared" si="89"/>
        <v>60.42342651744687</v>
      </c>
      <c r="AL84" s="20">
        <f t="shared" si="58"/>
        <v>539.3325578512198</v>
      </c>
      <c r="AM84" s="59">
        <f t="shared" si="59"/>
        <v>810.45331087472118</v>
      </c>
      <c r="AN84" s="59">
        <f ca="1">AVERAGE(OFFSET($AM$3,0,0,'Données projet'!$E$10+1,1))-AVERAGE(OFFSET($H$3,0,0,'Données projet'!$E$10+1,1))</f>
        <v>437.26788843734175</v>
      </c>
      <c r="AO84" s="59">
        <f t="shared" si="90"/>
        <v>273.35778700650792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66.156958830399859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66.156958830399859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319</v>
      </c>
      <c r="BE84" s="13">
        <f>BD84*VLOOKUP('Données projet'!$B$11,Paramètres!$A$1:$I$89,3,0)*VLOOKUP('Données projet'!$B$11,Paramètres!$A$1:$I$89,5,0)</f>
        <v>343.3716</v>
      </c>
      <c r="BF84" s="13">
        <f t="shared" si="91"/>
        <v>80.196139773203285</v>
      </c>
      <c r="BG84" s="20">
        <f t="shared" si="61"/>
        <v>737.713813438329</v>
      </c>
      <c r="BH84" s="59">
        <f t="shared" si="62"/>
        <v>1008.8345664618305</v>
      </c>
      <c r="BI84" s="59">
        <f ca="1">AVERAGE(OFFSET($BH$3,0,0,'Données projet'!$E$11+1,1))-AVERAGE(OFFSET($H$3,0,0,'Données projet'!$E$11+1,1))</f>
        <v>488.49312517024231</v>
      </c>
      <c r="BJ84" s="59">
        <f t="shared" si="92"/>
        <v>470.60132881359323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57.21671352247543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57.21671352247543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319</v>
      </c>
      <c r="BZ84" s="13">
        <f>BY84*VLOOKUP('Données projet'!$B$12,Paramètres!$A$1:$I$89,3,0)*VLOOKUP('Données projet'!$B$12,Paramètres!$A$1:$I$89,5,0)</f>
        <v>308.53680000000003</v>
      </c>
      <c r="CA84" s="13">
        <f t="shared" si="93"/>
        <v>72.963171684496103</v>
      </c>
      <c r="CB84" s="20">
        <f t="shared" si="64"/>
        <v>664.4457840171641</v>
      </c>
      <c r="CC84" s="59">
        <f t="shared" si="65"/>
        <v>935.56653704066548</v>
      </c>
      <c r="CD84" s="59">
        <f ca="1">AVERAGE(OFFSET($CC$3,0,0,'Données projet'!$E$12+1,1))-AVERAGE(OFFSET($H$3,0,0,'Données projet'!$E$12+1,1))</f>
        <v>445.32382187045056</v>
      </c>
      <c r="CE84" s="59">
        <f t="shared" si="94"/>
        <v>429.45184538102637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51.412119397006897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51.412119397006897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319</v>
      </c>
      <c r="CU84" s="17">
        <f>CT84*VLOOKUP('Données projet'!$B$13,Paramètres!$A$1:$I$89,3,0)*VLOOKUP('Données projet'!$B$13,Paramètres!$A$1:$I$89,5,0)</f>
        <v>258.77280000000002</v>
      </c>
      <c r="CV84" s="13">
        <f t="shared" si="95"/>
        <v>62.460716522234691</v>
      </c>
      <c r="CW84" s="20">
        <f t="shared" si="67"/>
        <v>559.48170794289206</v>
      </c>
      <c r="CX84" s="59">
        <f t="shared" si="68"/>
        <v>830.60246096639344</v>
      </c>
      <c r="CY84" s="59">
        <f ca="1">AVERAGE(OFFSET($CX$3,0,0,'Données projet'!$E$13+1,1))-AVERAGE(OFFSET($H$3,0,0,'Données projet'!$E$13+1,1))</f>
        <v>383.47399633251354</v>
      </c>
      <c r="CZ84" s="59">
        <f t="shared" si="96"/>
        <v>370.49129421395628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43.119842074909023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43.119842074909023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319</v>
      </c>
      <c r="DP84" s="17">
        <f>DO84*VLOOKUP('Données projet'!$B$14,Paramètres!$A$1:$I$89,3,0)*VLOOKUP('Données projet'!$B$14,Paramètres!$A$1:$I$89,5,0)</f>
        <v>258.77280000000002</v>
      </c>
      <c r="DQ84" s="13">
        <f t="shared" si="97"/>
        <v>62.460716522234691</v>
      </c>
      <c r="DR84" s="20">
        <f t="shared" si="70"/>
        <v>559.48170794289206</v>
      </c>
      <c r="DS84" s="59">
        <f t="shared" si="71"/>
        <v>830.60246096639344</v>
      </c>
      <c r="DT84" s="59">
        <f ca="1">AVERAGE(OFFSET($DS$3,0,0,'Données projet'!$E$14+1,1))-AVERAGE(OFFSET($H$3,0,0,'Données projet'!$E$14+1,1))</f>
        <v>383.47399633251354</v>
      </c>
      <c r="DU84" s="59">
        <f t="shared" si="98"/>
        <v>370.49129421395628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43.119842074909023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43.119842074909023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319</v>
      </c>
      <c r="EK84" s="17">
        <f>EJ84*VLOOKUP('Données projet'!$B$15,Paramètres!$A$1:$I$89,3,0)*VLOOKUP('Données projet'!$B$15,Paramètres!$A$1:$I$89,5,0)</f>
        <v>209.00879999999998</v>
      </c>
      <c r="EL84" s="13">
        <f t="shared" si="99"/>
        <v>51.718923953824202</v>
      </c>
      <c r="EM84" s="20">
        <f t="shared" si="73"/>
        <v>454.10078588624373</v>
      </c>
      <c r="EN84" s="59">
        <f t="shared" si="74"/>
        <v>725.22153890974516</v>
      </c>
      <c r="EO84" s="59">
        <f ca="1">AVERAGE(OFFSET($EN$3,0,0,'Données projet'!$E$15+1,1))-AVERAGE(OFFSET($H$3,0,0,'Données projet'!$E$15+1,1))</f>
        <v>321.37107975761091</v>
      </c>
      <c r="EP84" s="59">
        <f t="shared" si="100"/>
        <v>311.28303771742981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34.827564752811135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34.827564752811135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6">
        <f t="shared" si="56"/>
        <v>183.33333333333334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5.8</v>
      </c>
      <c r="N85" s="13">
        <f>IF('Données projet'!$A$36&gt;35,N84+M85-V84,IF(A85&lt;'Données projet'!$A$36,$K$205^A85,IF(A85='Données projet'!$A$36,'Données projet'!$B$36,N84+M85-V84)))</f>
        <v>251.59999999999991</v>
      </c>
      <c r="O85" s="13">
        <f>N85*VLOOKUP('Données projet'!$B$9,Paramètres!$A$1:$I$89,3,0)*VLOOKUP('Données projet'!$B$9,Paramètres!$A$1:$I$89,5,0)</f>
        <v>227.64767999999992</v>
      </c>
      <c r="P85" s="13">
        <f t="shared" si="87"/>
        <v>55.773751036838313</v>
      </c>
      <c r="Q85" s="20">
        <f t="shared" si="54"/>
        <v>493.62565905582659</v>
      </c>
      <c r="R85" s="59">
        <f t="shared" si="55"/>
        <v>765.13175068781356</v>
      </c>
      <c r="S85" s="59">
        <f ca="1">AVERAGE(OFFSET($R$3,0,0,'Données projet'!$E$9+1,1))-AVERAGE(OFFSET($H$3,0,0,'Données projet'!$E$9+1,1))</f>
        <v>398.11190027805549</v>
      </c>
      <c r="T85" s="59">
        <f t="shared" si="88"/>
        <v>250.47702091764884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57.874774626627371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57.874774626627371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5.8</v>
      </c>
      <c r="AI85" s="13">
        <f>IF('Données projet'!$A$62&gt;35,AI84+AH85-AQ84,IF(A85&lt;'Données projet'!$A$62,$AF$205^A85,IF(A85='Données projet'!$A$62,'Données projet'!$B$62,AI84+AH85-AQ84)))</f>
        <v>251.59999999999991</v>
      </c>
      <c r="AJ85" s="13">
        <f>AI85*VLOOKUP('Données projet'!$B$10,Paramètres!$A$1:$I$89,3,0)*VLOOKUP('Données projet'!$B$10,Paramètres!$A$1:$I$89,5,0)</f>
        <v>255.12239999999991</v>
      </c>
      <c r="AK85" s="13">
        <f t="shared" si="89"/>
        <v>61.681527554261443</v>
      </c>
      <c r="AL85" s="20">
        <f t="shared" si="58"/>
        <v>551.7668404903385</v>
      </c>
      <c r="AM85" s="59">
        <f t="shared" si="59"/>
        <v>823.27293212232553</v>
      </c>
      <c r="AN85" s="59">
        <f ca="1">AVERAGE(OFFSET($AM$3,0,0,'Données projet'!$E$10+1,1))-AVERAGE(OFFSET($H$3,0,0,'Données projet'!$E$10+1,1))</f>
        <v>437.26788843734175</v>
      </c>
      <c r="AO85" s="59">
        <f t="shared" si="90"/>
        <v>273.35778700650792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64.859661219496203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64.859661219496203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319</v>
      </c>
      <c r="BE85" s="13">
        <f>BD85*VLOOKUP('Données projet'!$B$11,Paramètres!$A$1:$I$89,3,0)*VLOOKUP('Données projet'!$B$11,Paramètres!$A$1:$I$89,5,0)</f>
        <v>343.3716</v>
      </c>
      <c r="BF85" s="13">
        <f t="shared" si="91"/>
        <v>80.196139773203285</v>
      </c>
      <c r="BG85" s="20">
        <f t="shared" si="61"/>
        <v>737.713813438329</v>
      </c>
      <c r="BH85" s="59">
        <f t="shared" si="62"/>
        <v>1009.219905070316</v>
      </c>
      <c r="BI85" s="59">
        <f ca="1">AVERAGE(OFFSET($BH$3,0,0,'Données projet'!$E$11+1,1))-AVERAGE(OFFSET($H$3,0,0,'Données projet'!$E$11+1,1))</f>
        <v>488.49312517024231</v>
      </c>
      <c r="BJ85" s="59">
        <f t="shared" si="92"/>
        <v>470.60132881359323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56.094728669048969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56.094728669048969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319</v>
      </c>
      <c r="BZ85" s="13">
        <f>BY85*VLOOKUP('Données projet'!$B$12,Paramètres!$A$1:$I$89,3,0)*VLOOKUP('Données projet'!$B$12,Paramètres!$A$1:$I$89,5,0)</f>
        <v>308.53680000000003</v>
      </c>
      <c r="CA85" s="13">
        <f t="shared" si="93"/>
        <v>72.963171684496103</v>
      </c>
      <c r="CB85" s="20">
        <f t="shared" si="64"/>
        <v>664.4457840171641</v>
      </c>
      <c r="CC85" s="59">
        <f t="shared" si="65"/>
        <v>935.95187564915113</v>
      </c>
      <c r="CD85" s="59">
        <f ca="1">AVERAGE(OFFSET($CC$3,0,0,'Données projet'!$E$12+1,1))-AVERAGE(OFFSET($H$3,0,0,'Données projet'!$E$12+1,1))</f>
        <v>445.32382187045056</v>
      </c>
      <c r="CE85" s="59">
        <f t="shared" si="94"/>
        <v>429.45184538102637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50.403959093928052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50.403959093928052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319</v>
      </c>
      <c r="CU85" s="17">
        <f>CT85*VLOOKUP('Données projet'!$B$13,Paramètres!$A$1:$I$89,3,0)*VLOOKUP('Données projet'!$B$13,Paramètres!$A$1:$I$89,5,0)</f>
        <v>258.77280000000002</v>
      </c>
      <c r="CV85" s="13">
        <f t="shared" si="95"/>
        <v>62.460716522234691</v>
      </c>
      <c r="CW85" s="20">
        <f t="shared" si="67"/>
        <v>559.48170794289206</v>
      </c>
      <c r="CX85" s="59">
        <f t="shared" si="68"/>
        <v>830.98779957487909</v>
      </c>
      <c r="CY85" s="59">
        <f ca="1">AVERAGE(OFFSET($CX$3,0,0,'Données projet'!$E$13+1,1))-AVERAGE(OFFSET($H$3,0,0,'Données projet'!$E$13+1,1))</f>
        <v>383.47399633251354</v>
      </c>
      <c r="CZ85" s="59">
        <f t="shared" si="96"/>
        <v>370.49129421395628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42.274288272326764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42.274288272326764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319</v>
      </c>
      <c r="DP85" s="17">
        <f>DO85*VLOOKUP('Données projet'!$B$14,Paramètres!$A$1:$I$89,3,0)*VLOOKUP('Données projet'!$B$14,Paramètres!$A$1:$I$89,5,0)</f>
        <v>258.77280000000002</v>
      </c>
      <c r="DQ85" s="13">
        <f t="shared" si="97"/>
        <v>62.460716522234691</v>
      </c>
      <c r="DR85" s="20">
        <f t="shared" si="70"/>
        <v>559.48170794289206</v>
      </c>
      <c r="DS85" s="59">
        <f t="shared" si="71"/>
        <v>830.98779957487909</v>
      </c>
      <c r="DT85" s="59">
        <f ca="1">AVERAGE(OFFSET($DS$3,0,0,'Données projet'!$E$14+1,1))-AVERAGE(OFFSET($H$3,0,0,'Données projet'!$E$14+1,1))</f>
        <v>383.47399633251354</v>
      </c>
      <c r="DU85" s="59">
        <f t="shared" si="98"/>
        <v>370.49129421395628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42.274288272326764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42.274288272326764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319</v>
      </c>
      <c r="EK85" s="17">
        <f>EJ85*VLOOKUP('Données projet'!$B$15,Paramètres!$A$1:$I$89,3,0)*VLOOKUP('Données projet'!$B$15,Paramètres!$A$1:$I$89,5,0)</f>
        <v>209.00879999999998</v>
      </c>
      <c r="EL85" s="13">
        <f t="shared" si="99"/>
        <v>51.718923953824202</v>
      </c>
      <c r="EM85" s="20">
        <f t="shared" si="73"/>
        <v>454.10078588624373</v>
      </c>
      <c r="EN85" s="59">
        <f t="shared" si="74"/>
        <v>725.6068775182307</v>
      </c>
      <c r="EO85" s="59">
        <f ca="1">AVERAGE(OFFSET($EN$3,0,0,'Données projet'!$E$15+1,1))-AVERAGE(OFFSET($H$3,0,0,'Données projet'!$E$15+1,1))</f>
        <v>321.37107975761091</v>
      </c>
      <c r="EP85" s="59">
        <f t="shared" si="100"/>
        <v>311.28303771742981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34.144617450725463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34.144617450725463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6">
        <f t="shared" si="56"/>
        <v>183.33333333333334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5.8</v>
      </c>
      <c r="N86" s="13">
        <f>IF('Données projet'!$A$36&gt;35,N85+M86-V85,IF(A86&lt;'Données projet'!$A$36,$K$205^A86,IF(A86='Données projet'!$A$36,'Données projet'!$B$36,N85+M86-V85)))</f>
        <v>257.39999999999992</v>
      </c>
      <c r="O86" s="13">
        <f>N86*VLOOKUP('Données projet'!$B$9,Paramètres!$A$1:$I$89,3,0)*VLOOKUP('Données projet'!$B$9,Paramètres!$A$1:$I$89,5,0)</f>
        <v>232.89551999999992</v>
      </c>
      <c r="P86" s="13">
        <f t="shared" si="87"/>
        <v>56.908304063818662</v>
      </c>
      <c r="Q86" s="20">
        <f t="shared" si="54"/>
        <v>504.74166024448397</v>
      </c>
      <c r="R86" s="59">
        <f t="shared" si="55"/>
        <v>776.62640572158739</v>
      </c>
      <c r="S86" s="59">
        <f ca="1">AVERAGE(OFFSET($R$3,0,0,'Données projet'!$E$9+1,1))-AVERAGE(OFFSET($H$3,0,0,'Données projet'!$E$9+1,1))</f>
        <v>398.11190027805549</v>
      </c>
      <c r="T86" s="59">
        <f t="shared" si="88"/>
        <v>250.47702091764884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56.739885596326133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56.739885596326133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5.8</v>
      </c>
      <c r="AI86" s="13">
        <f>IF('Données projet'!$A$62&gt;35,AI85+AH86-AQ85,IF(A86&lt;'Données projet'!$A$62,$AF$205^A86,IF(A86='Données projet'!$A$62,'Données projet'!$B$62,AI85+AH86-AQ85)))</f>
        <v>257.39999999999992</v>
      </c>
      <c r="AJ86" s="13">
        <f>AI86*VLOOKUP('Données projet'!$B$10,Paramètres!$A$1:$I$89,3,0)*VLOOKUP('Données projet'!$B$10,Paramètres!$A$1:$I$89,5,0)</f>
        <v>261.00359999999995</v>
      </c>
      <c r="AK86" s="13">
        <f t="shared" si="89"/>
        <v>62.936256929541173</v>
      </c>
      <c r="AL86" s="20">
        <f t="shared" si="58"/>
        <v>564.19525081895074</v>
      </c>
      <c r="AM86" s="59">
        <f t="shared" si="59"/>
        <v>836.07999629605422</v>
      </c>
      <c r="AN86" s="59">
        <f ca="1">AVERAGE(OFFSET($AM$3,0,0,'Données projet'!$E$10+1,1))-AVERAGE(OFFSET($H$3,0,0,'Données projet'!$E$10+1,1))</f>
        <v>437.26788843734175</v>
      </c>
      <c r="AO86" s="59">
        <f t="shared" si="90"/>
        <v>273.35778700650792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63.587802823468955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63.587802823468955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319</v>
      </c>
      <c r="BE86" s="13">
        <f>BD86*VLOOKUP('Données projet'!$B$11,Paramètres!$A$1:$I$89,3,0)*VLOOKUP('Données projet'!$B$11,Paramètres!$A$1:$I$89,5,0)</f>
        <v>343.3716</v>
      </c>
      <c r="BF86" s="13">
        <f t="shared" si="91"/>
        <v>80.196139773203285</v>
      </c>
      <c r="BG86" s="20">
        <f t="shared" si="61"/>
        <v>737.713813438329</v>
      </c>
      <c r="BH86" s="59">
        <f t="shared" si="62"/>
        <v>1009.5985589154325</v>
      </c>
      <c r="BI86" s="59">
        <f ca="1">AVERAGE(OFFSET($BH$3,0,0,'Données projet'!$E$11+1,1))-AVERAGE(OFFSET($H$3,0,0,'Données projet'!$E$11+1,1))</f>
        <v>488.49312517024231</v>
      </c>
      <c r="BJ86" s="59">
        <f t="shared" si="92"/>
        <v>470.60132881359323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54.994745254255015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54.994745254255015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319</v>
      </c>
      <c r="BZ86" s="13">
        <f>BY86*VLOOKUP('Données projet'!$B$12,Paramètres!$A$1:$I$89,3,0)*VLOOKUP('Données projet'!$B$12,Paramètres!$A$1:$I$89,5,0)</f>
        <v>308.53680000000003</v>
      </c>
      <c r="CA86" s="13">
        <f t="shared" si="93"/>
        <v>72.963171684496103</v>
      </c>
      <c r="CB86" s="20">
        <f t="shared" si="64"/>
        <v>664.4457840171641</v>
      </c>
      <c r="CC86" s="59">
        <f t="shared" si="65"/>
        <v>936.33052949426758</v>
      </c>
      <c r="CD86" s="59">
        <f ca="1">AVERAGE(OFFSET($CC$3,0,0,'Données projet'!$E$12+1,1))-AVERAGE(OFFSET($H$3,0,0,'Données projet'!$E$12+1,1))</f>
        <v>445.32382187045056</v>
      </c>
      <c r="CE86" s="59">
        <f t="shared" si="94"/>
        <v>429.45184538102637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49.415568199475516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49.415568199475516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319</v>
      </c>
      <c r="CU86" s="17">
        <f>CT86*VLOOKUP('Données projet'!$B$13,Paramètres!$A$1:$I$89,3,0)*VLOOKUP('Données projet'!$B$13,Paramètres!$A$1:$I$89,5,0)</f>
        <v>258.77280000000002</v>
      </c>
      <c r="CV86" s="13">
        <f t="shared" si="95"/>
        <v>62.460716522234691</v>
      </c>
      <c r="CW86" s="20">
        <f t="shared" si="67"/>
        <v>559.48170794289206</v>
      </c>
      <c r="CX86" s="59">
        <f t="shared" si="68"/>
        <v>831.36645341999554</v>
      </c>
      <c r="CY86" s="59">
        <f ca="1">AVERAGE(OFFSET($CX$3,0,0,'Données projet'!$E$13+1,1))-AVERAGE(OFFSET($H$3,0,0,'Données projet'!$E$13+1,1))</f>
        <v>383.47399633251354</v>
      </c>
      <c r="CZ86" s="59">
        <f t="shared" si="96"/>
        <v>370.49129421395628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41.44531526407625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41.44531526407625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319</v>
      </c>
      <c r="DP86" s="17">
        <f>DO86*VLOOKUP('Données projet'!$B$14,Paramètres!$A$1:$I$89,3,0)*VLOOKUP('Données projet'!$B$14,Paramètres!$A$1:$I$89,5,0)</f>
        <v>258.77280000000002</v>
      </c>
      <c r="DQ86" s="13">
        <f t="shared" si="97"/>
        <v>62.460716522234691</v>
      </c>
      <c r="DR86" s="20">
        <f t="shared" si="70"/>
        <v>559.48170794289206</v>
      </c>
      <c r="DS86" s="59">
        <f t="shared" si="71"/>
        <v>831.36645341999554</v>
      </c>
      <c r="DT86" s="59">
        <f ca="1">AVERAGE(OFFSET($DS$3,0,0,'Données projet'!$E$14+1,1))-AVERAGE(OFFSET($H$3,0,0,'Données projet'!$E$14+1,1))</f>
        <v>383.47399633251354</v>
      </c>
      <c r="DU86" s="59">
        <f t="shared" si="98"/>
        <v>370.49129421395628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41.44531526407625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41.44531526407625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319</v>
      </c>
      <c r="EK86" s="17">
        <f>EJ86*VLOOKUP('Données projet'!$B$15,Paramètres!$A$1:$I$89,3,0)*VLOOKUP('Données projet'!$B$15,Paramètres!$A$1:$I$89,5,0)</f>
        <v>209.00879999999998</v>
      </c>
      <c r="EL86" s="13">
        <f t="shared" si="99"/>
        <v>51.718923953824202</v>
      </c>
      <c r="EM86" s="20">
        <f t="shared" si="73"/>
        <v>454.10078588624373</v>
      </c>
      <c r="EN86" s="59">
        <f t="shared" si="74"/>
        <v>725.98553136334726</v>
      </c>
      <c r="EO86" s="59">
        <f ca="1">AVERAGE(OFFSET($EN$3,0,0,'Données projet'!$E$15+1,1))-AVERAGE(OFFSET($H$3,0,0,'Données projet'!$E$15+1,1))</f>
        <v>321.37107975761091</v>
      </c>
      <c r="EP86" s="59">
        <f t="shared" si="100"/>
        <v>311.28303771742981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33.47506232867697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33.47506232867697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6">
        <f t="shared" si="56"/>
        <v>183.33333333333334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5.8</v>
      </c>
      <c r="N87" s="13">
        <f>IF('Données projet'!$A$36&gt;35,N86+M87-V86,IF(A87&lt;'Données projet'!$A$36,$K$205^A87,IF(A87='Données projet'!$A$36,'Données projet'!$B$36,N86+M87-V86)))</f>
        <v>263.19999999999993</v>
      </c>
      <c r="O87" s="13">
        <f>N87*VLOOKUP('Données projet'!$B$9,Paramètres!$A$1:$I$89,3,0)*VLOOKUP('Données projet'!$B$9,Paramètres!$A$1:$I$89,5,0)</f>
        <v>238.14335999999992</v>
      </c>
      <c r="P87" s="13">
        <f t="shared" si="87"/>
        <v>58.039884968630489</v>
      </c>
      <c r="Q87" s="20">
        <f t="shared" si="54"/>
        <v>515.85248498703129</v>
      </c>
      <c r="R87" s="59">
        <f t="shared" si="55"/>
        <v>788.1093155115816</v>
      </c>
      <c r="S87" s="59">
        <f ca="1">AVERAGE(OFFSET($R$3,0,0,'Données projet'!$E$9+1,1))-AVERAGE(OFFSET($H$3,0,0,'Données projet'!$E$9+1,1))</f>
        <v>398.11190027805549</v>
      </c>
      <c r="T87" s="59">
        <f t="shared" si="88"/>
        <v>250.47702091764884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55.627251047695147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55.627251047695147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5.8</v>
      </c>
      <c r="AI87" s="13">
        <f>IF('Données projet'!$A$62&gt;35,AI86+AH87-AQ86,IF(A87&lt;'Données projet'!$A$62,$AF$205^A87,IF(A87='Données projet'!$A$62,'Données projet'!$B$62,AI86+AH87-AQ86)))</f>
        <v>263.19999999999993</v>
      </c>
      <c r="AJ87" s="13">
        <f>AI87*VLOOKUP('Données projet'!$B$10,Paramètres!$A$1:$I$89,3,0)*VLOOKUP('Données projet'!$B$10,Paramètres!$A$1:$I$89,5,0)</f>
        <v>266.88479999999993</v>
      </c>
      <c r="AK87" s="13">
        <f t="shared" si="89"/>
        <v>64.18769936370569</v>
      </c>
      <c r="AL87" s="20">
        <f t="shared" si="58"/>
        <v>576.61793639178723</v>
      </c>
      <c r="AM87" s="59">
        <f t="shared" si="59"/>
        <v>848.87476691633753</v>
      </c>
      <c r="AN87" s="59">
        <f ca="1">AVERAGE(OFFSET($AM$3,0,0,'Données projet'!$E$10+1,1))-AVERAGE(OFFSET($H$3,0,0,'Données projet'!$E$10+1,1))</f>
        <v>437.26788843734175</v>
      </c>
      <c r="AO87" s="59">
        <f t="shared" si="90"/>
        <v>273.35778700650792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62.340884794830778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62.340884794830778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319</v>
      </c>
      <c r="BE87" s="13">
        <f>BD87*VLOOKUP('Données projet'!$B$11,Paramètres!$A$1:$I$89,3,0)*VLOOKUP('Données projet'!$B$11,Paramètres!$A$1:$I$89,5,0)</f>
        <v>343.3716</v>
      </c>
      <c r="BF87" s="13">
        <f t="shared" si="91"/>
        <v>80.196139773203285</v>
      </c>
      <c r="BG87" s="20">
        <f t="shared" si="61"/>
        <v>737.713813438329</v>
      </c>
      <c r="BH87" s="59">
        <f t="shared" si="62"/>
        <v>1009.9706439628793</v>
      </c>
      <c r="BI87" s="59">
        <f ca="1">AVERAGE(OFFSET($BH$3,0,0,'Données projet'!$E$11+1,1))-AVERAGE(OFFSET($H$3,0,0,'Données projet'!$E$11+1,1))</f>
        <v>488.49312517024231</v>
      </c>
      <c r="BJ87" s="59">
        <f t="shared" si="92"/>
        <v>470.60132881359323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53.916331843301535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53.916331843301535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319</v>
      </c>
      <c r="BZ87" s="13">
        <f>BY87*VLOOKUP('Données projet'!$B$12,Paramètres!$A$1:$I$89,3,0)*VLOOKUP('Données projet'!$B$12,Paramètres!$A$1:$I$89,5,0)</f>
        <v>308.53680000000003</v>
      </c>
      <c r="CA87" s="13">
        <f t="shared" si="93"/>
        <v>72.963171684496103</v>
      </c>
      <c r="CB87" s="20">
        <f t="shared" si="64"/>
        <v>664.4457840171641</v>
      </c>
      <c r="CC87" s="59">
        <f t="shared" si="65"/>
        <v>936.70261454171441</v>
      </c>
      <c r="CD87" s="59">
        <f ca="1">AVERAGE(OFFSET($CC$3,0,0,'Données projet'!$E$12+1,1))-AVERAGE(OFFSET($H$3,0,0,'Données projet'!$E$12+1,1))</f>
        <v>445.32382187045056</v>
      </c>
      <c r="CE87" s="59">
        <f t="shared" si="94"/>
        <v>429.45184538102637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48.446559047604275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48.446559047604275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319</v>
      </c>
      <c r="CU87" s="17">
        <f>CT87*VLOOKUP('Données projet'!$B$13,Paramètres!$A$1:$I$89,3,0)*VLOOKUP('Données projet'!$B$13,Paramètres!$A$1:$I$89,5,0)</f>
        <v>258.77280000000002</v>
      </c>
      <c r="CV87" s="13">
        <f t="shared" si="95"/>
        <v>62.460716522234691</v>
      </c>
      <c r="CW87" s="20">
        <f t="shared" si="67"/>
        <v>559.48170794289206</v>
      </c>
      <c r="CX87" s="59">
        <f t="shared" si="68"/>
        <v>831.73853846744237</v>
      </c>
      <c r="CY87" s="59">
        <f ca="1">AVERAGE(OFFSET($CX$3,0,0,'Données projet'!$E$13+1,1))-AVERAGE(OFFSET($H$3,0,0,'Données projet'!$E$13+1,1))</f>
        <v>383.47399633251354</v>
      </c>
      <c r="CZ87" s="59">
        <f t="shared" si="96"/>
        <v>370.49129421395628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40.632597910893914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40.632597910893914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319</v>
      </c>
      <c r="DP87" s="17">
        <f>DO87*VLOOKUP('Données projet'!$B$14,Paramètres!$A$1:$I$89,3,0)*VLOOKUP('Données projet'!$B$14,Paramètres!$A$1:$I$89,5,0)</f>
        <v>258.77280000000002</v>
      </c>
      <c r="DQ87" s="13">
        <f t="shared" si="97"/>
        <v>62.460716522234691</v>
      </c>
      <c r="DR87" s="20">
        <f t="shared" si="70"/>
        <v>559.48170794289206</v>
      </c>
      <c r="DS87" s="59">
        <f t="shared" si="71"/>
        <v>831.73853846744237</v>
      </c>
      <c r="DT87" s="59">
        <f ca="1">AVERAGE(OFFSET($DS$3,0,0,'Données projet'!$E$14+1,1))-AVERAGE(OFFSET($H$3,0,0,'Données projet'!$E$14+1,1))</f>
        <v>383.47399633251354</v>
      </c>
      <c r="DU87" s="59">
        <f t="shared" si="98"/>
        <v>370.49129421395628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40.632597910893914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40.632597910893914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319</v>
      </c>
      <c r="EK87" s="17">
        <f>EJ87*VLOOKUP('Données projet'!$B$15,Paramètres!$A$1:$I$89,3,0)*VLOOKUP('Données projet'!$B$15,Paramètres!$A$1:$I$89,5,0)</f>
        <v>209.00879999999998</v>
      </c>
      <c r="EL87" s="13">
        <f t="shared" si="99"/>
        <v>51.718923953824202</v>
      </c>
      <c r="EM87" s="20">
        <f t="shared" si="73"/>
        <v>454.10078588624373</v>
      </c>
      <c r="EN87" s="59">
        <f t="shared" si="74"/>
        <v>726.35761641079398</v>
      </c>
      <c r="EO87" s="59">
        <f ca="1">AVERAGE(OFFSET($EN$3,0,0,'Données projet'!$E$15+1,1))-AVERAGE(OFFSET($H$3,0,0,'Données projet'!$E$15+1,1))</f>
        <v>321.37107975761091</v>
      </c>
      <c r="EP87" s="59">
        <f t="shared" si="100"/>
        <v>311.28303771742981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32.818636774183545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32.818636774183545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6">
        <f t="shared" si="56"/>
        <v>183.33333333333334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269</v>
      </c>
      <c r="L88" s="12">
        <f>VLOOKUP(A88,'Données projet'!$A$35:$I$55,9,0)</f>
        <v>5.8</v>
      </c>
      <c r="M88" s="12">
        <f t="array" ref="M88">INDEX(L:L,MIN(IF(ISNUMBER(L88:L284),ROW(L88:L284),"")))</f>
        <v>5.8</v>
      </c>
      <c r="N88" s="13">
        <f>IF('Données projet'!$A$36&gt;35,N87+M88-V87,IF(A88&lt;'Données projet'!$A$36,$K$205^A88,IF(A88='Données projet'!$A$36,'Données projet'!$B$36,N87+M88-V87)))</f>
        <v>268.99999999999994</v>
      </c>
      <c r="O88" s="13">
        <f>N88*VLOOKUP('Données projet'!$B$9,Paramètres!$A$1:$I$89,3,0)*VLOOKUP('Données projet'!$B$9,Paramètres!$A$1:$I$89,5,0)</f>
        <v>243.39119999999994</v>
      </c>
      <c r="P88" s="13">
        <f t="shared" si="87"/>
        <v>59.168566788241527</v>
      </c>
      <c r="Q88" s="20">
        <f t="shared" si="54"/>
        <v>526.95826048952051</v>
      </c>
      <c r="R88" s="59">
        <f t="shared" si="55"/>
        <v>799.58072121780197</v>
      </c>
      <c r="S88" s="59">
        <f ca="1">AVERAGE(OFFSET($R$3,0,0,'Données projet'!$E$9+1,1))-AVERAGE(OFFSET($H$3,0,0,'Données projet'!$E$9+1,1))</f>
        <v>398.11190027805549</v>
      </c>
      <c r="T88" s="59">
        <f t="shared" si="88"/>
        <v>250.47702091764884</v>
      </c>
      <c r="U88" s="15">
        <f>IF(ISNA(VLOOKUP(A88,'Données projet'!$A$35:$I$55,3,0)),0,VLOOKUP(A88,'Données projet'!$A$35:$I$55,3,0))</f>
        <v>13</v>
      </c>
      <c r="V88" s="15">
        <f>IF(ISNA(VLOOKUP(A88,'Données projet'!$A$35:$I$55,4,0)),0,VLOOKUP(A88,'Données projet'!$A$35:$I$55,4,0))</f>
        <v>21</v>
      </c>
      <c r="W88" s="16">
        <f>IF(ISNA(VLOOKUP(A88,'Données projet'!$A$35:$I$55,5,0)),0%,VLOOKUP(A88,'Données projet'!$A$35:$I$55,5,0)*VLOOKUP('Données projet'!$B$9,Paramètres!$A$1:$I$89,7,0))</f>
        <v>0.43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63.568507866517507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63.568507866517507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269</v>
      </c>
      <c r="AG88" s="12">
        <f>VLOOKUP(A88,'Données projet'!$A$61:$I$81,9,0)</f>
        <v>5.8</v>
      </c>
      <c r="AH88" s="12">
        <f t="array" ref="AH88">INDEX(AG:AG,MIN(IF(ISNUMBER(AG88:AG284),ROW(AG88:AG284),"")))</f>
        <v>5.8</v>
      </c>
      <c r="AI88" s="13">
        <f>IF('Données projet'!$A$62&gt;35,AI87+AH88-AQ87,IF(A88&lt;'Données projet'!$A$62,$AF$205^A88,IF(A88='Données projet'!$A$62,'Données projet'!$B$62,AI87+AH88-AQ87)))</f>
        <v>268.99999999999994</v>
      </c>
      <c r="AJ88" s="13">
        <f>AI88*VLOOKUP('Données projet'!$B$10,Paramètres!$A$1:$I$89,3,0)*VLOOKUP('Données projet'!$B$10,Paramètres!$A$1:$I$89,5,0)</f>
        <v>272.76599999999996</v>
      </c>
      <c r="AK88" s="13">
        <f t="shared" si="89"/>
        <v>65.43593563008757</v>
      </c>
      <c r="AL88" s="20">
        <f t="shared" si="58"/>
        <v>589.03503788906914</v>
      </c>
      <c r="AM88" s="59">
        <f t="shared" si="59"/>
        <v>861.65749861735071</v>
      </c>
      <c r="AN88" s="59">
        <f ca="1">AVERAGE(OFFSET($AM$3,0,0,'Données projet'!$E$10+1,1))-AVERAGE(OFFSET($H$3,0,0,'Données projet'!$E$10+1,1))</f>
        <v>437.26788843734175</v>
      </c>
      <c r="AO88" s="59">
        <f t="shared" si="90"/>
        <v>273.35778700650792</v>
      </c>
      <c r="AP88" s="15">
        <f>IF(ISNA(VLOOKUP(A88,'Données projet'!$A$61:$I$81,3,0)),0,VLOOKUP(A88,'Données projet'!$A$61:$I$81,3,0))</f>
        <v>13</v>
      </c>
      <c r="AQ88" s="15">
        <f>IF(ISNA(VLOOKUP(A88,'Données projet'!$A$61:$I$81,4,0)),0,VLOOKUP(A88,'Données projet'!$A$61:$I$81,4,0))</f>
        <v>21</v>
      </c>
      <c r="AR88" s="16">
        <f>IF(ISNA(VLOOKUP(A88,'Données projet'!$A$61:$I$81,5,0)),0%,VLOOKUP(A88,'Données projet'!$A$61:$I$81,5,0)*VLOOKUP('Données projet'!$B$10,Paramètres!$A$1:$I$89,7,0))</f>
        <v>0.43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71.240569160752386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71.240569160752386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319</v>
      </c>
      <c r="BE88" s="13">
        <f>BD88*VLOOKUP('Données projet'!$B$11,Paramètres!$A$1:$I$89,3,0)*VLOOKUP('Données projet'!$B$11,Paramètres!$A$1:$I$89,5,0)</f>
        <v>343.3716</v>
      </c>
      <c r="BF88" s="13">
        <f t="shared" si="91"/>
        <v>80.196139773203285</v>
      </c>
      <c r="BG88" s="20">
        <f t="shared" si="61"/>
        <v>737.713813438329</v>
      </c>
      <c r="BH88" s="59">
        <f t="shared" si="62"/>
        <v>1010.3362741666106</v>
      </c>
      <c r="BI88" s="59">
        <f ca="1">AVERAGE(OFFSET($BH$3,0,0,'Données projet'!$E$11+1,1))-AVERAGE(OFFSET($H$3,0,0,'Données projet'!$E$11+1,1))</f>
        <v>488.49312517024231</v>
      </c>
      <c r="BJ88" s="59">
        <f t="shared" si="92"/>
        <v>470.60132881359323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52.859065461569621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52.859065461569621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319</v>
      </c>
      <c r="BZ88" s="13">
        <f>BY88*VLOOKUP('Données projet'!$B$12,Paramètres!$A$1:$I$89,3,0)*VLOOKUP('Données projet'!$B$12,Paramètres!$A$1:$I$89,5,0)</f>
        <v>308.53680000000003</v>
      </c>
      <c r="CA88" s="13">
        <f t="shared" si="93"/>
        <v>72.963171684496103</v>
      </c>
      <c r="CB88" s="20">
        <f t="shared" si="64"/>
        <v>664.4457840171641</v>
      </c>
      <c r="CC88" s="59">
        <f t="shared" si="65"/>
        <v>937.06824474544555</v>
      </c>
      <c r="CD88" s="59">
        <f ca="1">AVERAGE(OFFSET($CC$3,0,0,'Données projet'!$E$12+1,1))-AVERAGE(OFFSET($H$3,0,0,'Données projet'!$E$12+1,1))</f>
        <v>445.32382187045056</v>
      </c>
      <c r="CE88" s="59">
        <f t="shared" si="94"/>
        <v>429.45184538102637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47.496551574164002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47.496551574164002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319</v>
      </c>
      <c r="CU88" s="17">
        <f>CT88*VLOOKUP('Données projet'!$B$13,Paramètres!$A$1:$I$89,3,0)*VLOOKUP('Données projet'!$B$13,Paramètres!$A$1:$I$89,5,0)</f>
        <v>258.77280000000002</v>
      </c>
      <c r="CV88" s="13">
        <f t="shared" si="95"/>
        <v>62.460716522234691</v>
      </c>
      <c r="CW88" s="20">
        <f t="shared" si="67"/>
        <v>559.48170794289206</v>
      </c>
      <c r="CX88" s="59">
        <f t="shared" si="68"/>
        <v>832.10416867117351</v>
      </c>
      <c r="CY88" s="59">
        <f ca="1">AVERAGE(OFFSET($CX$3,0,0,'Données projet'!$E$13+1,1))-AVERAGE(OFFSET($H$3,0,0,'Données projet'!$E$13+1,1))</f>
        <v>383.47399633251354</v>
      </c>
      <c r="CZ88" s="59">
        <f t="shared" si="96"/>
        <v>370.49129421395628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39.835817449298851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39.835817449298851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319</v>
      </c>
      <c r="DP88" s="17">
        <f>DO88*VLOOKUP('Données projet'!$B$14,Paramètres!$A$1:$I$89,3,0)*VLOOKUP('Données projet'!$B$14,Paramètres!$A$1:$I$89,5,0)</f>
        <v>258.77280000000002</v>
      </c>
      <c r="DQ88" s="13">
        <f t="shared" si="97"/>
        <v>62.460716522234691</v>
      </c>
      <c r="DR88" s="20">
        <f t="shared" si="70"/>
        <v>559.48170794289206</v>
      </c>
      <c r="DS88" s="59">
        <f t="shared" si="71"/>
        <v>832.10416867117351</v>
      </c>
      <c r="DT88" s="59">
        <f ca="1">AVERAGE(OFFSET($DS$3,0,0,'Données projet'!$E$14+1,1))-AVERAGE(OFFSET($H$3,0,0,'Données projet'!$E$14+1,1))</f>
        <v>383.47399633251354</v>
      </c>
      <c r="DU88" s="59">
        <f t="shared" si="98"/>
        <v>370.49129421395628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39.835817449298851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39.835817449298851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319</v>
      </c>
      <c r="EK88" s="17">
        <f>EJ88*VLOOKUP('Données projet'!$B$15,Paramètres!$A$1:$I$89,3,0)*VLOOKUP('Données projet'!$B$15,Paramètres!$A$1:$I$89,5,0)</f>
        <v>209.00879999999998</v>
      </c>
      <c r="EL88" s="13">
        <f t="shared" si="99"/>
        <v>51.718923953824202</v>
      </c>
      <c r="EM88" s="20">
        <f t="shared" si="73"/>
        <v>454.10078588624373</v>
      </c>
      <c r="EN88" s="59">
        <f t="shared" si="74"/>
        <v>726.72324661452524</v>
      </c>
      <c r="EO88" s="59">
        <f ca="1">AVERAGE(OFFSET($EN$3,0,0,'Données projet'!$E$15+1,1))-AVERAGE(OFFSET($H$3,0,0,'Données projet'!$E$15+1,1))</f>
        <v>321.37107975761091</v>
      </c>
      <c r="EP88" s="59">
        <f t="shared" si="100"/>
        <v>311.28303771742981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32.175083324433686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32.175083324433686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6">
        <f t="shared" si="56"/>
        <v>183.33333333333334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5.4</v>
      </c>
      <c r="N89" s="13">
        <f>IF('Données projet'!$A$36&gt;35,N88+M89-V88,IF(A89&lt;'Données projet'!$A$36,$K$205^A89,IF(A89='Données projet'!$A$36,'Données projet'!$B$36,N88+M89-V88)))</f>
        <v>253.39999999999992</v>
      </c>
      <c r="O89" s="13">
        <f>N89*VLOOKUP('Données projet'!$B$9,Paramètres!$A$1:$I$89,3,0)*VLOOKUP('Données projet'!$B$9,Paramètres!$A$1:$I$89,5,0)</f>
        <v>229.27631999999994</v>
      </c>
      <c r="P89" s="13">
        <f t="shared" si="87"/>
        <v>56.126176307517476</v>
      </c>
      <c r="Q89" s="20">
        <f t="shared" si="54"/>
        <v>497.07601440225949</v>
      </c>
      <c r="R89" s="59">
        <f t="shared" si="55"/>
        <v>770.05776246766413</v>
      </c>
      <c r="S89" s="59">
        <f ca="1">AVERAGE(OFFSET($R$3,0,0,'Données projet'!$E$9+1,1))-AVERAGE(OFFSET($H$3,0,0,'Données projet'!$E$9+1,1))</f>
        <v>398.11190027805549</v>
      </c>
      <c r="T89" s="59">
        <f t="shared" si="88"/>
        <v>250.47702091764884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62.321968200216382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62.321968200216382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5.4</v>
      </c>
      <c r="AI89" s="13">
        <f>IF('Données projet'!$A$62&gt;35,AI88+AH89-AQ88,IF(A89&lt;'Données projet'!$A$62,$AF$205^A89,IF(A89='Données projet'!$A$62,'Données projet'!$B$62,AI88+AH89-AQ88)))</f>
        <v>253.39999999999992</v>
      </c>
      <c r="AJ89" s="13">
        <f>AI89*VLOOKUP('Données projet'!$B$10,Paramètres!$A$1:$I$89,3,0)*VLOOKUP('Données projet'!$B$10,Paramètres!$A$1:$I$89,5,0)</f>
        <v>256.94759999999991</v>
      </c>
      <c r="AK89" s="13">
        <f t="shared" si="89"/>
        <v>62.071283104858246</v>
      </c>
      <c r="AL89" s="20">
        <f t="shared" si="58"/>
        <v>555.62455474096134</v>
      </c>
      <c r="AM89" s="59">
        <f t="shared" si="59"/>
        <v>828.6063028063661</v>
      </c>
      <c r="AN89" s="59">
        <f ca="1">AVERAGE(OFFSET($AM$3,0,0,'Données projet'!$E$10+1,1))-AVERAGE(OFFSET($H$3,0,0,'Données projet'!$E$10+1,1))</f>
        <v>437.26788843734175</v>
      </c>
      <c r="AO89" s="59">
        <f t="shared" si="90"/>
        <v>273.35778700650792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69.843585051966642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69.843585051966642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319</v>
      </c>
      <c r="BE89" s="13">
        <f>BD89*VLOOKUP('Données projet'!$B$11,Paramètres!$A$1:$I$89,3,0)*VLOOKUP('Données projet'!$B$11,Paramètres!$A$1:$I$89,5,0)</f>
        <v>343.3716</v>
      </c>
      <c r="BF89" s="13">
        <f t="shared" si="91"/>
        <v>80.196139773203285</v>
      </c>
      <c r="BG89" s="20">
        <f t="shared" si="61"/>
        <v>737.713813438329</v>
      </c>
      <c r="BH89" s="59">
        <f t="shared" si="62"/>
        <v>1010.6955615037336</v>
      </c>
      <c r="BI89" s="59">
        <f ca="1">AVERAGE(OFFSET($BH$3,0,0,'Données projet'!$E$11+1,1))-AVERAGE(OFFSET($H$3,0,0,'Données projet'!$E$11+1,1))</f>
        <v>488.49312517024231</v>
      </c>
      <c r="BJ89" s="59">
        <f t="shared" si="92"/>
        <v>470.60132881359323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51.822531428714655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51.822531428714655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319</v>
      </c>
      <c r="BZ89" s="13">
        <f>BY89*VLOOKUP('Données projet'!$B$12,Paramètres!$A$1:$I$89,3,0)*VLOOKUP('Données projet'!$B$12,Paramètres!$A$1:$I$89,5,0)</f>
        <v>308.53680000000003</v>
      </c>
      <c r="CA89" s="13">
        <f t="shared" si="93"/>
        <v>72.963171684496103</v>
      </c>
      <c r="CB89" s="20">
        <f t="shared" si="64"/>
        <v>664.4457840171641</v>
      </c>
      <c r="CC89" s="59">
        <f t="shared" si="65"/>
        <v>937.42753208256886</v>
      </c>
      <c r="CD89" s="59">
        <f ca="1">AVERAGE(OFFSET($CC$3,0,0,'Données projet'!$E$12+1,1))-AVERAGE(OFFSET($H$3,0,0,'Données projet'!$E$12+1,1))</f>
        <v>445.32382187045056</v>
      </c>
      <c r="CE89" s="59">
        <f t="shared" si="94"/>
        <v>429.45184538102637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46.565173167830551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46.565173167830551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319</v>
      </c>
      <c r="CU89" s="17">
        <f>CT89*VLOOKUP('Données projet'!$B$13,Paramètres!$A$1:$I$89,3,0)*VLOOKUP('Données projet'!$B$13,Paramètres!$A$1:$I$89,5,0)</f>
        <v>258.77280000000002</v>
      </c>
      <c r="CV89" s="13">
        <f t="shared" si="95"/>
        <v>62.460716522234691</v>
      </c>
      <c r="CW89" s="20">
        <f t="shared" si="67"/>
        <v>559.48170794289206</v>
      </c>
      <c r="CX89" s="59">
        <f t="shared" si="68"/>
        <v>832.46345600829682</v>
      </c>
      <c r="CY89" s="59">
        <f ca="1">AVERAGE(OFFSET($CX$3,0,0,'Données projet'!$E$13+1,1))-AVERAGE(OFFSET($H$3,0,0,'Données projet'!$E$13+1,1))</f>
        <v>383.47399633251354</v>
      </c>
      <c r="CZ89" s="59">
        <f t="shared" si="96"/>
        <v>370.49129421395628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39.054661366567572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39.054661366567572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319</v>
      </c>
      <c r="DP89" s="17">
        <f>DO89*VLOOKUP('Données projet'!$B$14,Paramètres!$A$1:$I$89,3,0)*VLOOKUP('Données projet'!$B$14,Paramètres!$A$1:$I$89,5,0)</f>
        <v>258.77280000000002</v>
      </c>
      <c r="DQ89" s="13">
        <f t="shared" si="97"/>
        <v>62.460716522234691</v>
      </c>
      <c r="DR89" s="20">
        <f t="shared" si="70"/>
        <v>559.48170794289206</v>
      </c>
      <c r="DS89" s="59">
        <f t="shared" si="71"/>
        <v>832.46345600829682</v>
      </c>
      <c r="DT89" s="59">
        <f ca="1">AVERAGE(OFFSET($DS$3,0,0,'Données projet'!$E$14+1,1))-AVERAGE(OFFSET($H$3,0,0,'Données projet'!$E$14+1,1))</f>
        <v>383.47399633251354</v>
      </c>
      <c r="DU89" s="59">
        <f t="shared" si="98"/>
        <v>370.49129421395628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39.054661366567572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39.054661366567572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319</v>
      </c>
      <c r="EK89" s="17">
        <f>EJ89*VLOOKUP('Données projet'!$B$15,Paramètres!$A$1:$I$89,3,0)*VLOOKUP('Données projet'!$B$15,Paramètres!$A$1:$I$89,5,0)</f>
        <v>209.00879999999998</v>
      </c>
      <c r="EL89" s="13">
        <f t="shared" si="99"/>
        <v>51.718923953824202</v>
      </c>
      <c r="EM89" s="20">
        <f t="shared" si="73"/>
        <v>454.10078588624373</v>
      </c>
      <c r="EN89" s="59">
        <f t="shared" si="74"/>
        <v>727.08253395164843</v>
      </c>
      <c r="EO89" s="59">
        <f ca="1">AVERAGE(OFFSET($EN$3,0,0,'Données projet'!$E$15+1,1))-AVERAGE(OFFSET($H$3,0,0,'Données projet'!$E$15+1,1))</f>
        <v>321.37107975761091</v>
      </c>
      <c r="EP89" s="59">
        <f t="shared" si="100"/>
        <v>311.28303771742981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31.544149565304576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31.544149565304576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6">
        <f t="shared" si="56"/>
        <v>183.33333333333334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5.4</v>
      </c>
      <c r="N90" s="13">
        <f>IF('Données projet'!$A$36&gt;35,N89+M90-V89,IF(A90&lt;'Données projet'!$A$36,$K$205^A90,IF(A90='Données projet'!$A$36,'Données projet'!$B$36,N89+M90-V89)))</f>
        <v>258.7999999999999</v>
      </c>
      <c r="O90" s="13">
        <f>N90*VLOOKUP('Données projet'!$B$9,Paramètres!$A$1:$I$89,3,0)*VLOOKUP('Données projet'!$B$9,Paramètres!$A$1:$I$89,5,0)</f>
        <v>234.16223999999988</v>
      </c>
      <c r="P90" s="13">
        <f t="shared" si="87"/>
        <v>57.181713578143047</v>
      </c>
      <c r="Q90" s="20">
        <f t="shared" si="54"/>
        <v>507.42405248193222</v>
      </c>
      <c r="R90" s="59">
        <f t="shared" si="55"/>
        <v>780.75885505240706</v>
      </c>
      <c r="S90" s="59">
        <f ca="1">AVERAGE(OFFSET($R$3,0,0,'Données projet'!$E$9+1,1))-AVERAGE(OFFSET($H$3,0,0,'Données projet'!$E$9+1,1))</f>
        <v>398.11190027805549</v>
      </c>
      <c r="T90" s="59">
        <f t="shared" si="88"/>
        <v>250.47702091764884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61.099872416457302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61.099872416457302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5.4</v>
      </c>
      <c r="AI90" s="13">
        <f>IF('Données projet'!$A$62&gt;35,AI89+AH90-AQ89,IF(A90&lt;'Données projet'!$A$62,$AF$205^A90,IF(A90='Données projet'!$A$62,'Données projet'!$B$62,AI89+AH90-AQ89)))</f>
        <v>258.7999999999999</v>
      </c>
      <c r="AJ90" s="13">
        <f>AI90*VLOOKUP('Données projet'!$B$10,Paramètres!$A$1:$I$89,3,0)*VLOOKUP('Données projet'!$B$10,Paramètres!$A$1:$I$89,5,0)</f>
        <v>262.42319999999989</v>
      </c>
      <c r="AK90" s="13">
        <f t="shared" si="89"/>
        <v>63.238627062047733</v>
      </c>
      <c r="AL90" s="20">
        <f t="shared" si="58"/>
        <v>567.19434879973289</v>
      </c>
      <c r="AM90" s="59">
        <f t="shared" si="59"/>
        <v>840.52915137020773</v>
      </c>
      <c r="AN90" s="59">
        <f ca="1">AVERAGE(OFFSET($AM$3,0,0,'Données projet'!$E$10+1,1))-AVERAGE(OFFSET($H$3,0,0,'Données projet'!$E$10+1,1))</f>
        <v>437.26788843734175</v>
      </c>
      <c r="AO90" s="59">
        <f t="shared" si="90"/>
        <v>273.35778700650792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68.473994949478026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68.473994949478026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319</v>
      </c>
      <c r="BE90" s="13">
        <f>BD90*VLOOKUP('Données projet'!$B$11,Paramètres!$A$1:$I$89,3,0)*VLOOKUP('Données projet'!$B$11,Paramètres!$A$1:$I$89,5,0)</f>
        <v>343.3716</v>
      </c>
      <c r="BF90" s="13">
        <f t="shared" si="91"/>
        <v>80.196139773203285</v>
      </c>
      <c r="BG90" s="20">
        <f t="shared" si="61"/>
        <v>737.713813438329</v>
      </c>
      <c r="BH90" s="59">
        <f t="shared" si="62"/>
        <v>1011.0486160088038</v>
      </c>
      <c r="BI90" s="59">
        <f ca="1">AVERAGE(OFFSET($BH$3,0,0,'Données projet'!$E$11+1,1))-AVERAGE(OFFSET($H$3,0,0,'Données projet'!$E$11+1,1))</f>
        <v>488.49312517024231</v>
      </c>
      <c r="BJ90" s="59">
        <f t="shared" si="92"/>
        <v>470.60132881359323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50.806323196020642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50.806323196020642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319</v>
      </c>
      <c r="BZ90" s="13">
        <f>BY90*VLOOKUP('Données projet'!$B$12,Paramètres!$A$1:$I$89,3,0)*VLOOKUP('Données projet'!$B$12,Paramètres!$A$1:$I$89,5,0)</f>
        <v>308.53680000000003</v>
      </c>
      <c r="CA90" s="13">
        <f t="shared" si="93"/>
        <v>72.963171684496103</v>
      </c>
      <c r="CB90" s="20">
        <f t="shared" si="64"/>
        <v>664.4457840171641</v>
      </c>
      <c r="CC90" s="59">
        <f t="shared" si="65"/>
        <v>937.78058658763894</v>
      </c>
      <c r="CD90" s="59">
        <f ca="1">AVERAGE(OFFSET($CC$3,0,0,'Données projet'!$E$12+1,1))-AVERAGE(OFFSET($H$3,0,0,'Données projet'!$E$12+1,1))</f>
        <v>445.32382187045056</v>
      </c>
      <c r="CE90" s="59">
        <f t="shared" si="94"/>
        <v>429.45184538102637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45.652058523960569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45.652058523960569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319</v>
      </c>
      <c r="CU90" s="17">
        <f>CT90*VLOOKUP('Données projet'!$B$13,Paramètres!$A$1:$I$89,3,0)*VLOOKUP('Données projet'!$B$13,Paramètres!$A$1:$I$89,5,0)</f>
        <v>258.77280000000002</v>
      </c>
      <c r="CV90" s="13">
        <f t="shared" si="95"/>
        <v>62.460716522234691</v>
      </c>
      <c r="CW90" s="20">
        <f t="shared" si="67"/>
        <v>559.48170794289206</v>
      </c>
      <c r="CX90" s="59">
        <f t="shared" si="68"/>
        <v>832.81651051336689</v>
      </c>
      <c r="CY90" s="59">
        <f ca="1">AVERAGE(OFFSET($CX$3,0,0,'Données projet'!$E$13+1,1))-AVERAGE(OFFSET($H$3,0,0,'Données projet'!$E$13+1,1))</f>
        <v>383.47399633251354</v>
      </c>
      <c r="CZ90" s="59">
        <f t="shared" si="96"/>
        <v>370.49129421395628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38.288823278160486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38.288823278160486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319</v>
      </c>
      <c r="DP90" s="17">
        <f>DO90*VLOOKUP('Données projet'!$B$14,Paramètres!$A$1:$I$89,3,0)*VLOOKUP('Données projet'!$B$14,Paramètres!$A$1:$I$89,5,0)</f>
        <v>258.77280000000002</v>
      </c>
      <c r="DQ90" s="13">
        <f t="shared" si="97"/>
        <v>62.460716522234691</v>
      </c>
      <c r="DR90" s="20">
        <f t="shared" si="70"/>
        <v>559.48170794289206</v>
      </c>
      <c r="DS90" s="59">
        <f t="shared" si="71"/>
        <v>832.81651051336689</v>
      </c>
      <c r="DT90" s="59">
        <f ca="1">AVERAGE(OFFSET($DS$3,0,0,'Données projet'!$E$14+1,1))-AVERAGE(OFFSET($H$3,0,0,'Données projet'!$E$14+1,1))</f>
        <v>383.47399633251354</v>
      </c>
      <c r="DU90" s="59">
        <f t="shared" si="98"/>
        <v>370.49129421395628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38.288823278160486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38.288823278160486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319</v>
      </c>
      <c r="EK90" s="17">
        <f>EJ90*VLOOKUP('Données projet'!$B$15,Paramètres!$A$1:$I$89,3,0)*VLOOKUP('Données projet'!$B$15,Paramètres!$A$1:$I$89,5,0)</f>
        <v>209.00879999999998</v>
      </c>
      <c r="EL90" s="13">
        <f t="shared" si="99"/>
        <v>51.718923953824202</v>
      </c>
      <c r="EM90" s="20">
        <f t="shared" si="73"/>
        <v>454.10078588624373</v>
      </c>
      <c r="EN90" s="59">
        <f t="shared" si="74"/>
        <v>727.43558845671851</v>
      </c>
      <c r="EO90" s="59">
        <f ca="1">AVERAGE(OFFSET($EN$3,0,0,'Données projet'!$E$15+1,1))-AVERAGE(OFFSET($H$3,0,0,'Données projet'!$E$15+1,1))</f>
        <v>321.37107975761091</v>
      </c>
      <c r="EP90" s="59">
        <f t="shared" si="100"/>
        <v>311.28303771742981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30.925588032360391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30.925588032360391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6">
        <f t="shared" si="56"/>
        <v>183.33333333333334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5.4</v>
      </c>
      <c r="N91" s="13">
        <f>IF('Données projet'!$A$36&gt;35,N90+M91-V90,IF(A91&lt;'Données projet'!$A$36,$K$205^A91,IF(A91='Données projet'!$A$36,'Données projet'!$B$36,N90+M91-V90)))</f>
        <v>264.19999999999987</v>
      </c>
      <c r="O91" s="13">
        <f>N91*VLOOKUP('Données projet'!$B$9,Paramètres!$A$1:$I$89,3,0)*VLOOKUP('Données projet'!$B$9,Paramètres!$A$1:$I$89,5,0)</f>
        <v>239.04815999999985</v>
      </c>
      <c r="P91" s="13">
        <f t="shared" si="87"/>
        <v>58.234690128947292</v>
      </c>
      <c r="Q91" s="20">
        <f t="shared" si="54"/>
        <v>517.76763064124964</v>
      </c>
      <c r="R91" s="59">
        <f t="shared" si="55"/>
        <v>791.44936301044334</v>
      </c>
      <c r="S91" s="59">
        <f ca="1">AVERAGE(OFFSET($R$3,0,0,'Données projet'!$E$9+1,1))-AVERAGE(OFFSET($H$3,0,0,'Données projet'!$E$9+1,1))</f>
        <v>398.11190027805549</v>
      </c>
      <c r="T91" s="59">
        <f t="shared" si="88"/>
        <v>250.47702091764884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59.901741185612913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59.901741185612913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5.4</v>
      </c>
      <c r="AI91" s="13">
        <f>IF('Données projet'!$A$62&gt;35,AI90+AH91-AQ90,IF(A91&lt;'Données projet'!$A$62,$AF$205^A91,IF(A91='Données projet'!$A$62,'Données projet'!$B$62,AI90+AH91-AQ90)))</f>
        <v>264.19999999999987</v>
      </c>
      <c r="AJ91" s="13">
        <f>AI91*VLOOKUP('Données projet'!$B$10,Paramètres!$A$1:$I$89,3,0)*VLOOKUP('Données projet'!$B$10,Paramètres!$A$1:$I$89,5,0)</f>
        <v>267.89879999999988</v>
      </c>
      <c r="AK91" s="13">
        <f t="shared" si="89"/>
        <v>64.403139057834508</v>
      </c>
      <c r="AL91" s="20">
        <f t="shared" si="58"/>
        <v>578.75921052572812</v>
      </c>
      <c r="AM91" s="59">
        <f t="shared" si="59"/>
        <v>852.44094289492182</v>
      </c>
      <c r="AN91" s="59">
        <f ca="1">AVERAGE(OFFSET($AM$3,0,0,'Données projet'!$E$10+1,1))-AVERAGE(OFFSET($H$3,0,0,'Données projet'!$E$10+1,1))</f>
        <v>437.26788843734175</v>
      </c>
      <c r="AO91" s="59">
        <f t="shared" si="90"/>
        <v>273.35778700650792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67.131261673531725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67.131261673531725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319</v>
      </c>
      <c r="BE91" s="13">
        <f>BD91*VLOOKUP('Données projet'!$B$11,Paramètres!$A$1:$I$89,3,0)*VLOOKUP('Données projet'!$B$11,Paramètres!$A$1:$I$89,5,0)</f>
        <v>343.3716</v>
      </c>
      <c r="BF91" s="13">
        <f t="shared" si="91"/>
        <v>80.196139773203285</v>
      </c>
      <c r="BG91" s="20">
        <f t="shared" si="61"/>
        <v>737.713813438329</v>
      </c>
      <c r="BH91" s="59">
        <f t="shared" si="62"/>
        <v>1011.3955458075227</v>
      </c>
      <c r="BI91" s="59">
        <f ca="1">AVERAGE(OFFSET($BH$3,0,0,'Données projet'!$E$11+1,1))-AVERAGE(OFFSET($H$3,0,0,'Données projet'!$E$11+1,1))</f>
        <v>488.49312517024231</v>
      </c>
      <c r="BJ91" s="59">
        <f t="shared" si="92"/>
        <v>470.60132881359323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49.810042186943939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49.810042186943939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319</v>
      </c>
      <c r="BZ91" s="13">
        <f>BY91*VLOOKUP('Données projet'!$B$12,Paramètres!$A$1:$I$89,3,0)*VLOOKUP('Données projet'!$B$12,Paramètres!$A$1:$I$89,5,0)</f>
        <v>308.53680000000003</v>
      </c>
      <c r="CA91" s="13">
        <f t="shared" si="93"/>
        <v>72.963171684496103</v>
      </c>
      <c r="CB91" s="20">
        <f t="shared" si="64"/>
        <v>664.4457840171641</v>
      </c>
      <c r="CC91" s="59">
        <f t="shared" si="65"/>
        <v>938.1275163863578</v>
      </c>
      <c r="CD91" s="59">
        <f ca="1">AVERAGE(OFFSET($CC$3,0,0,'Données projet'!$E$12+1,1))-AVERAGE(OFFSET($H$3,0,0,'Données projet'!$E$12+1,1))</f>
        <v>445.32382187045056</v>
      </c>
      <c r="CE91" s="59">
        <f t="shared" si="94"/>
        <v>429.45184538102637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44.756849501311933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44.756849501311933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319</v>
      </c>
      <c r="CU91" s="17">
        <f>CT91*VLOOKUP('Données projet'!$B$13,Paramètres!$A$1:$I$89,3,0)*VLOOKUP('Données projet'!$B$13,Paramètres!$A$1:$I$89,5,0)</f>
        <v>258.77280000000002</v>
      </c>
      <c r="CV91" s="13">
        <f t="shared" si="95"/>
        <v>62.460716522234691</v>
      </c>
      <c r="CW91" s="20">
        <f t="shared" si="67"/>
        <v>559.48170794289206</v>
      </c>
      <c r="CX91" s="59">
        <f t="shared" si="68"/>
        <v>833.16344031208575</v>
      </c>
      <c r="CY91" s="59">
        <f ca="1">AVERAGE(OFFSET($CX$3,0,0,'Données projet'!$E$13+1,1))-AVERAGE(OFFSET($H$3,0,0,'Données projet'!$E$13+1,1))</f>
        <v>383.47399633251354</v>
      </c>
      <c r="CZ91" s="59">
        <f t="shared" si="96"/>
        <v>370.49129421395628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37.538002807551955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37.538002807551955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319</v>
      </c>
      <c r="DP91" s="17">
        <f>DO91*VLOOKUP('Données projet'!$B$14,Paramètres!$A$1:$I$89,3,0)*VLOOKUP('Données projet'!$B$14,Paramètres!$A$1:$I$89,5,0)</f>
        <v>258.77280000000002</v>
      </c>
      <c r="DQ91" s="13">
        <f t="shared" si="97"/>
        <v>62.460716522234691</v>
      </c>
      <c r="DR91" s="20">
        <f t="shared" si="70"/>
        <v>559.48170794289206</v>
      </c>
      <c r="DS91" s="59">
        <f t="shared" si="71"/>
        <v>833.16344031208575</v>
      </c>
      <c r="DT91" s="59">
        <f ca="1">AVERAGE(OFFSET($DS$3,0,0,'Données projet'!$E$14+1,1))-AVERAGE(OFFSET($H$3,0,0,'Données projet'!$E$14+1,1))</f>
        <v>383.47399633251354</v>
      </c>
      <c r="DU91" s="59">
        <f t="shared" si="98"/>
        <v>370.49129421395628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37.538002807551955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37.538002807551955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319</v>
      </c>
      <c r="EK91" s="17">
        <f>EJ91*VLOOKUP('Données projet'!$B$15,Paramètres!$A$1:$I$89,3,0)*VLOOKUP('Données projet'!$B$15,Paramètres!$A$1:$I$89,5,0)</f>
        <v>209.00879999999998</v>
      </c>
      <c r="EL91" s="13">
        <f t="shared" si="99"/>
        <v>51.718923953824202</v>
      </c>
      <c r="EM91" s="20">
        <f t="shared" si="73"/>
        <v>454.10078588624373</v>
      </c>
      <c r="EN91" s="59">
        <f t="shared" si="74"/>
        <v>727.78251825543748</v>
      </c>
      <c r="EO91" s="59">
        <f ca="1">AVERAGE(OFFSET($EN$3,0,0,'Données projet'!$E$15+1,1))-AVERAGE(OFFSET($H$3,0,0,'Données projet'!$E$15+1,1))</f>
        <v>321.37107975761091</v>
      </c>
      <c r="EP91" s="59">
        <f t="shared" si="100"/>
        <v>311.28303771742981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30.319156113791962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30.319156113791962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6">
        <f t="shared" si="56"/>
        <v>183.33333333333334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5.4</v>
      </c>
      <c r="N92" s="13">
        <f>IF('Données projet'!$A$36&gt;35,N91+M92-V91,IF(A92&lt;'Données projet'!$A$36,$K$205^A92,IF(A92='Données projet'!$A$36,'Données projet'!$B$36,N91+M92-V91)))</f>
        <v>269.59999999999985</v>
      </c>
      <c r="O92" s="13">
        <f>N92*VLOOKUP('Données projet'!$B$9,Paramètres!$A$1:$I$89,3,0)*VLOOKUP('Données projet'!$B$9,Paramètres!$A$1:$I$89,5,0)</f>
        <v>243.93407999999988</v>
      </c>
      <c r="P92" s="13">
        <f t="shared" si="87"/>
        <v>59.285164329617594</v>
      </c>
      <c r="Q92" s="20">
        <f t="shared" si="54"/>
        <v>528.10685054075043</v>
      </c>
      <c r="R92" s="59">
        <f t="shared" si="55"/>
        <v>802.12949425227407</v>
      </c>
      <c r="S92" s="59">
        <f ca="1">AVERAGE(OFFSET($R$3,0,0,'Données projet'!$E$9+1,1))-AVERAGE(OFFSET($H$3,0,0,'Données projet'!$E$9+1,1))</f>
        <v>398.11190027805549</v>
      </c>
      <c r="T92" s="59">
        <f t="shared" si="88"/>
        <v>250.47702091764884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58.727104577417492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58.727104577417492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5.4</v>
      </c>
      <c r="AI92" s="13">
        <f>IF('Données projet'!$A$62&gt;35,AI91+AH92-AQ91,IF(A92&lt;'Données projet'!$A$62,$AF$205^A92,IF(A92='Données projet'!$A$62,'Données projet'!$B$62,AI91+AH92-AQ91)))</f>
        <v>269.59999999999985</v>
      </c>
      <c r="AJ92" s="13">
        <f>AI92*VLOOKUP('Données projet'!$B$10,Paramètres!$A$1:$I$89,3,0)*VLOOKUP('Données projet'!$B$10,Paramètres!$A$1:$I$89,5,0)</f>
        <v>273.37439999999987</v>
      </c>
      <c r="AK92" s="13">
        <f t="shared" si="89"/>
        <v>65.564883644654373</v>
      </c>
      <c r="AL92" s="20">
        <f t="shared" si="58"/>
        <v>590.3192523477727</v>
      </c>
      <c r="AM92" s="59">
        <f t="shared" si="59"/>
        <v>864.34189605929623</v>
      </c>
      <c r="AN92" s="59">
        <f ca="1">AVERAGE(OFFSET($AM$3,0,0,'Données projet'!$E$10+1,1))-AVERAGE(OFFSET($H$3,0,0,'Données projet'!$E$10+1,1))</f>
        <v>437.26788843734175</v>
      </c>
      <c r="AO92" s="59">
        <f t="shared" si="90"/>
        <v>273.35778700650792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65.814858578140303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65.814858578140303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319</v>
      </c>
      <c r="BE92" s="13">
        <f>BD92*VLOOKUP('Données projet'!$B$11,Paramètres!$A$1:$I$89,3,0)*VLOOKUP('Données projet'!$B$11,Paramètres!$A$1:$I$89,5,0)</f>
        <v>343.3716</v>
      </c>
      <c r="BF92" s="13">
        <f t="shared" si="91"/>
        <v>80.196139773203285</v>
      </c>
      <c r="BG92" s="20">
        <f t="shared" si="61"/>
        <v>737.713813438329</v>
      </c>
      <c r="BH92" s="59">
        <f t="shared" si="62"/>
        <v>1011.7364571498526</v>
      </c>
      <c r="BI92" s="59">
        <f ca="1">AVERAGE(OFFSET($BH$3,0,0,'Données projet'!$E$11+1,1))-AVERAGE(OFFSET($H$3,0,0,'Données projet'!$E$11+1,1))</f>
        <v>488.49312517024231</v>
      </c>
      <c r="BJ92" s="59">
        <f t="shared" si="92"/>
        <v>470.60132881359323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48.833297640783812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48.833297640783812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319</v>
      </c>
      <c r="BZ92" s="13">
        <f>BY92*VLOOKUP('Données projet'!$B$12,Paramètres!$A$1:$I$89,3,0)*VLOOKUP('Données projet'!$B$12,Paramètres!$A$1:$I$89,5,0)</f>
        <v>308.53680000000003</v>
      </c>
      <c r="CA92" s="13">
        <f t="shared" si="93"/>
        <v>72.963171684496103</v>
      </c>
      <c r="CB92" s="20">
        <f t="shared" si="64"/>
        <v>664.4457840171641</v>
      </c>
      <c r="CC92" s="59">
        <f t="shared" si="65"/>
        <v>938.46842772868763</v>
      </c>
      <c r="CD92" s="59">
        <f ca="1">AVERAGE(OFFSET($CC$3,0,0,'Données projet'!$E$12+1,1))-AVERAGE(OFFSET($H$3,0,0,'Données projet'!$E$12+1,1))</f>
        <v>445.32382187045056</v>
      </c>
      <c r="CE92" s="59">
        <f t="shared" si="94"/>
        <v>429.45184538102637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43.879194981573853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43.879194981573853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319</v>
      </c>
      <c r="CU92" s="17">
        <f>CT92*VLOOKUP('Données projet'!$B$13,Paramètres!$A$1:$I$89,3,0)*VLOOKUP('Données projet'!$B$13,Paramètres!$A$1:$I$89,5,0)</f>
        <v>258.77280000000002</v>
      </c>
      <c r="CV92" s="13">
        <f t="shared" si="95"/>
        <v>62.460716522234691</v>
      </c>
      <c r="CW92" s="20">
        <f t="shared" si="67"/>
        <v>559.48170794289206</v>
      </c>
      <c r="CX92" s="59">
        <f t="shared" si="68"/>
        <v>833.50435165441559</v>
      </c>
      <c r="CY92" s="59">
        <f ca="1">AVERAGE(OFFSET($CX$3,0,0,'Données projet'!$E$13+1,1))-AVERAGE(OFFSET($H$3,0,0,'Données projet'!$E$13+1,1))</f>
        <v>383.47399633251354</v>
      </c>
      <c r="CZ92" s="59">
        <f t="shared" si="96"/>
        <v>370.49129421395628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36.801905468416791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36.801905468416791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319</v>
      </c>
      <c r="DP92" s="17">
        <f>DO92*VLOOKUP('Données projet'!$B$14,Paramètres!$A$1:$I$89,3,0)*VLOOKUP('Données projet'!$B$14,Paramètres!$A$1:$I$89,5,0)</f>
        <v>258.77280000000002</v>
      </c>
      <c r="DQ92" s="13">
        <f t="shared" si="97"/>
        <v>62.460716522234691</v>
      </c>
      <c r="DR92" s="20">
        <f t="shared" si="70"/>
        <v>559.48170794289206</v>
      </c>
      <c r="DS92" s="59">
        <f t="shared" si="71"/>
        <v>833.50435165441559</v>
      </c>
      <c r="DT92" s="59">
        <f ca="1">AVERAGE(OFFSET($DS$3,0,0,'Données projet'!$E$14+1,1))-AVERAGE(OFFSET($H$3,0,0,'Données projet'!$E$14+1,1))</f>
        <v>383.47399633251354</v>
      </c>
      <c r="DU92" s="59">
        <f t="shared" si="98"/>
        <v>370.49129421395628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36.801905468416791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36.801905468416791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319</v>
      </c>
      <c r="EK92" s="17">
        <f>EJ92*VLOOKUP('Données projet'!$B$15,Paramètres!$A$1:$I$89,3,0)*VLOOKUP('Données projet'!$B$15,Paramètres!$A$1:$I$89,5,0)</f>
        <v>209.00879999999998</v>
      </c>
      <c r="EL92" s="13">
        <f t="shared" si="99"/>
        <v>51.718923953824202</v>
      </c>
      <c r="EM92" s="20">
        <f t="shared" si="73"/>
        <v>454.10078588624373</v>
      </c>
      <c r="EN92" s="59">
        <f t="shared" si="74"/>
        <v>728.12342959776731</v>
      </c>
      <c r="EO92" s="59">
        <f ca="1">AVERAGE(OFFSET($EN$3,0,0,'Données projet'!$E$15+1,1))-AVERAGE(OFFSET($H$3,0,0,'Données projet'!$E$15+1,1))</f>
        <v>321.37107975761091</v>
      </c>
      <c r="EP92" s="59">
        <f t="shared" si="100"/>
        <v>311.28303771742981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29.724615955259711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29.724615955259711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6">
        <f t="shared" si="56"/>
        <v>183.33333333333334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275</v>
      </c>
      <c r="L93" s="12">
        <f>VLOOKUP(A93,'Données projet'!$A$35:$I$55,9,0)</f>
        <v>5.4</v>
      </c>
      <c r="M93" s="12">
        <f t="array" ref="M93">INDEX(L:L,MIN(IF(ISNUMBER(L93:L289),ROW(L93:L289),"")))</f>
        <v>5.4</v>
      </c>
      <c r="N93" s="13">
        <f>IF('Données projet'!$A$36&gt;35,N92+M93-V92,IF(A93&lt;'Données projet'!$A$36,$K$205^A93,IF(A93='Données projet'!$A$36,'Données projet'!$B$36,N92+M93-V92)))</f>
        <v>274.99999999999983</v>
      </c>
      <c r="O93" s="13">
        <f>N93*VLOOKUP('Données projet'!$B$9,Paramètres!$A$1:$I$89,3,0)*VLOOKUP('Données projet'!$B$9,Paramètres!$A$1:$I$89,5,0)</f>
        <v>248.81999999999982</v>
      </c>
      <c r="P93" s="13">
        <f t="shared" si="87"/>
        <v>60.333192077890018</v>
      </c>
      <c r="Q93" s="20">
        <f t="shared" si="54"/>
        <v>538.44180953565808</v>
      </c>
      <c r="R93" s="59">
        <f t="shared" si="55"/>
        <v>812.79945053988581</v>
      </c>
      <c r="S93" s="59">
        <f ca="1">AVERAGE(OFFSET($R$3,0,0,'Données projet'!$E$9+1,1))-AVERAGE(OFFSET($H$3,0,0,'Données projet'!$E$9+1,1))</f>
        <v>398.11190027805549</v>
      </c>
      <c r="T93" s="59">
        <f t="shared" si="88"/>
        <v>250.47702091764884</v>
      </c>
      <c r="U93" s="15">
        <f>IF(ISNA(VLOOKUP(A93,'Données projet'!$A$35:$I$55,3,0)),0,VLOOKUP(A93,'Données projet'!$A$35:$I$55,3,0))</f>
        <v>14</v>
      </c>
      <c r="V93" s="15">
        <f>IF(ISNA(VLOOKUP(A93,'Données projet'!$A$35:$I$55,4,0)),0,VLOOKUP(A93,'Données projet'!$A$35:$I$55,4,0))</f>
        <v>21</v>
      </c>
      <c r="W93" s="16">
        <f>IF(ISNA(VLOOKUP(A93,'Données projet'!$A$35:$I$55,5,0)),0%,VLOOKUP(A93,'Données projet'!$A$35:$I$55,5,0)*VLOOKUP('Données projet'!$B$9,Paramètres!$A$1:$I$89,7,0))</f>
        <v>0.43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66.607575159245954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66.607575159245954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275</v>
      </c>
      <c r="AG93" s="12">
        <f>VLOOKUP(A93,'Données projet'!$A$61:$I$81,9,0)</f>
        <v>5.4</v>
      </c>
      <c r="AH93" s="12">
        <f t="array" ref="AH93">INDEX(AG:AG,MIN(IF(ISNUMBER(AG93:AG289),ROW(AG93:AG289),"")))</f>
        <v>5.4</v>
      </c>
      <c r="AI93" s="13">
        <f>IF('Données projet'!$A$62&gt;35,AI92+AH93-AQ92,IF(A93&lt;'Données projet'!$A$62,$AF$205^A93,IF(A93='Données projet'!$A$62,'Données projet'!$B$62,AI92+AH93-AQ92)))</f>
        <v>274.99999999999983</v>
      </c>
      <c r="AJ93" s="13">
        <f>AI93*VLOOKUP('Données projet'!$B$10,Paramètres!$A$1:$I$89,3,0)*VLOOKUP('Données projet'!$B$10,Paramètres!$A$1:$I$89,5,0)</f>
        <v>278.84999999999985</v>
      </c>
      <c r="AK93" s="13">
        <f t="shared" si="89"/>
        <v>66.723922641152967</v>
      </c>
      <c r="AL93" s="20">
        <f t="shared" si="58"/>
        <v>601.87458193334112</v>
      </c>
      <c r="AM93" s="59">
        <f t="shared" si="59"/>
        <v>876.23222293756885</v>
      </c>
      <c r="AN93" s="59">
        <f ca="1">AVERAGE(OFFSET($AM$3,0,0,'Données projet'!$E$10+1,1))-AVERAGE(OFFSET($H$3,0,0,'Données projet'!$E$10+1,1))</f>
        <v>437.26788843734175</v>
      </c>
      <c r="AO93" s="59">
        <f t="shared" si="90"/>
        <v>273.35778700650792</v>
      </c>
      <c r="AP93" s="15">
        <f>IF(ISNA(VLOOKUP(A93,'Données projet'!$A$61:$I$81,3,0)),0,VLOOKUP(A93,'Données projet'!$A$61:$I$81,3,0))</f>
        <v>14</v>
      </c>
      <c r="AQ93" s="15">
        <f>IF(ISNA(VLOOKUP(A93,'Données projet'!$A$61:$I$81,4,0)),0,VLOOKUP(A93,'Données projet'!$A$61:$I$81,4,0))</f>
        <v>21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74.646420437086007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74.646420437086007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319</v>
      </c>
      <c r="BE93" s="13">
        <f>BD93*VLOOKUP('Données projet'!$B$11,Paramètres!$A$1:$I$89,3,0)*VLOOKUP('Données projet'!$B$11,Paramètres!$A$1:$I$89,5,0)</f>
        <v>343.3716</v>
      </c>
      <c r="BF93" s="13">
        <f t="shared" si="91"/>
        <v>80.196139773203285</v>
      </c>
      <c r="BG93" s="20">
        <f t="shared" si="61"/>
        <v>737.713813438329</v>
      </c>
      <c r="BH93" s="59">
        <f t="shared" si="62"/>
        <v>1012.0714544425566</v>
      </c>
      <c r="BI93" s="59">
        <f ca="1">AVERAGE(OFFSET($BH$3,0,0,'Données projet'!$E$11+1,1))-AVERAGE(OFFSET($H$3,0,0,'Données projet'!$E$11+1,1))</f>
        <v>488.49312517024231</v>
      </c>
      <c r="BJ93" s="59">
        <f t="shared" si="92"/>
        <v>470.60132881359323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47.875706459418538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47.875706459418538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319</v>
      </c>
      <c r="BZ93" s="13">
        <f>BY93*VLOOKUP('Données projet'!$B$12,Paramètres!$A$1:$I$89,3,0)*VLOOKUP('Données projet'!$B$12,Paramètres!$A$1:$I$89,5,0)</f>
        <v>308.53680000000003</v>
      </c>
      <c r="CA93" s="13">
        <f t="shared" si="93"/>
        <v>72.963171684496103</v>
      </c>
      <c r="CB93" s="20">
        <f t="shared" si="64"/>
        <v>664.4457840171641</v>
      </c>
      <c r="CC93" s="59">
        <f t="shared" si="65"/>
        <v>938.80342502139183</v>
      </c>
      <c r="CD93" s="59">
        <f ca="1">AVERAGE(OFFSET($CC$3,0,0,'Données projet'!$E$12+1,1))-AVERAGE(OFFSET($H$3,0,0,'Données projet'!$E$12+1,1))</f>
        <v>445.32382187045056</v>
      </c>
      <c r="CE93" s="59">
        <f t="shared" si="94"/>
        <v>429.45184538102637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43.018750731651437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43.018750731651437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319</v>
      </c>
      <c r="CU93" s="17">
        <f>CT93*VLOOKUP('Données projet'!$B$13,Paramètres!$A$1:$I$89,3,0)*VLOOKUP('Données projet'!$B$13,Paramètres!$A$1:$I$89,5,0)</f>
        <v>258.77280000000002</v>
      </c>
      <c r="CV93" s="13">
        <f t="shared" si="95"/>
        <v>62.460716522234691</v>
      </c>
      <c r="CW93" s="20">
        <f t="shared" si="67"/>
        <v>559.48170794289206</v>
      </c>
      <c r="CX93" s="59">
        <f t="shared" si="68"/>
        <v>833.83934894711979</v>
      </c>
      <c r="CY93" s="59">
        <f ca="1">AVERAGE(OFFSET($CX$3,0,0,'Données projet'!$E$13+1,1))-AVERAGE(OFFSET($H$3,0,0,'Données projet'!$E$13+1,1))</f>
        <v>383.47399633251354</v>
      </c>
      <c r="CZ93" s="59">
        <f t="shared" si="96"/>
        <v>370.49129421395628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36.080242549127021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36.080242549127021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319</v>
      </c>
      <c r="DP93" s="17">
        <f>DO93*VLOOKUP('Données projet'!$B$14,Paramètres!$A$1:$I$89,3,0)*VLOOKUP('Données projet'!$B$14,Paramètres!$A$1:$I$89,5,0)</f>
        <v>258.77280000000002</v>
      </c>
      <c r="DQ93" s="13">
        <f t="shared" si="97"/>
        <v>62.460716522234691</v>
      </c>
      <c r="DR93" s="20">
        <f t="shared" si="70"/>
        <v>559.48170794289206</v>
      </c>
      <c r="DS93" s="59">
        <f t="shared" si="71"/>
        <v>833.83934894711979</v>
      </c>
      <c r="DT93" s="59">
        <f ca="1">AVERAGE(OFFSET($DS$3,0,0,'Données projet'!$E$14+1,1))-AVERAGE(OFFSET($H$3,0,0,'Données projet'!$E$14+1,1))</f>
        <v>383.47399633251354</v>
      </c>
      <c r="DU93" s="59">
        <f t="shared" si="98"/>
        <v>370.49129421395628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36.080242549127021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36.080242549127021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319</v>
      </c>
      <c r="EK93" s="17">
        <f>EJ93*VLOOKUP('Données projet'!$B$15,Paramètres!$A$1:$I$89,3,0)*VLOOKUP('Données projet'!$B$15,Paramètres!$A$1:$I$89,5,0)</f>
        <v>209.00879999999998</v>
      </c>
      <c r="EL93" s="13">
        <f t="shared" si="99"/>
        <v>51.718923953824202</v>
      </c>
      <c r="EM93" s="20">
        <f t="shared" si="73"/>
        <v>454.10078588624373</v>
      </c>
      <c r="EN93" s="59">
        <f t="shared" si="74"/>
        <v>728.4584268904714</v>
      </c>
      <c r="EO93" s="59">
        <f ca="1">AVERAGE(OFFSET($EN$3,0,0,'Données projet'!$E$15+1,1))-AVERAGE(OFFSET($H$3,0,0,'Données projet'!$E$15+1,1))</f>
        <v>321.37107975761091</v>
      </c>
      <c r="EP93" s="59">
        <f t="shared" si="100"/>
        <v>311.28303771742981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29.141734366602591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29.141734366602591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6">
        <f t="shared" si="56"/>
        <v>183.33333333333334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5</v>
      </c>
      <c r="N94" s="13">
        <f>IF('Données projet'!$A$36&gt;35,N93+M94-V93,IF(A94&lt;'Données projet'!$A$36,$K$205^A94,IF(A94='Données projet'!$A$36,'Données projet'!$B$36,N93+M94-V93)))</f>
        <v>258.99999999999983</v>
      </c>
      <c r="O94" s="13">
        <f>N94*VLOOKUP('Données projet'!$B$9,Paramètres!$A$1:$I$89,3,0)*VLOOKUP('Données projet'!$B$9,Paramètres!$A$1:$I$89,5,0)</f>
        <v>234.34319999999983</v>
      </c>
      <c r="P94" s="13">
        <f t="shared" si="87"/>
        <v>57.220758006491614</v>
      </c>
      <c r="Q94" s="20">
        <f t="shared" si="54"/>
        <v>507.80722686130588</v>
      </c>
      <c r="R94" s="59">
        <f t="shared" si="55"/>
        <v>782.49405370415093</v>
      </c>
      <c r="S94" s="59">
        <f ca="1">AVERAGE(OFFSET($R$3,0,0,'Données projet'!$E$9+1,1))-AVERAGE(OFFSET($H$3,0,0,'Données projet'!$E$9+1,1))</f>
        <v>398.11190027805549</v>
      </c>
      <c r="T94" s="59">
        <f t="shared" si="88"/>
        <v>250.47702091764884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65.301441236982441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65.301441236982441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</v>
      </c>
      <c r="AI94" s="13">
        <f>IF('Données projet'!$A$62&gt;35,AI93+AH94-AQ93,IF(A94&lt;'Données projet'!$A$62,$AF$205^A94,IF(A94='Données projet'!$A$62,'Données projet'!$B$62,AI93+AH94-AQ93)))</f>
        <v>258.99999999999983</v>
      </c>
      <c r="AJ94" s="13">
        <f>AI94*VLOOKUP('Données projet'!$B$10,Paramètres!$A$1:$I$89,3,0)*VLOOKUP('Données projet'!$B$10,Paramètres!$A$1:$I$89,5,0)</f>
        <v>262.62599999999986</v>
      </c>
      <c r="AK94" s="13">
        <f t="shared" si="89"/>
        <v>63.281807230823397</v>
      </c>
      <c r="AL94" s="20">
        <f t="shared" si="58"/>
        <v>567.62276426035044</v>
      </c>
      <c r="AM94" s="59">
        <f t="shared" si="59"/>
        <v>842.30959110319554</v>
      </c>
      <c r="AN94" s="59">
        <f ca="1">AVERAGE(OFFSET($AM$3,0,0,'Données projet'!$E$10+1,1))-AVERAGE(OFFSET($H$3,0,0,'Données projet'!$E$10+1,1))</f>
        <v>437.26788843734175</v>
      </c>
      <c r="AO94" s="59">
        <f t="shared" si="90"/>
        <v>273.35778700650792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73.182649662135518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73.182649662135518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319</v>
      </c>
      <c r="BE94" s="13">
        <f>BD94*VLOOKUP('Données projet'!$B$11,Paramètres!$A$1:$I$89,3,0)*VLOOKUP('Données projet'!$B$11,Paramètres!$A$1:$I$89,5,0)</f>
        <v>343.3716</v>
      </c>
      <c r="BF94" s="13">
        <f t="shared" si="91"/>
        <v>80.196139773203285</v>
      </c>
      <c r="BG94" s="20">
        <f t="shared" si="61"/>
        <v>737.713813438329</v>
      </c>
      <c r="BH94" s="59">
        <f t="shared" si="62"/>
        <v>1012.400640281174</v>
      </c>
      <c r="BI94" s="59">
        <f ca="1">AVERAGE(OFFSET($BH$3,0,0,'Données projet'!$E$11+1,1))-AVERAGE(OFFSET($H$3,0,0,'Données projet'!$E$11+1,1))</f>
        <v>488.49312517024231</v>
      </c>
      <c r="BJ94" s="59">
        <f t="shared" si="92"/>
        <v>470.60132881359323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46.936893057046895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46.936893057046895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319</v>
      </c>
      <c r="BZ94" s="13">
        <f>BY94*VLOOKUP('Données projet'!$B$12,Paramètres!$A$1:$I$89,3,0)*VLOOKUP('Données projet'!$B$12,Paramètres!$A$1:$I$89,5,0)</f>
        <v>308.53680000000003</v>
      </c>
      <c r="CA94" s="13">
        <f t="shared" si="93"/>
        <v>72.963171684496103</v>
      </c>
      <c r="CB94" s="20">
        <f t="shared" si="64"/>
        <v>664.4457840171641</v>
      </c>
      <c r="CC94" s="59">
        <f t="shared" si="65"/>
        <v>939.13261086000921</v>
      </c>
      <c r="CD94" s="59">
        <f ca="1">AVERAGE(OFFSET($CC$3,0,0,'Données projet'!$E$12+1,1))-AVERAGE(OFFSET($H$3,0,0,'Données projet'!$E$12+1,1))</f>
        <v>445.32382187045056</v>
      </c>
      <c r="CE94" s="59">
        <f t="shared" si="94"/>
        <v>429.45184538102637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42.17517926865083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42.17517926865083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319</v>
      </c>
      <c r="CU94" s="17">
        <f>CT94*VLOOKUP('Données projet'!$B$13,Paramètres!$A$1:$I$89,3,0)*VLOOKUP('Données projet'!$B$13,Paramètres!$A$1:$I$89,5,0)</f>
        <v>258.77280000000002</v>
      </c>
      <c r="CV94" s="13">
        <f t="shared" si="95"/>
        <v>62.460716522234691</v>
      </c>
      <c r="CW94" s="20">
        <f t="shared" si="67"/>
        <v>559.48170794289206</v>
      </c>
      <c r="CX94" s="59">
        <f t="shared" si="68"/>
        <v>834.16853478573717</v>
      </c>
      <c r="CY94" s="59">
        <f ca="1">AVERAGE(OFFSET($CX$3,0,0,'Données projet'!$E$13+1,1))-AVERAGE(OFFSET($H$3,0,0,'Données projet'!$E$13+1,1))</f>
        <v>383.47399633251354</v>
      </c>
      <c r="CZ94" s="59">
        <f t="shared" si="96"/>
        <v>370.49129421395628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35.372730999513607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35.372730999513607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319</v>
      </c>
      <c r="DP94" s="17">
        <f>DO94*VLOOKUP('Données projet'!$B$14,Paramètres!$A$1:$I$89,3,0)*VLOOKUP('Données projet'!$B$14,Paramètres!$A$1:$I$89,5,0)</f>
        <v>258.77280000000002</v>
      </c>
      <c r="DQ94" s="13">
        <f t="shared" si="97"/>
        <v>62.460716522234691</v>
      </c>
      <c r="DR94" s="20">
        <f t="shared" si="70"/>
        <v>559.48170794289206</v>
      </c>
      <c r="DS94" s="59">
        <f t="shared" si="71"/>
        <v>834.16853478573717</v>
      </c>
      <c r="DT94" s="59">
        <f ca="1">AVERAGE(OFFSET($DS$3,0,0,'Données projet'!$E$14+1,1))-AVERAGE(OFFSET($H$3,0,0,'Données projet'!$E$14+1,1))</f>
        <v>383.47399633251354</v>
      </c>
      <c r="DU94" s="59">
        <f t="shared" si="98"/>
        <v>370.49129421395628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35.372730999513607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35.372730999513607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319</v>
      </c>
      <c r="EK94" s="17">
        <f>EJ94*VLOOKUP('Données projet'!$B$15,Paramètres!$A$1:$I$89,3,0)*VLOOKUP('Données projet'!$B$15,Paramètres!$A$1:$I$89,5,0)</f>
        <v>209.00879999999998</v>
      </c>
      <c r="EL94" s="13">
        <f t="shared" si="99"/>
        <v>51.718923953824202</v>
      </c>
      <c r="EM94" s="20">
        <f t="shared" si="73"/>
        <v>454.10078588624373</v>
      </c>
      <c r="EN94" s="59">
        <f t="shared" si="74"/>
        <v>728.78761272908878</v>
      </c>
      <c r="EO94" s="59">
        <f ca="1">AVERAGE(OFFSET($EN$3,0,0,'Données projet'!$E$15+1,1))-AVERAGE(OFFSET($H$3,0,0,'Données projet'!$E$15+1,1))</f>
        <v>321.37107975761091</v>
      </c>
      <c r="EP94" s="59">
        <f t="shared" si="100"/>
        <v>311.28303771742981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28.570282730376373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28.570282730376373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6">
        <f t="shared" si="56"/>
        <v>183.33333333333334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5</v>
      </c>
      <c r="N95" s="13">
        <f>IF('Données projet'!$A$36&gt;35,N94+M95-V94,IF(A95&lt;'Données projet'!$A$36,$K$205^A95,IF(A95='Données projet'!$A$36,'Données projet'!$B$36,N94+M95-V94)))</f>
        <v>263.99999999999983</v>
      </c>
      <c r="O95" s="13">
        <f>N95*VLOOKUP('Données projet'!$B$9,Paramètres!$A$1:$I$89,3,0)*VLOOKUP('Données projet'!$B$9,Paramètres!$A$1:$I$89,5,0)</f>
        <v>238.86719999999983</v>
      </c>
      <c r="P95" s="13">
        <f t="shared" si="87"/>
        <v>58.195735973104156</v>
      </c>
      <c r="Q95" s="20">
        <f t="shared" si="54"/>
        <v>517.38461348648946</v>
      </c>
      <c r="R95" s="59">
        <f t="shared" si="55"/>
        <v>792.39491552960112</v>
      </c>
      <c r="S95" s="59">
        <f ca="1">AVERAGE(OFFSET($R$3,0,0,'Données projet'!$E$9+1,1))-AVERAGE(OFFSET($H$3,0,0,'Données projet'!$E$9+1,1))</f>
        <v>398.11190027805549</v>
      </c>
      <c r="T95" s="59">
        <f t="shared" si="88"/>
        <v>250.47702091764884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64.020919804271486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64.020919804271486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</v>
      </c>
      <c r="AI95" s="13">
        <f>IF('Données projet'!$A$62&gt;35,AI94+AH95-AQ94,IF(A95&lt;'Données projet'!$A$62,$AF$205^A95,IF(A95='Données projet'!$A$62,'Données projet'!$B$62,AI94+AH95-AQ94)))</f>
        <v>263.99999999999983</v>
      </c>
      <c r="AJ95" s="13">
        <f>AI95*VLOOKUP('Données projet'!$B$10,Paramètres!$A$1:$I$89,3,0)*VLOOKUP('Données projet'!$B$10,Paramètres!$A$1:$I$89,5,0)</f>
        <v>267.69599999999986</v>
      </c>
      <c r="AK95" s="13">
        <f t="shared" si="89"/>
        <v>64.360058723585439</v>
      </c>
      <c r="AL95" s="20">
        <f t="shared" si="58"/>
        <v>578.33096894357766</v>
      </c>
      <c r="AM95" s="59">
        <f t="shared" si="59"/>
        <v>853.34127098668932</v>
      </c>
      <c r="AN95" s="59">
        <f ca="1">AVERAGE(OFFSET($AM$3,0,0,'Données projet'!$E$10+1,1))-AVERAGE(OFFSET($H$3,0,0,'Données projet'!$E$10+1,1))</f>
        <v>437.26788843734175</v>
      </c>
      <c r="AO95" s="59">
        <f t="shared" si="90"/>
        <v>273.35778700650792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71.7475825392698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71.7475825392698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319</v>
      </c>
      <c r="BE95" s="13">
        <f>BD95*VLOOKUP('Données projet'!$B$11,Paramètres!$A$1:$I$89,3,0)*VLOOKUP('Données projet'!$B$11,Paramètres!$A$1:$I$89,5,0)</f>
        <v>343.3716</v>
      </c>
      <c r="BF95" s="13">
        <f t="shared" si="91"/>
        <v>80.196139773203285</v>
      </c>
      <c r="BG95" s="20">
        <f t="shared" si="61"/>
        <v>737.713813438329</v>
      </c>
      <c r="BH95" s="59">
        <f t="shared" si="62"/>
        <v>1012.7241154814408</v>
      </c>
      <c r="BI95" s="59">
        <f ca="1">AVERAGE(OFFSET($BH$3,0,0,'Données projet'!$E$11+1,1))-AVERAGE(OFFSET($H$3,0,0,'Données projet'!$E$11+1,1))</f>
        <v>488.49312517024231</v>
      </c>
      <c r="BJ95" s="59">
        <f t="shared" si="92"/>
        <v>470.60132881359323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46.016489212876124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46.016489212876124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319</v>
      </c>
      <c r="BZ95" s="13">
        <f>BY95*VLOOKUP('Données projet'!$B$12,Paramètres!$A$1:$I$89,3,0)*VLOOKUP('Données projet'!$B$12,Paramètres!$A$1:$I$89,5,0)</f>
        <v>308.53680000000003</v>
      </c>
      <c r="CA95" s="13">
        <f t="shared" si="93"/>
        <v>72.963171684496103</v>
      </c>
      <c r="CB95" s="20">
        <f t="shared" si="64"/>
        <v>664.4457840171641</v>
      </c>
      <c r="CC95" s="59">
        <f t="shared" si="65"/>
        <v>939.45608606027577</v>
      </c>
      <c r="CD95" s="59">
        <f ca="1">AVERAGE(OFFSET($CC$3,0,0,'Données projet'!$E$12+1,1))-AVERAGE(OFFSET($H$3,0,0,'Données projet'!$E$12+1,1))</f>
        <v>445.32382187045056</v>
      </c>
      <c r="CE95" s="59">
        <f t="shared" si="94"/>
        <v>429.45184538102637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41.348149727511874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41.348149727511874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319</v>
      </c>
      <c r="CU95" s="17">
        <f>CT95*VLOOKUP('Données projet'!$B$13,Paramètres!$A$1:$I$89,3,0)*VLOOKUP('Données projet'!$B$13,Paramètres!$A$1:$I$89,5,0)</f>
        <v>258.77280000000002</v>
      </c>
      <c r="CV95" s="13">
        <f t="shared" si="95"/>
        <v>62.460716522234691</v>
      </c>
      <c r="CW95" s="20">
        <f t="shared" si="67"/>
        <v>559.48170794289206</v>
      </c>
      <c r="CX95" s="59">
        <f t="shared" si="68"/>
        <v>834.49200998600372</v>
      </c>
      <c r="CY95" s="59">
        <f ca="1">AVERAGE(OFFSET($CX$3,0,0,'Données projet'!$E$13+1,1))-AVERAGE(OFFSET($H$3,0,0,'Données projet'!$E$13+1,1))</f>
        <v>383.47399633251354</v>
      </c>
      <c r="CZ95" s="59">
        <f t="shared" si="96"/>
        <v>370.49129421395628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34.679093319848675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34.679093319848675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319</v>
      </c>
      <c r="DP95" s="17">
        <f>DO95*VLOOKUP('Données projet'!$B$14,Paramètres!$A$1:$I$89,3,0)*VLOOKUP('Données projet'!$B$14,Paramètres!$A$1:$I$89,5,0)</f>
        <v>258.77280000000002</v>
      </c>
      <c r="DQ95" s="13">
        <f t="shared" si="97"/>
        <v>62.460716522234691</v>
      </c>
      <c r="DR95" s="20">
        <f t="shared" si="70"/>
        <v>559.48170794289206</v>
      </c>
      <c r="DS95" s="59">
        <f t="shared" si="71"/>
        <v>834.49200998600372</v>
      </c>
      <c r="DT95" s="59">
        <f ca="1">AVERAGE(OFFSET($DS$3,0,0,'Données projet'!$E$14+1,1))-AVERAGE(OFFSET($H$3,0,0,'Données projet'!$E$14+1,1))</f>
        <v>383.47399633251354</v>
      </c>
      <c r="DU95" s="59">
        <f t="shared" si="98"/>
        <v>370.49129421395628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34.679093319848675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34.679093319848675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319</v>
      </c>
      <c r="EK95" s="17">
        <f>EJ95*VLOOKUP('Données projet'!$B$15,Paramètres!$A$1:$I$89,3,0)*VLOOKUP('Données projet'!$B$15,Paramètres!$A$1:$I$89,5,0)</f>
        <v>209.00879999999998</v>
      </c>
      <c r="EL95" s="13">
        <f t="shared" si="99"/>
        <v>51.718923953824202</v>
      </c>
      <c r="EM95" s="20">
        <f t="shared" si="73"/>
        <v>454.10078588624373</v>
      </c>
      <c r="EN95" s="59">
        <f t="shared" si="74"/>
        <v>729.11108792935545</v>
      </c>
      <c r="EO95" s="59">
        <f ca="1">AVERAGE(OFFSET($EN$3,0,0,'Données projet'!$E$15+1,1))-AVERAGE(OFFSET($H$3,0,0,'Données projet'!$E$15+1,1))</f>
        <v>321.37107975761091</v>
      </c>
      <c r="EP95" s="59">
        <f t="shared" si="100"/>
        <v>311.28303771742981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28.01003691218547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28.01003691218547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6">
        <f t="shared" si="56"/>
        <v>183.33333333333334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5</v>
      </c>
      <c r="N96" s="13">
        <f>IF('Données projet'!$A$36&gt;35,N95+M96-V95,IF(A96&lt;'Données projet'!$A$36,$K$205^A96,IF(A96='Données projet'!$A$36,'Données projet'!$B$36,N95+M96-V95)))</f>
        <v>268.99999999999983</v>
      </c>
      <c r="O96" s="13">
        <f>N96*VLOOKUP('Données projet'!$B$9,Paramètres!$A$1:$I$89,3,0)*VLOOKUP('Données projet'!$B$9,Paramètres!$A$1:$I$89,5,0)</f>
        <v>243.39119999999986</v>
      </c>
      <c r="P96" s="13">
        <f t="shared" si="87"/>
        <v>59.168566788241527</v>
      </c>
      <c r="Q96" s="20">
        <f t="shared" si="54"/>
        <v>526.95826048952051</v>
      </c>
      <c r="R96" s="59">
        <f t="shared" si="55"/>
        <v>802.28642616135653</v>
      </c>
      <c r="S96" s="59">
        <f ca="1">AVERAGE(OFFSET($R$3,0,0,'Données projet'!$E$9+1,1))-AVERAGE(OFFSET($H$3,0,0,'Données projet'!$E$9+1,1))</f>
        <v>398.11190027805549</v>
      </c>
      <c r="T96" s="59">
        <f t="shared" si="88"/>
        <v>250.47702091764884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62.765508615815044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62.765508615815044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5</v>
      </c>
      <c r="AI96" s="13">
        <f>IF('Données projet'!$A$62&gt;35,AI95+AH96-AQ95,IF(A96&lt;'Données projet'!$A$62,$AF$205^A96,IF(A96='Données projet'!$A$62,'Données projet'!$B$62,AI95+AH96-AQ95)))</f>
        <v>268.99999999999983</v>
      </c>
      <c r="AJ96" s="13">
        <f>AI96*VLOOKUP('Données projet'!$B$10,Paramètres!$A$1:$I$89,3,0)*VLOOKUP('Données projet'!$B$10,Paramètres!$A$1:$I$89,5,0)</f>
        <v>272.76599999999985</v>
      </c>
      <c r="AK96" s="13">
        <f t="shared" si="89"/>
        <v>65.43593563008757</v>
      </c>
      <c r="AL96" s="20">
        <f t="shared" si="58"/>
        <v>589.03503788906892</v>
      </c>
      <c r="AM96" s="59">
        <f t="shared" si="59"/>
        <v>864.36320356090482</v>
      </c>
      <c r="AN96" s="59">
        <f ca="1">AVERAGE(OFFSET($AM$3,0,0,'Données projet'!$E$10+1,1))-AVERAGE(OFFSET($H$3,0,0,'Données projet'!$E$10+1,1))</f>
        <v>437.26788843734175</v>
      </c>
      <c r="AO96" s="59">
        <f t="shared" si="90"/>
        <v>273.35778700650792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70.340656207378956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70.340656207378956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319</v>
      </c>
      <c r="BE96" s="13">
        <f>BD96*VLOOKUP('Données projet'!$B$11,Paramètres!$A$1:$I$89,3,0)*VLOOKUP('Données projet'!$B$11,Paramètres!$A$1:$I$89,5,0)</f>
        <v>343.3716</v>
      </c>
      <c r="BF96" s="13">
        <f t="shared" si="91"/>
        <v>80.196139773203285</v>
      </c>
      <c r="BG96" s="20">
        <f t="shared" si="61"/>
        <v>737.713813438329</v>
      </c>
      <c r="BH96" s="59">
        <f t="shared" si="62"/>
        <v>1013.0419791101649</v>
      </c>
      <c r="BI96" s="59">
        <f ca="1">AVERAGE(OFFSET($BH$3,0,0,'Données projet'!$E$11+1,1))-AVERAGE(OFFSET($H$3,0,0,'Données projet'!$E$11+1,1))</f>
        <v>488.49312517024231</v>
      </c>
      <c r="BJ96" s="59">
        <f t="shared" si="92"/>
        <v>470.60132881359323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45.114133926698628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45.114133926698628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319</v>
      </c>
      <c r="BZ96" s="13">
        <f>BY96*VLOOKUP('Données projet'!$B$12,Paramètres!$A$1:$I$89,3,0)*VLOOKUP('Données projet'!$B$12,Paramètres!$A$1:$I$89,5,0)</f>
        <v>308.53680000000003</v>
      </c>
      <c r="CA96" s="13">
        <f t="shared" si="93"/>
        <v>72.963171684496103</v>
      </c>
      <c r="CB96" s="20">
        <f t="shared" si="64"/>
        <v>664.4457840171641</v>
      </c>
      <c r="CC96" s="59">
        <f t="shared" si="65"/>
        <v>939.77394968900012</v>
      </c>
      <c r="CD96" s="59">
        <f ca="1">AVERAGE(OFFSET($CC$3,0,0,'Données projet'!$E$12+1,1))-AVERAGE(OFFSET($H$3,0,0,'Données projet'!$E$12+1,1))</f>
        <v>445.32382187045056</v>
      </c>
      <c r="CE96" s="59">
        <f t="shared" si="94"/>
        <v>429.45184538102637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40.537337731236441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40.537337731236441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319</v>
      </c>
      <c r="CU96" s="17">
        <f>CT96*VLOOKUP('Données projet'!$B$13,Paramètres!$A$1:$I$89,3,0)*VLOOKUP('Données projet'!$B$13,Paramètres!$A$1:$I$89,5,0)</f>
        <v>258.77280000000002</v>
      </c>
      <c r="CV96" s="13">
        <f t="shared" si="95"/>
        <v>62.460716522234691</v>
      </c>
      <c r="CW96" s="20">
        <f t="shared" si="67"/>
        <v>559.48170794289206</v>
      </c>
      <c r="CX96" s="59">
        <f t="shared" si="68"/>
        <v>834.80987361472808</v>
      </c>
      <c r="CY96" s="59">
        <f ca="1">AVERAGE(OFFSET($CX$3,0,0,'Données projet'!$E$13+1,1))-AVERAGE(OFFSET($H$3,0,0,'Données projet'!$E$13+1,1))</f>
        <v>383.47399633251354</v>
      </c>
      <c r="CZ96" s="59">
        <f t="shared" si="96"/>
        <v>370.49129421395628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33.999057452004763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33.999057452004763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319</v>
      </c>
      <c r="DP96" s="17">
        <f>DO96*VLOOKUP('Données projet'!$B$14,Paramètres!$A$1:$I$89,3,0)*VLOOKUP('Données projet'!$B$14,Paramètres!$A$1:$I$89,5,0)</f>
        <v>258.77280000000002</v>
      </c>
      <c r="DQ96" s="13">
        <f t="shared" si="97"/>
        <v>62.460716522234691</v>
      </c>
      <c r="DR96" s="20">
        <f t="shared" si="70"/>
        <v>559.48170794289206</v>
      </c>
      <c r="DS96" s="59">
        <f t="shared" si="71"/>
        <v>834.80987361472808</v>
      </c>
      <c r="DT96" s="59">
        <f ca="1">AVERAGE(OFFSET($DS$3,0,0,'Données projet'!$E$14+1,1))-AVERAGE(OFFSET($H$3,0,0,'Données projet'!$E$14+1,1))</f>
        <v>383.47399633251354</v>
      </c>
      <c r="DU96" s="59">
        <f t="shared" si="98"/>
        <v>370.49129421395628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33.999057452004763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33.999057452004763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319</v>
      </c>
      <c r="EK96" s="17">
        <f>EJ96*VLOOKUP('Données projet'!$B$15,Paramètres!$A$1:$I$89,3,0)*VLOOKUP('Données projet'!$B$15,Paramètres!$A$1:$I$89,5,0)</f>
        <v>209.00879999999998</v>
      </c>
      <c r="EL96" s="13">
        <f t="shared" si="99"/>
        <v>51.718923953824202</v>
      </c>
      <c r="EM96" s="20">
        <f t="shared" si="73"/>
        <v>454.10078588624373</v>
      </c>
      <c r="EN96" s="59">
        <f t="shared" si="74"/>
        <v>729.42895155807969</v>
      </c>
      <c r="EO96" s="59">
        <f ca="1">AVERAGE(OFFSET($EN$3,0,0,'Données projet'!$E$15+1,1))-AVERAGE(OFFSET($H$3,0,0,'Données projet'!$E$15+1,1))</f>
        <v>321.37107975761091</v>
      </c>
      <c r="EP96" s="59">
        <f t="shared" si="100"/>
        <v>311.28303771742981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27.460777172773081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27.460777172773081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6">
        <f t="shared" si="56"/>
        <v>183.33333333333334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5</v>
      </c>
      <c r="N97" s="13">
        <f>IF('Données projet'!$A$36&gt;35,N96+M97-V96,IF(A97&lt;'Données projet'!$A$36,$K$205^A97,IF(A97='Données projet'!$A$36,'Données projet'!$B$36,N96+M97-V96)))</f>
        <v>273.99999999999983</v>
      </c>
      <c r="O97" s="13">
        <f>N97*VLOOKUP('Données projet'!$B$9,Paramètres!$A$1:$I$89,3,0)*VLOOKUP('Données projet'!$B$9,Paramètres!$A$1:$I$89,5,0)</f>
        <v>247.91519999999986</v>
      </c>
      <c r="P97" s="13">
        <f t="shared" si="87"/>
        <v>60.139294964297406</v>
      </c>
      <c r="Q97" s="20">
        <f t="shared" si="54"/>
        <v>536.52824539615096</v>
      </c>
      <c r="R97" s="59">
        <f t="shared" si="55"/>
        <v>812.16876047338951</v>
      </c>
      <c r="S97" s="59">
        <f ca="1">AVERAGE(OFFSET($R$3,0,0,'Données projet'!$E$9+1,1))-AVERAGE(OFFSET($H$3,0,0,'Données projet'!$E$9+1,1))</f>
        <v>398.11190027805549</v>
      </c>
      <c r="T97" s="59">
        <f t="shared" si="88"/>
        <v>250.47702091764884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61.534715275039019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61.534715275039019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</v>
      </c>
      <c r="AI97" s="13">
        <f>IF('Données projet'!$A$62&gt;35,AI96+AH97-AQ96,IF(A97&lt;'Données projet'!$A$62,$AF$205^A97,IF(A97='Données projet'!$A$62,'Données projet'!$B$62,AI96+AH97-AQ96)))</f>
        <v>273.99999999999983</v>
      </c>
      <c r="AJ97" s="13">
        <f>AI97*VLOOKUP('Données projet'!$B$10,Paramètres!$A$1:$I$89,3,0)*VLOOKUP('Données projet'!$B$10,Paramètres!$A$1:$I$89,5,0)</f>
        <v>277.83599999999984</v>
      </c>
      <c r="AK97" s="13">
        <f t="shared" si="89"/>
        <v>66.509487177652261</v>
      </c>
      <c r="AL97" s="20">
        <f t="shared" si="58"/>
        <v>599.73505683441078</v>
      </c>
      <c r="AM97" s="59">
        <f t="shared" si="59"/>
        <v>875.37557191164933</v>
      </c>
      <c r="AN97" s="59">
        <f ca="1">AVERAGE(OFFSET($AM$3,0,0,'Données projet'!$E$10+1,1))-AVERAGE(OFFSET($H$3,0,0,'Données projet'!$E$10+1,1))</f>
        <v>437.26788843734175</v>
      </c>
      <c r="AO97" s="59">
        <f t="shared" si="90"/>
        <v>273.35778700650792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68.961318842716167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68.961318842716167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319</v>
      </c>
      <c r="BE97" s="13">
        <f>BD97*VLOOKUP('Données projet'!$B$11,Paramètres!$A$1:$I$89,3,0)*VLOOKUP('Données projet'!$B$11,Paramètres!$A$1:$I$89,5,0)</f>
        <v>343.3716</v>
      </c>
      <c r="BF97" s="13">
        <f t="shared" si="91"/>
        <v>80.196139773203285</v>
      </c>
      <c r="BG97" s="20">
        <f t="shared" si="61"/>
        <v>737.713813438329</v>
      </c>
      <c r="BH97" s="59">
        <f t="shared" si="62"/>
        <v>1013.3543285155674</v>
      </c>
      <c r="BI97" s="59">
        <f ca="1">AVERAGE(OFFSET($BH$3,0,0,'Données projet'!$E$11+1,1))-AVERAGE(OFFSET($H$3,0,0,'Données projet'!$E$11+1,1))</f>
        <v>488.49312517024231</v>
      </c>
      <c r="BJ97" s="59">
        <f t="shared" si="92"/>
        <v>470.60132881359323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44.229473277300691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44.229473277300691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319</v>
      </c>
      <c r="BZ97" s="13">
        <f>BY97*VLOOKUP('Données projet'!$B$12,Paramètres!$A$1:$I$89,3,0)*VLOOKUP('Données projet'!$B$12,Paramètres!$A$1:$I$89,5,0)</f>
        <v>308.53680000000003</v>
      </c>
      <c r="CA97" s="13">
        <f t="shared" si="93"/>
        <v>72.963171684496103</v>
      </c>
      <c r="CB97" s="20">
        <f t="shared" si="64"/>
        <v>664.4457840171641</v>
      </c>
      <c r="CC97" s="59">
        <f t="shared" si="65"/>
        <v>940.08629909440265</v>
      </c>
      <c r="CD97" s="59">
        <f ca="1">AVERAGE(OFFSET($CC$3,0,0,'Données projet'!$E$12+1,1))-AVERAGE(OFFSET($H$3,0,0,'Données projet'!$E$12+1,1))</f>
        <v>445.32382187045056</v>
      </c>
      <c r="CE97" s="59">
        <f t="shared" si="94"/>
        <v>429.45184538102637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39.742425263661488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39.742425263661488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319</v>
      </c>
      <c r="CU97" s="17">
        <f>CT97*VLOOKUP('Données projet'!$B$13,Paramètres!$A$1:$I$89,3,0)*VLOOKUP('Données projet'!$B$13,Paramètres!$A$1:$I$89,5,0)</f>
        <v>258.77280000000002</v>
      </c>
      <c r="CV97" s="13">
        <f t="shared" si="95"/>
        <v>62.460716522234691</v>
      </c>
      <c r="CW97" s="20">
        <f t="shared" si="67"/>
        <v>559.48170794289206</v>
      </c>
      <c r="CX97" s="59">
        <f t="shared" si="68"/>
        <v>835.1222230201306</v>
      </c>
      <c r="CY97" s="59">
        <f ca="1">AVERAGE(OFFSET($CX$3,0,0,'Données projet'!$E$13+1,1))-AVERAGE(OFFSET($H$3,0,0,'Données projet'!$E$13+1,1))</f>
        <v>383.47399633251354</v>
      </c>
      <c r="CZ97" s="59">
        <f t="shared" si="96"/>
        <v>370.49129421395628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33.332356672748347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33.332356672748347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319</v>
      </c>
      <c r="DP97" s="17">
        <f>DO97*VLOOKUP('Données projet'!$B$14,Paramètres!$A$1:$I$89,3,0)*VLOOKUP('Données projet'!$B$14,Paramètres!$A$1:$I$89,5,0)</f>
        <v>258.77280000000002</v>
      </c>
      <c r="DQ97" s="13">
        <f t="shared" si="97"/>
        <v>62.460716522234691</v>
      </c>
      <c r="DR97" s="20">
        <f t="shared" si="70"/>
        <v>559.48170794289206</v>
      </c>
      <c r="DS97" s="59">
        <f t="shared" si="71"/>
        <v>835.1222230201306</v>
      </c>
      <c r="DT97" s="59">
        <f ca="1">AVERAGE(OFFSET($DS$3,0,0,'Données projet'!$E$14+1,1))-AVERAGE(OFFSET($H$3,0,0,'Données projet'!$E$14+1,1))</f>
        <v>383.47399633251354</v>
      </c>
      <c r="DU97" s="59">
        <f t="shared" si="98"/>
        <v>370.49129421395628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33.332356672748347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33.332356672748347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319</v>
      </c>
      <c r="EK97" s="17">
        <f>EJ97*VLOOKUP('Données projet'!$B$15,Paramètres!$A$1:$I$89,3,0)*VLOOKUP('Données projet'!$B$15,Paramètres!$A$1:$I$89,5,0)</f>
        <v>209.00879999999998</v>
      </c>
      <c r="EL97" s="13">
        <f t="shared" si="99"/>
        <v>51.718923953824202</v>
      </c>
      <c r="EM97" s="20">
        <f t="shared" si="73"/>
        <v>454.10078588624373</v>
      </c>
      <c r="EN97" s="59">
        <f t="shared" si="74"/>
        <v>729.74130096348222</v>
      </c>
      <c r="EO97" s="59">
        <f ca="1">AVERAGE(OFFSET($EN$3,0,0,'Données projet'!$E$15+1,1))-AVERAGE(OFFSET($H$3,0,0,'Données projet'!$E$15+1,1))</f>
        <v>321.37107975761091</v>
      </c>
      <c r="EP97" s="59">
        <f t="shared" si="100"/>
        <v>311.28303771742981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26.922288081835209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26.922288081835209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6">
        <f t="shared" si="56"/>
        <v>183.33333333333334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279</v>
      </c>
      <c r="L98" s="12">
        <f>VLOOKUP(A98,'Données projet'!$A$35:$I$55,9,0)</f>
        <v>5</v>
      </c>
      <c r="M98" s="12">
        <f t="array" ref="M98">INDEX(L:L,MIN(IF(ISNUMBER(L98:L294),ROW(L98:L294),"")))</f>
        <v>5</v>
      </c>
      <c r="N98" s="13">
        <f>IF('Données projet'!$A$36&gt;35,N97+M98-V97,IF(A98&lt;'Données projet'!$A$36,$K$205^A98,IF(A98='Données projet'!$A$36,'Données projet'!$B$36,N97+M98-V97)))</f>
        <v>278.99999999999983</v>
      </c>
      <c r="O98" s="13">
        <f>N98*VLOOKUP('Données projet'!$B$9,Paramètres!$A$1:$I$89,3,0)*VLOOKUP('Données projet'!$B$9,Paramètres!$A$1:$I$89,5,0)</f>
        <v>252.43919999999983</v>
      </c>
      <c r="P98" s="13">
        <f t="shared" si="87"/>
        <v>61.107963296116218</v>
      </c>
      <c r="Q98" s="20">
        <f t="shared" si="54"/>
        <v>546.09464274073537</v>
      </c>
      <c r="R98" s="59">
        <f t="shared" si="55"/>
        <v>822.04208865950136</v>
      </c>
      <c r="S98" s="59">
        <f ca="1">AVERAGE(OFFSET($R$3,0,0,'Données projet'!$E$9+1,1))-AVERAGE(OFFSET($H$3,0,0,'Données projet'!$E$9+1,1))</f>
        <v>398.11190027805549</v>
      </c>
      <c r="T98" s="59">
        <f t="shared" si="88"/>
        <v>250.47702091764884</v>
      </c>
      <c r="U98" s="15">
        <f>IF(ISNA(VLOOKUP(A98,'Données projet'!$A$35:$I$55,3,0)),0,VLOOKUP(A98,'Données projet'!$A$35:$I$55,3,0))</f>
        <v>15</v>
      </c>
      <c r="V98" s="15">
        <f>IF(ISNA(VLOOKUP(A98,'Données projet'!$A$35:$I$55,4,0)),0,VLOOKUP(A98,'Données projet'!$A$35:$I$55,4,0))</f>
        <v>21</v>
      </c>
      <c r="W98" s="16">
        <f>IF(ISNA(VLOOKUP(A98,'Données projet'!$A$35:$I$55,5,0)),0%,VLOOKUP(A98,'Données projet'!$A$35:$I$55,5,0)*VLOOKUP('Données projet'!$B$9,Paramètres!$A$1:$I$89,7,0))</f>
        <v>0.43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69.360130323560554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69.360130323560554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279</v>
      </c>
      <c r="AG98" s="12">
        <f>VLOOKUP(A98,'Données projet'!$A$61:$I$81,9,0)</f>
        <v>5</v>
      </c>
      <c r="AH98" s="12">
        <f t="array" ref="AH98">INDEX(AG:AG,MIN(IF(ISNUMBER(AG98:AG294),ROW(AG98:AG294),"")))</f>
        <v>5</v>
      </c>
      <c r="AI98" s="13">
        <f>IF('Données projet'!$A$62&gt;35,AI97+AH98-AQ97,IF(A98&lt;'Données projet'!$A$62,$AF$205^A98,IF(A98='Données projet'!$A$62,'Données projet'!$B$62,AI97+AH98-AQ97)))</f>
        <v>278.99999999999983</v>
      </c>
      <c r="AJ98" s="13">
        <f>AI98*VLOOKUP('Données projet'!$B$10,Paramètres!$A$1:$I$89,3,0)*VLOOKUP('Données projet'!$B$10,Paramètres!$A$1:$I$89,5,0)</f>
        <v>282.90599999999989</v>
      </c>
      <c r="AK98" s="13">
        <f t="shared" si="89"/>
        <v>67.580760694123455</v>
      </c>
      <c r="AL98" s="20">
        <f t="shared" si="58"/>
        <v>610.43110820893151</v>
      </c>
      <c r="AM98" s="59">
        <f t="shared" si="59"/>
        <v>886.3785541276975</v>
      </c>
      <c r="AN98" s="59">
        <f ca="1">AVERAGE(OFFSET($AM$3,0,0,'Données projet'!$E$10+1,1))-AVERAGE(OFFSET($H$3,0,0,'Données projet'!$E$10+1,1))</f>
        <v>437.26788843734175</v>
      </c>
      <c r="AO98" s="59">
        <f t="shared" si="90"/>
        <v>273.35778700650792</v>
      </c>
      <c r="AP98" s="15">
        <f>IF(ISNA(VLOOKUP(A98,'Données projet'!$A$61:$I$81,3,0)),0,VLOOKUP(A98,'Données projet'!$A$61:$I$81,3,0))</f>
        <v>15</v>
      </c>
      <c r="AQ98" s="15">
        <f>IF(ISNA(VLOOKUP(A98,'Données projet'!$A$61:$I$81,4,0)),0,VLOOKUP(A98,'Données projet'!$A$61:$I$81,4,0))</f>
        <v>21</v>
      </c>
      <c r="AR98" s="16">
        <f>IF(ISNA(VLOOKUP(A98,'Données projet'!$A$61:$I$81,5,0)),0%,VLOOKUP(A98,'Données projet'!$A$61:$I$81,5,0)*VLOOKUP('Données projet'!$B$10,Paramètres!$A$1:$I$89,7,0))</f>
        <v>0.43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77.731180535024791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77.731180535024791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319</v>
      </c>
      <c r="BE98" s="13">
        <f>BD98*VLOOKUP('Données projet'!$B$11,Paramètres!$A$1:$I$89,3,0)*VLOOKUP('Données projet'!$B$11,Paramètres!$A$1:$I$89,5,0)</f>
        <v>343.3716</v>
      </c>
      <c r="BF98" s="13">
        <f t="shared" si="91"/>
        <v>80.196139773203285</v>
      </c>
      <c r="BG98" s="20">
        <f t="shared" si="61"/>
        <v>737.713813438329</v>
      </c>
      <c r="BH98" s="59">
        <f t="shared" si="62"/>
        <v>1013.6612593570949</v>
      </c>
      <c r="BI98" s="59">
        <f ca="1">AVERAGE(OFFSET($BH$3,0,0,'Données projet'!$E$11+1,1))-AVERAGE(OFFSET($H$3,0,0,'Données projet'!$E$11+1,1))</f>
        <v>488.49312517024231</v>
      </c>
      <c r="BJ98" s="59">
        <f t="shared" si="92"/>
        <v>470.60132881359323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43.362160283647732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43.362160283647732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319</v>
      </c>
      <c r="BZ98" s="13">
        <f>BY98*VLOOKUP('Données projet'!$B$12,Paramètres!$A$1:$I$89,3,0)*VLOOKUP('Données projet'!$B$12,Paramètres!$A$1:$I$89,5,0)</f>
        <v>308.53680000000003</v>
      </c>
      <c r="CA98" s="13">
        <f t="shared" si="93"/>
        <v>72.963171684496103</v>
      </c>
      <c r="CB98" s="20">
        <f t="shared" si="64"/>
        <v>664.4457840171641</v>
      </c>
      <c r="CC98" s="59">
        <f t="shared" si="65"/>
        <v>940.39322993593009</v>
      </c>
      <c r="CD98" s="59">
        <f ca="1">AVERAGE(OFFSET($CC$3,0,0,'Données projet'!$E$12+1,1))-AVERAGE(OFFSET($H$3,0,0,'Données projet'!$E$12+1,1))</f>
        <v>445.32382187045056</v>
      </c>
      <c r="CE98" s="59">
        <f t="shared" si="94"/>
        <v>429.45184538102637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38.963100544726949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38.963100544726949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319</v>
      </c>
      <c r="CU98" s="17">
        <f>CT98*VLOOKUP('Données projet'!$B$13,Paramètres!$A$1:$I$89,3,0)*VLOOKUP('Données projet'!$B$13,Paramètres!$A$1:$I$89,5,0)</f>
        <v>258.77280000000002</v>
      </c>
      <c r="CV98" s="13">
        <f t="shared" si="95"/>
        <v>62.460716522234691</v>
      </c>
      <c r="CW98" s="20">
        <f t="shared" si="67"/>
        <v>559.48170794289206</v>
      </c>
      <c r="CX98" s="59">
        <f t="shared" si="68"/>
        <v>835.42915386165805</v>
      </c>
      <c r="CY98" s="59">
        <f ca="1">AVERAGE(OFFSET($CX$3,0,0,'Données projet'!$E$13+1,1))-AVERAGE(OFFSET($H$3,0,0,'Données projet'!$E$13+1,1))</f>
        <v>383.47399633251354</v>
      </c>
      <c r="CZ98" s="59">
        <f t="shared" si="96"/>
        <v>370.49129421395628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32.678729489125828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32.678729489125828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319</v>
      </c>
      <c r="DP98" s="17">
        <f>DO98*VLOOKUP('Données projet'!$B$14,Paramètres!$A$1:$I$89,3,0)*VLOOKUP('Données projet'!$B$14,Paramètres!$A$1:$I$89,5,0)</f>
        <v>258.77280000000002</v>
      </c>
      <c r="DQ98" s="13">
        <f t="shared" si="97"/>
        <v>62.460716522234691</v>
      </c>
      <c r="DR98" s="20">
        <f t="shared" si="70"/>
        <v>559.48170794289206</v>
      </c>
      <c r="DS98" s="59">
        <f t="shared" si="71"/>
        <v>835.42915386165805</v>
      </c>
      <c r="DT98" s="59">
        <f ca="1">AVERAGE(OFFSET($DS$3,0,0,'Données projet'!$E$14+1,1))-AVERAGE(OFFSET($H$3,0,0,'Données projet'!$E$14+1,1))</f>
        <v>383.47399633251354</v>
      </c>
      <c r="DU98" s="59">
        <f t="shared" si="98"/>
        <v>370.49129421395628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32.678729489125828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32.678729489125828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319</v>
      </c>
      <c r="EK98" s="17">
        <f>EJ98*VLOOKUP('Données projet'!$B$15,Paramètres!$A$1:$I$89,3,0)*VLOOKUP('Données projet'!$B$15,Paramètres!$A$1:$I$89,5,0)</f>
        <v>209.00879999999998</v>
      </c>
      <c r="EL98" s="13">
        <f t="shared" si="99"/>
        <v>51.718923953824202</v>
      </c>
      <c r="EM98" s="20">
        <f t="shared" si="73"/>
        <v>454.10078588624373</v>
      </c>
      <c r="EN98" s="59">
        <f t="shared" si="74"/>
        <v>730.04823180500966</v>
      </c>
      <c r="EO98" s="59">
        <f ca="1">AVERAGE(OFFSET($EN$3,0,0,'Données projet'!$E$15+1,1))-AVERAGE(OFFSET($H$3,0,0,'Données projet'!$E$15+1,1))</f>
        <v>321.37107975761091</v>
      </c>
      <c r="EP98" s="59">
        <f t="shared" si="100"/>
        <v>311.28303771742981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26.394358433524715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26.394358433524715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6">
        <f t="shared" si="56"/>
        <v>183.33333333333334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4.8</v>
      </c>
      <c r="N99" s="13">
        <f>IF('Données projet'!$A$36&gt;35,N98+M99-V98,IF(A99&lt;'Données projet'!$A$36,$K$205^A99,IF(A99='Données projet'!$A$36,'Données projet'!$B$36,N98+M99-V98)))</f>
        <v>262.79999999999984</v>
      </c>
      <c r="O99" s="13">
        <f>N99*VLOOKUP('Données projet'!$B$9,Paramètres!$A$1:$I$89,3,0)*VLOOKUP('Données projet'!$B$9,Paramètres!$A$1:$I$89,5,0)</f>
        <v>237.78143999999983</v>
      </c>
      <c r="P99" s="13">
        <f t="shared" si="87"/>
        <v>57.9619387969109</v>
      </c>
      <c r="Q99" s="20">
        <f t="shared" ref="Q99:Q130" si="107">(O99+P99)*0.475*44/12</f>
        <v>515.08638473795281</v>
      </c>
      <c r="R99" s="59">
        <f t="shared" si="55"/>
        <v>791.33543693434024</v>
      </c>
      <c r="S99" s="59">
        <f ca="1">AVERAGE(OFFSET($R$3,0,0,'Données projet'!$E$9+1,1))-AVERAGE(OFFSET($H$3,0,0,'Données projet'!$E$9+1,1))</f>
        <v>398.11190027805549</v>
      </c>
      <c r="T99" s="59">
        <f t="shared" si="88"/>
        <v>250.47702091764884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68.000020473417706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68.000020473417706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4.8</v>
      </c>
      <c r="AI99" s="13">
        <f>IF('Données projet'!$A$62&gt;35,AI98+AH99-AQ98,IF(A99&lt;'Données projet'!$A$62,$AF$205^A99,IF(A99='Données projet'!$A$62,'Données projet'!$B$62,AI98+AH99-AQ98)))</f>
        <v>262.79999999999984</v>
      </c>
      <c r="AJ99" s="13">
        <f>AI99*VLOOKUP('Données projet'!$B$10,Paramètres!$A$1:$I$89,3,0)*VLOOKUP('Données projet'!$B$10,Paramètres!$A$1:$I$89,5,0)</f>
        <v>266.47919999999988</v>
      </c>
      <c r="AK99" s="13">
        <f t="shared" si="89"/>
        <v>64.101496824889622</v>
      </c>
      <c r="AL99" s="20">
        <f t="shared" si="58"/>
        <v>575.76138030334926</v>
      </c>
      <c r="AM99" s="59">
        <f t="shared" si="59"/>
        <v>852.01043249973668</v>
      </c>
      <c r="AN99" s="59">
        <f ca="1">AVERAGE(OFFSET($AM$3,0,0,'Données projet'!$E$10+1,1))-AVERAGE(OFFSET($H$3,0,0,'Données projet'!$E$10+1,1))</f>
        <v>437.26788843734175</v>
      </c>
      <c r="AO99" s="59">
        <f t="shared" si="90"/>
        <v>273.35778700650792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76.206919496071606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76.206919496071606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319</v>
      </c>
      <c r="BE99" s="13">
        <f>BD99*VLOOKUP('Données projet'!$B$11,Paramètres!$A$1:$I$89,3,0)*VLOOKUP('Données projet'!$B$11,Paramètres!$A$1:$I$89,5,0)</f>
        <v>343.3716</v>
      </c>
      <c r="BF99" s="13">
        <f t="shared" si="91"/>
        <v>80.196139773203285</v>
      </c>
      <c r="BG99" s="20">
        <f t="shared" si="61"/>
        <v>737.713813438329</v>
      </c>
      <c r="BH99" s="59">
        <f t="shared" si="62"/>
        <v>1013.9628656347164</v>
      </c>
      <c r="BI99" s="59">
        <f ca="1">AVERAGE(OFFSET($BH$3,0,0,'Données projet'!$E$11+1,1))-AVERAGE(OFFSET($H$3,0,0,'Données projet'!$E$11+1,1))</f>
        <v>488.49312517024231</v>
      </c>
      <c r="BJ99" s="59">
        <f t="shared" si="92"/>
        <v>470.60132881359323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42.511854768791622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42.511854768791622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319</v>
      </c>
      <c r="BZ99" s="13">
        <f>BY99*VLOOKUP('Données projet'!$B$12,Paramètres!$A$1:$I$89,3,0)*VLOOKUP('Données projet'!$B$12,Paramètres!$A$1:$I$89,5,0)</f>
        <v>308.53680000000003</v>
      </c>
      <c r="CA99" s="13">
        <f t="shared" si="93"/>
        <v>72.963171684496103</v>
      </c>
      <c r="CB99" s="20">
        <f t="shared" si="64"/>
        <v>664.4457840171641</v>
      </c>
      <c r="CC99" s="59">
        <f t="shared" si="65"/>
        <v>940.69483621355153</v>
      </c>
      <c r="CD99" s="59">
        <f ca="1">AVERAGE(OFFSET($CC$3,0,0,'Données projet'!$E$12+1,1))-AVERAGE(OFFSET($H$3,0,0,'Données projet'!$E$12+1,1))</f>
        <v>445.32382187045056</v>
      </c>
      <c r="CE99" s="59">
        <f t="shared" si="94"/>
        <v>429.45184538102637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38.199057908189573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38.199057908189573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319</v>
      </c>
      <c r="CU99" s="17">
        <f>CT99*VLOOKUP('Données projet'!$B$13,Paramètres!$A$1:$I$89,3,0)*VLOOKUP('Données projet'!$B$13,Paramètres!$A$1:$I$89,5,0)</f>
        <v>258.77280000000002</v>
      </c>
      <c r="CV99" s="13">
        <f t="shared" si="95"/>
        <v>62.460716522234691</v>
      </c>
      <c r="CW99" s="20">
        <f t="shared" si="67"/>
        <v>559.48170794289206</v>
      </c>
      <c r="CX99" s="59">
        <f t="shared" si="68"/>
        <v>835.73076013927948</v>
      </c>
      <c r="CY99" s="59">
        <f ca="1">AVERAGE(OFFSET($CX$3,0,0,'Données projet'!$E$13+1,1))-AVERAGE(OFFSET($H$3,0,0,'Données projet'!$E$13+1,1))</f>
        <v>383.47399633251354</v>
      </c>
      <c r="CZ99" s="59">
        <f t="shared" si="96"/>
        <v>370.49129421395628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32.037919535900933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32.037919535900933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319</v>
      </c>
      <c r="DP99" s="17">
        <f>DO99*VLOOKUP('Données projet'!$B$14,Paramètres!$A$1:$I$89,3,0)*VLOOKUP('Données projet'!$B$14,Paramètres!$A$1:$I$89,5,0)</f>
        <v>258.77280000000002</v>
      </c>
      <c r="DQ99" s="13">
        <f t="shared" si="97"/>
        <v>62.460716522234691</v>
      </c>
      <c r="DR99" s="20">
        <f t="shared" si="70"/>
        <v>559.48170794289206</v>
      </c>
      <c r="DS99" s="59">
        <f t="shared" si="71"/>
        <v>835.73076013927948</v>
      </c>
      <c r="DT99" s="59">
        <f ca="1">AVERAGE(OFFSET($DS$3,0,0,'Données projet'!$E$14+1,1))-AVERAGE(OFFSET($H$3,0,0,'Données projet'!$E$14+1,1))</f>
        <v>383.47399633251354</v>
      </c>
      <c r="DU99" s="59">
        <f t="shared" si="98"/>
        <v>370.49129421395628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32.037919535900933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32.037919535900933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319</v>
      </c>
      <c r="EK99" s="17">
        <f>EJ99*VLOOKUP('Données projet'!$B$15,Paramètres!$A$1:$I$89,3,0)*VLOOKUP('Données projet'!$B$15,Paramètres!$A$1:$I$89,5,0)</f>
        <v>209.00879999999998</v>
      </c>
      <c r="EL99" s="13">
        <f t="shared" si="99"/>
        <v>51.718923953824202</v>
      </c>
      <c r="EM99" s="20">
        <f t="shared" si="73"/>
        <v>454.10078588624373</v>
      </c>
      <c r="EN99" s="59">
        <f t="shared" si="74"/>
        <v>730.34983808263109</v>
      </c>
      <c r="EO99" s="59">
        <f ca="1">AVERAGE(OFFSET($EN$3,0,0,'Données projet'!$E$15+1,1))-AVERAGE(OFFSET($H$3,0,0,'Données projet'!$E$15+1,1))</f>
        <v>321.37107975761091</v>
      </c>
      <c r="EP99" s="59">
        <f t="shared" si="100"/>
        <v>311.28303771742981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25.8767811636123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25.8767811636123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6">
        <f t="shared" si="56"/>
        <v>183.33333333333334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4.8</v>
      </c>
      <c r="N100" s="13">
        <f>IF('Données projet'!$A$36&gt;35,N99+M100-V99,IF(A100&lt;'Données projet'!$A$36,$K$205^A100,IF(A100='Données projet'!$A$36,'Données projet'!$B$36,N99+M100-V99)))</f>
        <v>267.59999999999985</v>
      </c>
      <c r="O100" s="13">
        <f>N100*VLOOKUP('Données projet'!$B$9,Paramètres!$A$1:$I$89,3,0)*VLOOKUP('Données projet'!$B$9,Paramètres!$A$1:$I$89,5,0)</f>
        <v>242.12447999999986</v>
      </c>
      <c r="P100" s="13">
        <f t="shared" si="87"/>
        <v>58.896387987806008</v>
      </c>
      <c r="Q100" s="20">
        <f t="shared" si="107"/>
        <v>524.27801174542856</v>
      </c>
      <c r="R100" s="59">
        <f t="shared" si="55"/>
        <v>800.82343802481137</v>
      </c>
      <c r="S100" s="59">
        <f ca="1">AVERAGE(OFFSET($R$3,0,0,'Données projet'!$E$9+1,1))-AVERAGE(OFFSET($H$3,0,0,'Données projet'!$E$9+1,1))</f>
        <v>398.11190027805549</v>
      </c>
      <c r="T100" s="59">
        <f t="shared" si="88"/>
        <v>250.47702091764884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66.666581547851067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66.666581547851067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4.8</v>
      </c>
      <c r="AI100" s="13">
        <f>IF('Données projet'!$A$62&gt;35,AI99+AH100-AQ99,IF(A100&lt;'Données projet'!$A$62,$AF$205^A100,IF(A100='Données projet'!$A$62,'Données projet'!$B$62,AI99+AH100-AQ99)))</f>
        <v>267.59999999999985</v>
      </c>
      <c r="AJ100" s="13">
        <f>AI100*VLOOKUP('Données projet'!$B$10,Paramètres!$A$1:$I$89,3,0)*VLOOKUP('Données projet'!$B$10,Paramètres!$A$1:$I$89,5,0)</f>
        <v>271.34639999999985</v>
      </c>
      <c r="AK100" s="13">
        <f t="shared" si="89"/>
        <v>65.134926573557308</v>
      </c>
      <c r="AL100" s="20">
        <f t="shared" si="58"/>
        <v>586.03831044894537</v>
      </c>
      <c r="AM100" s="59">
        <f t="shared" si="59"/>
        <v>862.58373672832818</v>
      </c>
      <c r="AN100" s="59">
        <f ca="1">AVERAGE(OFFSET($AM$3,0,0,'Données projet'!$E$10+1,1))-AVERAGE(OFFSET($H$3,0,0,'Données projet'!$E$10+1,1))</f>
        <v>437.26788843734175</v>
      </c>
      <c r="AO100" s="59">
        <f t="shared" si="90"/>
        <v>273.35778700650792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74.712548286384859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74.712548286384859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319</v>
      </c>
      <c r="BE100" s="13">
        <f>BD100*VLOOKUP('Données projet'!$B$11,Paramètres!$A$1:$I$89,3,0)*VLOOKUP('Données projet'!$B$11,Paramètres!$A$1:$I$89,5,0)</f>
        <v>343.3716</v>
      </c>
      <c r="BF100" s="13">
        <f t="shared" si="91"/>
        <v>80.196139773203285</v>
      </c>
      <c r="BG100" s="20">
        <f t="shared" si="61"/>
        <v>737.713813438329</v>
      </c>
      <c r="BH100" s="59">
        <f t="shared" si="62"/>
        <v>1014.2592397177118</v>
      </c>
      <c r="BI100" s="59">
        <f ca="1">AVERAGE(OFFSET($BH$3,0,0,'Données projet'!$E$11+1,1))-AVERAGE(OFFSET($H$3,0,0,'Données projet'!$E$11+1,1))</f>
        <v>488.49312517024231</v>
      </c>
      <c r="BJ100" s="59">
        <f t="shared" si="92"/>
        <v>470.60132881359323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41.678223226446683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41.678223226446683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319</v>
      </c>
      <c r="BZ100" s="13">
        <f>BY100*VLOOKUP('Données projet'!$B$12,Paramètres!$A$1:$I$89,3,0)*VLOOKUP('Données projet'!$B$12,Paramètres!$A$1:$I$89,5,0)</f>
        <v>308.53680000000003</v>
      </c>
      <c r="CA100" s="13">
        <f t="shared" si="93"/>
        <v>72.963171684496103</v>
      </c>
      <c r="CB100" s="20">
        <f t="shared" si="64"/>
        <v>664.4457840171641</v>
      </c>
      <c r="CC100" s="59">
        <f t="shared" si="65"/>
        <v>940.99121029654691</v>
      </c>
      <c r="CD100" s="59">
        <f ca="1">AVERAGE(OFFSET($CC$3,0,0,'Données projet'!$E$12+1,1))-AVERAGE(OFFSET($H$3,0,0,'Données projet'!$E$12+1,1))</f>
        <v>445.32382187045056</v>
      </c>
      <c r="CE100" s="59">
        <f t="shared" si="94"/>
        <v>429.45184538102637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37.4499976817347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37.4499976817347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319</v>
      </c>
      <c r="CU100" s="17">
        <f>CT100*VLOOKUP('Données projet'!$B$13,Paramètres!$A$1:$I$89,3,0)*VLOOKUP('Données projet'!$B$13,Paramètres!$A$1:$I$89,5,0)</f>
        <v>258.77280000000002</v>
      </c>
      <c r="CV100" s="13">
        <f t="shared" si="95"/>
        <v>62.460716522234691</v>
      </c>
      <c r="CW100" s="20">
        <f t="shared" si="67"/>
        <v>559.48170794289206</v>
      </c>
      <c r="CX100" s="59">
        <f t="shared" si="68"/>
        <v>836.02713422227487</v>
      </c>
      <c r="CY100" s="59">
        <f ca="1">AVERAGE(OFFSET($CX$3,0,0,'Données projet'!$E$13+1,1))-AVERAGE(OFFSET($H$3,0,0,'Données projet'!$E$13+1,1))</f>
        <v>383.47399633251354</v>
      </c>
      <c r="CZ100" s="59">
        <f t="shared" si="96"/>
        <v>370.49129421395628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31.409675475003301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31.409675475003301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319</v>
      </c>
      <c r="DP100" s="17">
        <f>DO100*VLOOKUP('Données projet'!$B$14,Paramètres!$A$1:$I$89,3,0)*VLOOKUP('Données projet'!$B$14,Paramètres!$A$1:$I$89,5,0)</f>
        <v>258.77280000000002</v>
      </c>
      <c r="DQ100" s="13">
        <f t="shared" si="97"/>
        <v>62.460716522234691</v>
      </c>
      <c r="DR100" s="20">
        <f t="shared" si="70"/>
        <v>559.48170794289206</v>
      </c>
      <c r="DS100" s="59">
        <f t="shared" si="71"/>
        <v>836.02713422227487</v>
      </c>
      <c r="DT100" s="59">
        <f ca="1">AVERAGE(OFFSET($DS$3,0,0,'Données projet'!$E$14+1,1))-AVERAGE(OFFSET($H$3,0,0,'Données projet'!$E$14+1,1))</f>
        <v>383.47399633251354</v>
      </c>
      <c r="DU100" s="59">
        <f t="shared" si="98"/>
        <v>370.49129421395628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31.409675475003301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31.409675475003301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319</v>
      </c>
      <c r="EK100" s="17">
        <f>EJ100*VLOOKUP('Données projet'!$B$15,Paramètres!$A$1:$I$89,3,0)*VLOOKUP('Données projet'!$B$15,Paramètres!$A$1:$I$89,5,0)</f>
        <v>209.00879999999998</v>
      </c>
      <c r="EL100" s="13">
        <f t="shared" si="99"/>
        <v>51.718923953824202</v>
      </c>
      <c r="EM100" s="20">
        <f t="shared" si="73"/>
        <v>454.10078588624373</v>
      </c>
      <c r="EN100" s="59">
        <f t="shared" si="74"/>
        <v>730.64621216562659</v>
      </c>
      <c r="EO100" s="59">
        <f ca="1">AVERAGE(OFFSET($EN$3,0,0,'Données projet'!$E$15+1,1))-AVERAGE(OFFSET($H$3,0,0,'Données projet'!$E$15+1,1))</f>
        <v>321.37107975761091</v>
      </c>
      <c r="EP100" s="59">
        <f t="shared" si="100"/>
        <v>311.28303771742981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25.369353268271905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25.369353268271905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6">
        <f t="shared" si="56"/>
        <v>183.33333333333334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4.8</v>
      </c>
      <c r="N101" s="13">
        <f>IF('Données projet'!$A$36&gt;35,N100+M101-V100,IF(A101&lt;'Données projet'!$A$36,$K$205^A101,IF(A101='Données projet'!$A$36,'Données projet'!$B$36,N100+M101-V100)))</f>
        <v>272.39999999999986</v>
      </c>
      <c r="O101" s="13">
        <f>N101*VLOOKUP('Données projet'!$B$9,Paramètres!$A$1:$I$89,3,0)*VLOOKUP('Données projet'!$B$9,Paramètres!$A$1:$I$89,5,0)</f>
        <v>246.46751999999987</v>
      </c>
      <c r="P101" s="13">
        <f t="shared" si="87"/>
        <v>59.828888074216977</v>
      </c>
      <c r="Q101" s="20">
        <f t="shared" si="107"/>
        <v>533.46624406259423</v>
      </c>
      <c r="R101" s="59">
        <f t="shared" si="55"/>
        <v>810.3029029972256</v>
      </c>
      <c r="S101" s="59">
        <f ca="1">AVERAGE(OFFSET($R$3,0,0,'Données projet'!$E$9+1,1))-AVERAGE(OFFSET($H$3,0,0,'Données projet'!$E$9+1,1))</f>
        <v>398.11190027805549</v>
      </c>
      <c r="T101" s="59">
        <f t="shared" si="88"/>
        <v>250.47702091764884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65.359290546297359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65.359290546297359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4.8</v>
      </c>
      <c r="AI101" s="13">
        <f>IF('Données projet'!$A$62&gt;35,AI100+AH101-AQ100,IF(A101&lt;'Données projet'!$A$62,$AF$205^A101,IF(A101='Données projet'!$A$62,'Données projet'!$B$62,AI100+AH101-AQ100)))</f>
        <v>272.39999999999986</v>
      </c>
      <c r="AJ101" s="13">
        <f>AI101*VLOOKUP('Données projet'!$B$10,Paramètres!$A$1:$I$89,3,0)*VLOOKUP('Données projet'!$B$10,Paramètres!$A$1:$I$89,5,0)</f>
        <v>276.21359999999987</v>
      </c>
      <c r="AK101" s="13">
        <f t="shared" si="89"/>
        <v>66.166200760877416</v>
      </c>
      <c r="AL101" s="20">
        <f t="shared" si="58"/>
        <v>596.31148632519455</v>
      </c>
      <c r="AM101" s="59">
        <f t="shared" si="59"/>
        <v>873.14814525982592</v>
      </c>
      <c r="AN101" s="59">
        <f ca="1">AVERAGE(OFFSET($AM$3,0,0,'Données projet'!$E$10+1,1))-AVERAGE(OFFSET($H$3,0,0,'Données projet'!$E$10+1,1))</f>
        <v>437.26788843734175</v>
      </c>
      <c r="AO101" s="59">
        <f t="shared" si="90"/>
        <v>273.35778700650792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73.247480784643628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73.247480784643628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319</v>
      </c>
      <c r="BE101" s="13">
        <f>BD101*VLOOKUP('Données projet'!$B$11,Paramètres!$A$1:$I$89,3,0)*VLOOKUP('Données projet'!$B$11,Paramètres!$A$1:$I$89,5,0)</f>
        <v>343.3716</v>
      </c>
      <c r="BF101" s="13">
        <f t="shared" si="91"/>
        <v>80.196139773203285</v>
      </c>
      <c r="BG101" s="20">
        <f t="shared" si="61"/>
        <v>737.713813438329</v>
      </c>
      <c r="BH101" s="59">
        <f t="shared" si="62"/>
        <v>1014.5504723729604</v>
      </c>
      <c r="BI101" s="59">
        <f ca="1">AVERAGE(OFFSET($BH$3,0,0,'Données projet'!$E$11+1,1))-AVERAGE(OFFSET($H$3,0,0,'Données projet'!$E$11+1,1))</f>
        <v>488.49312517024231</v>
      </c>
      <c r="BJ101" s="59">
        <f t="shared" si="92"/>
        <v>470.60132881359323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40.860938690182095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40.860938690182095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319</v>
      </c>
      <c r="BZ101" s="13">
        <f>BY101*VLOOKUP('Données projet'!$B$12,Paramètres!$A$1:$I$89,3,0)*VLOOKUP('Données projet'!$B$12,Paramètres!$A$1:$I$89,5,0)</f>
        <v>308.53680000000003</v>
      </c>
      <c r="CA101" s="13">
        <f t="shared" si="93"/>
        <v>72.963171684496103</v>
      </c>
      <c r="CB101" s="20">
        <f t="shared" si="64"/>
        <v>664.4457840171641</v>
      </c>
      <c r="CC101" s="59">
        <f t="shared" si="65"/>
        <v>941.28244295179547</v>
      </c>
      <c r="CD101" s="59">
        <f ca="1">AVERAGE(OFFSET($CC$3,0,0,'Données projet'!$E$12+1,1))-AVERAGE(OFFSET($H$3,0,0,'Données projet'!$E$12+1,1))</f>
        <v>445.32382187045056</v>
      </c>
      <c r="CE101" s="59">
        <f t="shared" si="94"/>
        <v>429.45184538102637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36.715626069438983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36.715626069438983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319</v>
      </c>
      <c r="CU101" s="17">
        <f>CT101*VLOOKUP('Données projet'!$B$13,Paramètres!$A$1:$I$89,3,0)*VLOOKUP('Données projet'!$B$13,Paramètres!$A$1:$I$89,5,0)</f>
        <v>258.77280000000002</v>
      </c>
      <c r="CV101" s="13">
        <f t="shared" si="95"/>
        <v>62.460716522234691</v>
      </c>
      <c r="CW101" s="20">
        <f t="shared" si="67"/>
        <v>559.48170794289206</v>
      </c>
      <c r="CX101" s="59">
        <f t="shared" si="68"/>
        <v>836.31836687752343</v>
      </c>
      <c r="CY101" s="59">
        <f ca="1">AVERAGE(OFFSET($CX$3,0,0,'Données projet'!$E$13+1,1))-AVERAGE(OFFSET($H$3,0,0,'Données projet'!$E$13+1,1))</f>
        <v>383.47399633251354</v>
      </c>
      <c r="CZ101" s="59">
        <f t="shared" si="96"/>
        <v>370.49129421395628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30.793750896948829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30.793750896948829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319</v>
      </c>
      <c r="DP101" s="17">
        <f>DO101*VLOOKUP('Données projet'!$B$14,Paramètres!$A$1:$I$89,3,0)*VLOOKUP('Données projet'!$B$14,Paramètres!$A$1:$I$89,5,0)</f>
        <v>258.77280000000002</v>
      </c>
      <c r="DQ101" s="13">
        <f t="shared" si="97"/>
        <v>62.460716522234691</v>
      </c>
      <c r="DR101" s="20">
        <f t="shared" si="70"/>
        <v>559.48170794289206</v>
      </c>
      <c r="DS101" s="59">
        <f t="shared" si="71"/>
        <v>836.31836687752343</v>
      </c>
      <c r="DT101" s="59">
        <f ca="1">AVERAGE(OFFSET($DS$3,0,0,'Données projet'!$E$14+1,1))-AVERAGE(OFFSET($H$3,0,0,'Données projet'!$E$14+1,1))</f>
        <v>383.47399633251354</v>
      </c>
      <c r="DU101" s="59">
        <f t="shared" si="98"/>
        <v>370.49129421395628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30.793750896948829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30.793750896948829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319</v>
      </c>
      <c r="EK101" s="17">
        <f>EJ101*VLOOKUP('Données projet'!$B$15,Paramètres!$A$1:$I$89,3,0)*VLOOKUP('Données projet'!$B$15,Paramètres!$A$1:$I$89,5,0)</f>
        <v>209.00879999999998</v>
      </c>
      <c r="EL101" s="13">
        <f t="shared" si="99"/>
        <v>51.718923953824202</v>
      </c>
      <c r="EM101" s="20">
        <f t="shared" si="73"/>
        <v>454.10078588624373</v>
      </c>
      <c r="EN101" s="59">
        <f t="shared" si="74"/>
        <v>730.93744482087504</v>
      </c>
      <c r="EO101" s="59">
        <f ca="1">AVERAGE(OFFSET($EN$3,0,0,'Données projet'!$E$15+1,1))-AVERAGE(OFFSET($H$3,0,0,'Données projet'!$E$15+1,1))</f>
        <v>321.37107975761091</v>
      </c>
      <c r="EP101" s="59">
        <f t="shared" si="100"/>
        <v>311.28303771742981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24.871875724458679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24.871875724458679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6">
        <f t="shared" si="56"/>
        <v>183.33333333333334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4.8</v>
      </c>
      <c r="N102" s="13">
        <f>IF('Données projet'!$A$36&gt;35,N101+M102-V101,IF(A102&lt;'Données projet'!$A$36,$K$205^A102,IF(A102='Données projet'!$A$36,'Données projet'!$B$36,N101+M102-V101)))</f>
        <v>277.19999999999987</v>
      </c>
      <c r="O102" s="13">
        <f>N102*VLOOKUP('Données projet'!$B$9,Paramètres!$A$1:$I$89,3,0)*VLOOKUP('Données projet'!$B$9,Paramètres!$A$1:$I$89,5,0)</f>
        <v>250.8105599999999</v>
      </c>
      <c r="P102" s="13">
        <f t="shared" si="87"/>
        <v>60.75947736410869</v>
      </c>
      <c r="Q102" s="20">
        <f t="shared" si="107"/>
        <v>542.65114840915578</v>
      </c>
      <c r="R102" s="59">
        <f t="shared" si="55"/>
        <v>819.77398776356586</v>
      </c>
      <c r="S102" s="59">
        <f ca="1">AVERAGE(OFFSET($R$3,0,0,'Données projet'!$E$9+1,1))-AVERAGE(OFFSET($H$3,0,0,'Données projet'!$E$9+1,1))</f>
        <v>398.11190027805549</v>
      </c>
      <c r="T102" s="59">
        <f t="shared" si="88"/>
        <v>250.47702091764884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64.077634723915338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64.077634723915338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4.8</v>
      </c>
      <c r="AI102" s="13">
        <f>IF('Données projet'!$A$62&gt;35,AI101+AH102-AQ101,IF(A102&lt;'Données projet'!$A$62,$AF$205^A102,IF(A102='Données projet'!$A$62,'Données projet'!$B$62,AI101+AH102-AQ101)))</f>
        <v>277.19999999999987</v>
      </c>
      <c r="AJ102" s="13">
        <f>AI102*VLOOKUP('Données projet'!$B$10,Paramètres!$A$1:$I$89,3,0)*VLOOKUP('Données projet'!$B$10,Paramètres!$A$1:$I$89,5,0)</f>
        <v>281.0807999999999</v>
      </c>
      <c r="AK102" s="13">
        <f t="shared" si="89"/>
        <v>67.19536175254612</v>
      </c>
      <c r="AL102" s="20">
        <f t="shared" si="58"/>
        <v>606.58098171901759</v>
      </c>
      <c r="AM102" s="59">
        <f t="shared" si="59"/>
        <v>883.70382107342766</v>
      </c>
      <c r="AN102" s="59">
        <f ca="1">AVERAGE(OFFSET($AM$3,0,0,'Données projet'!$E$10+1,1))-AVERAGE(OFFSET($H$3,0,0,'Données projet'!$E$10+1,1))</f>
        <v>437.26788843734175</v>
      </c>
      <c r="AO102" s="59">
        <f t="shared" si="90"/>
        <v>273.35778700650792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71.811142363008599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71.811142363008599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319</v>
      </c>
      <c r="BE102" s="13">
        <f>BD102*VLOOKUP('Données projet'!$B$11,Paramètres!$A$1:$I$89,3,0)*VLOOKUP('Données projet'!$B$11,Paramètres!$A$1:$I$89,5,0)</f>
        <v>343.3716</v>
      </c>
      <c r="BF102" s="13">
        <f t="shared" si="91"/>
        <v>80.196139773203285</v>
      </c>
      <c r="BG102" s="20">
        <f t="shared" si="61"/>
        <v>737.713813438329</v>
      </c>
      <c r="BH102" s="59">
        <f t="shared" si="62"/>
        <v>1014.8366527927392</v>
      </c>
      <c r="BI102" s="59">
        <f ca="1">AVERAGE(OFFSET($BH$3,0,0,'Données projet'!$E$11+1,1))-AVERAGE(OFFSET($H$3,0,0,'Données projet'!$E$11+1,1))</f>
        <v>488.49312517024231</v>
      </c>
      <c r="BJ102" s="59">
        <f t="shared" si="92"/>
        <v>470.60132881359323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40.05968060517931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40.05968060517931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319</v>
      </c>
      <c r="BZ102" s="13">
        <f>BY102*VLOOKUP('Données projet'!$B$12,Paramètres!$A$1:$I$89,3,0)*VLOOKUP('Données projet'!$B$12,Paramètres!$A$1:$I$89,5,0)</f>
        <v>308.53680000000003</v>
      </c>
      <c r="CA102" s="13">
        <f t="shared" si="93"/>
        <v>72.963171684496103</v>
      </c>
      <c r="CB102" s="20">
        <f t="shared" si="64"/>
        <v>664.4457840171641</v>
      </c>
      <c r="CC102" s="59">
        <f t="shared" si="65"/>
        <v>941.56862337157418</v>
      </c>
      <c r="CD102" s="59">
        <f ca="1">AVERAGE(OFFSET($CC$3,0,0,'Données projet'!$E$12+1,1))-AVERAGE(OFFSET($H$3,0,0,'Données projet'!$E$12+1,1))</f>
        <v>445.32382187045056</v>
      </c>
      <c r="CE102" s="59">
        <f t="shared" si="94"/>
        <v>429.45184538102637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35.995655036537933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35.995655036537933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319</v>
      </c>
      <c r="CU102" s="17">
        <f>CT102*VLOOKUP('Données projet'!$B$13,Paramètres!$A$1:$I$89,3,0)*VLOOKUP('Données projet'!$B$13,Paramètres!$A$1:$I$89,5,0)</f>
        <v>258.77280000000002</v>
      </c>
      <c r="CV102" s="13">
        <f t="shared" si="95"/>
        <v>62.460716522234691</v>
      </c>
      <c r="CW102" s="20">
        <f t="shared" si="67"/>
        <v>559.48170794289206</v>
      </c>
      <c r="CX102" s="59">
        <f t="shared" si="68"/>
        <v>836.60454729730213</v>
      </c>
      <c r="CY102" s="59">
        <f ca="1">AVERAGE(OFFSET($CX$3,0,0,'Données projet'!$E$13+1,1))-AVERAGE(OFFSET($H$3,0,0,'Données projet'!$E$13+1,1))</f>
        <v>383.47399633251354</v>
      </c>
      <c r="CZ102" s="59">
        <f t="shared" si="96"/>
        <v>370.49129421395628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30.189904224193107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30.189904224193107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319</v>
      </c>
      <c r="DP102" s="17">
        <f>DO102*VLOOKUP('Données projet'!$B$14,Paramètres!$A$1:$I$89,3,0)*VLOOKUP('Données projet'!$B$14,Paramètres!$A$1:$I$89,5,0)</f>
        <v>258.77280000000002</v>
      </c>
      <c r="DQ102" s="13">
        <f t="shared" si="97"/>
        <v>62.460716522234691</v>
      </c>
      <c r="DR102" s="20">
        <f t="shared" si="70"/>
        <v>559.48170794289206</v>
      </c>
      <c r="DS102" s="59">
        <f t="shared" si="71"/>
        <v>836.60454729730213</v>
      </c>
      <c r="DT102" s="59">
        <f ca="1">AVERAGE(OFFSET($DS$3,0,0,'Données projet'!$E$14+1,1))-AVERAGE(OFFSET($H$3,0,0,'Données projet'!$E$14+1,1))</f>
        <v>383.47399633251354</v>
      </c>
      <c r="DU102" s="59">
        <f t="shared" si="98"/>
        <v>370.49129421395628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30.189904224193107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30.189904224193107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319</v>
      </c>
      <c r="EK102" s="17">
        <f>EJ102*VLOOKUP('Données projet'!$B$15,Paramètres!$A$1:$I$89,3,0)*VLOOKUP('Données projet'!$B$15,Paramètres!$A$1:$I$89,5,0)</f>
        <v>209.00879999999998</v>
      </c>
      <c r="EL102" s="13">
        <f t="shared" si="99"/>
        <v>51.718923953824202</v>
      </c>
      <c r="EM102" s="20">
        <f t="shared" si="73"/>
        <v>454.10078588624373</v>
      </c>
      <c r="EN102" s="59">
        <f t="shared" si="74"/>
        <v>731.22362524065386</v>
      </c>
      <c r="EO102" s="59">
        <f ca="1">AVERAGE(OFFSET($EN$3,0,0,'Données projet'!$E$15+1,1))-AVERAGE(OFFSET($H$3,0,0,'Données projet'!$E$15+1,1))</f>
        <v>321.37107975761091</v>
      </c>
      <c r="EP102" s="59">
        <f t="shared" si="100"/>
        <v>311.28303771742981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24.384153411848288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24.384153411848288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6">
        <f t="shared" si="56"/>
        <v>183.33333333333334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282</v>
      </c>
      <c r="L103" s="12">
        <f>VLOOKUP(A103,'Données projet'!$A$35:$I$55,9,0)</f>
        <v>4.8</v>
      </c>
      <c r="M103" s="12">
        <f t="array" ref="M103">INDEX(L:L,MIN(IF(ISNUMBER(L103:L299),ROW(L103:L299),"")))</f>
        <v>4.8</v>
      </c>
      <c r="N103" s="13">
        <f>IF('Données projet'!$A$36&gt;35,N102+M103-V102,IF(A103&lt;'Données projet'!$A$36,$K$205^A103,IF(A103='Données projet'!$A$36,'Données projet'!$B$36,N102+M103-V102)))</f>
        <v>281.99999999999989</v>
      </c>
      <c r="O103" s="13">
        <f>N103*VLOOKUP('Données projet'!$B$9,Paramètres!$A$1:$I$89,3,0)*VLOOKUP('Données projet'!$B$9,Paramètres!$A$1:$I$89,5,0)</f>
        <v>255.15359999999987</v>
      </c>
      <c r="P103" s="13">
        <f t="shared" si="87"/>
        <v>61.688192762754376</v>
      </c>
      <c r="Q103" s="20">
        <f t="shared" si="107"/>
        <v>551.83278906179692</v>
      </c>
      <c r="R103" s="59">
        <f t="shared" si="55"/>
        <v>829.23684424550606</v>
      </c>
      <c r="S103" s="59">
        <f ca="1">AVERAGE(OFFSET($R$3,0,0,'Données projet'!$E$9+1,1))-AVERAGE(OFFSET($H$3,0,0,'Données projet'!$E$9+1,1))</f>
        <v>398.11190027805549</v>
      </c>
      <c r="T103" s="59">
        <f t="shared" si="88"/>
        <v>250.47702091764884</v>
      </c>
      <c r="U103" s="15">
        <f>IF(ISNA(VLOOKUP(A103,'Données projet'!$A$35:$I$55,3,0)),0,VLOOKUP(A103,'Données projet'!$A$35:$I$55,3,0))</f>
        <v>16</v>
      </c>
      <c r="V103" s="15">
        <f>IF(ISNA(VLOOKUP(A103,'Données projet'!$A$35:$I$55,4,0)),0,VLOOKUP(A103,'Données projet'!$A$35:$I$55,4,0))</f>
        <v>21</v>
      </c>
      <c r="W103" s="16">
        <f>IF(ISNA(VLOOKUP(A103,'Données projet'!$A$35:$I$55,5,0)),0%,VLOOKUP(A103,'Données projet'!$A$35:$I$55,5,0)*VLOOKUP('Données projet'!$B$9,Paramètres!$A$1:$I$89,7,0))</f>
        <v>0.43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71.853184673072121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71.853184673072121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282</v>
      </c>
      <c r="AG103" s="12">
        <f>VLOOKUP(A103,'Données projet'!$A$61:$I$81,9,0)</f>
        <v>4.8</v>
      </c>
      <c r="AH103" s="12">
        <f t="array" ref="AH103">INDEX(AG:AG,MIN(IF(ISNUMBER(AG103:AG299),ROW(AG103:AG299),"")))</f>
        <v>4.8</v>
      </c>
      <c r="AI103" s="13">
        <f>IF('Données projet'!$A$62&gt;35,AI102+AH103-AQ102,IF(A103&lt;'Données projet'!$A$62,$AF$205^A103,IF(A103='Données projet'!$A$62,'Données projet'!$B$62,AI102+AH103-AQ102)))</f>
        <v>281.99999999999989</v>
      </c>
      <c r="AJ103" s="13">
        <f>AI103*VLOOKUP('Données projet'!$B$10,Paramètres!$A$1:$I$89,3,0)*VLOOKUP('Données projet'!$B$10,Paramètres!$A$1:$I$89,5,0)</f>
        <v>285.94799999999992</v>
      </c>
      <c r="AK103" s="13">
        <f t="shared" si="89"/>
        <v>68.222450362989363</v>
      </c>
      <c r="AL103" s="20">
        <f t="shared" si="58"/>
        <v>616.84686771553959</v>
      </c>
      <c r="AM103" s="59">
        <f t="shared" si="59"/>
        <v>894.25092289924874</v>
      </c>
      <c r="AN103" s="59">
        <f ca="1">AVERAGE(OFFSET($AM$3,0,0,'Données projet'!$E$10+1,1))-AVERAGE(OFFSET($H$3,0,0,'Données projet'!$E$10+1,1))</f>
        <v>437.26788843734175</v>
      </c>
      <c r="AO103" s="59">
        <f t="shared" si="90"/>
        <v>273.35778700650792</v>
      </c>
      <c r="AP103" s="15">
        <f>IF(ISNA(VLOOKUP(A103,'Données projet'!$A$61:$I$81,3,0)),0,VLOOKUP(A103,'Données projet'!$A$61:$I$81,3,0))</f>
        <v>16</v>
      </c>
      <c r="AQ103" s="15">
        <f>IF(ISNA(VLOOKUP(A103,'Données projet'!$A$61:$I$81,4,0)),0,VLOOKUP(A103,'Données projet'!$A$61:$I$81,4,0))</f>
        <v>21</v>
      </c>
      <c r="AR103" s="16">
        <f>IF(ISNA(VLOOKUP(A103,'Données projet'!$A$61:$I$81,5,0)),0%,VLOOKUP(A103,'Données projet'!$A$61:$I$81,5,0)*VLOOKUP('Données projet'!$B$10,Paramètres!$A$1:$I$89,7,0))</f>
        <v>0.43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80.525120754305007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80.525120754305007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319</v>
      </c>
      <c r="BE103" s="13">
        <f>BD103*VLOOKUP('Données projet'!$B$11,Paramètres!$A$1:$I$89,3,0)*VLOOKUP('Données projet'!$B$11,Paramètres!$A$1:$I$89,5,0)</f>
        <v>343.3716</v>
      </c>
      <c r="BF103" s="13">
        <f t="shared" si="91"/>
        <v>80.196139773203285</v>
      </c>
      <c r="BG103" s="20">
        <f t="shared" si="61"/>
        <v>737.713813438329</v>
      </c>
      <c r="BH103" s="59">
        <f t="shared" si="62"/>
        <v>1015.1178686220383</v>
      </c>
      <c r="BI103" s="59">
        <f ca="1">AVERAGE(OFFSET($BH$3,0,0,'Données projet'!$E$11+1,1))-AVERAGE(OFFSET($H$3,0,0,'Données projet'!$E$11+1,1))</f>
        <v>488.49312517024231</v>
      </c>
      <c r="BJ103" s="59">
        <f t="shared" si="92"/>
        <v>470.60132881359323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39.274134702504256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39.274134702504256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319</v>
      </c>
      <c r="BZ103" s="13">
        <f>BY103*VLOOKUP('Données projet'!$B$12,Paramètres!$A$1:$I$89,3,0)*VLOOKUP('Données projet'!$B$12,Paramètres!$A$1:$I$89,5,0)</f>
        <v>308.53680000000003</v>
      </c>
      <c r="CA103" s="13">
        <f t="shared" si="93"/>
        <v>72.963171684496103</v>
      </c>
      <c r="CB103" s="20">
        <f t="shared" si="64"/>
        <v>664.4457840171641</v>
      </c>
      <c r="CC103" s="59">
        <f t="shared" si="65"/>
        <v>941.84983920087325</v>
      </c>
      <c r="CD103" s="59">
        <f ca="1">AVERAGE(OFFSET($CC$3,0,0,'Données projet'!$E$12+1,1))-AVERAGE(OFFSET($H$3,0,0,'Données projet'!$E$12+1,1))</f>
        <v>445.32382187045056</v>
      </c>
      <c r="CE103" s="59">
        <f t="shared" si="94"/>
        <v>429.45184538102637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35.289802196453103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35.289802196453103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319</v>
      </c>
      <c r="CU103" s="17">
        <f>CT103*VLOOKUP('Données projet'!$B$13,Paramètres!$A$1:$I$89,3,0)*VLOOKUP('Données projet'!$B$13,Paramètres!$A$1:$I$89,5,0)</f>
        <v>258.77280000000002</v>
      </c>
      <c r="CV103" s="13">
        <f t="shared" si="95"/>
        <v>62.460716522234691</v>
      </c>
      <c r="CW103" s="20">
        <f t="shared" si="67"/>
        <v>559.48170794289206</v>
      </c>
      <c r="CX103" s="59">
        <f t="shared" si="68"/>
        <v>836.8857631266012</v>
      </c>
      <c r="CY103" s="59">
        <f ca="1">AVERAGE(OFFSET($CX$3,0,0,'Données projet'!$E$13+1,1))-AVERAGE(OFFSET($H$3,0,0,'Données projet'!$E$13+1,1))</f>
        <v>383.47399633251354</v>
      </c>
      <c r="CZ103" s="59">
        <f t="shared" si="96"/>
        <v>370.49129421395628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29.597898616380022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29.597898616380022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319</v>
      </c>
      <c r="DP103" s="17">
        <f>DO103*VLOOKUP('Données projet'!$B$14,Paramètres!$A$1:$I$89,3,0)*VLOOKUP('Données projet'!$B$14,Paramètres!$A$1:$I$89,5,0)</f>
        <v>258.77280000000002</v>
      </c>
      <c r="DQ103" s="13">
        <f t="shared" si="97"/>
        <v>62.460716522234691</v>
      </c>
      <c r="DR103" s="20">
        <f t="shared" si="70"/>
        <v>559.48170794289206</v>
      </c>
      <c r="DS103" s="59">
        <f t="shared" si="71"/>
        <v>836.8857631266012</v>
      </c>
      <c r="DT103" s="59">
        <f ca="1">AVERAGE(OFFSET($DS$3,0,0,'Données projet'!$E$14+1,1))-AVERAGE(OFFSET($H$3,0,0,'Données projet'!$E$14+1,1))</f>
        <v>383.47399633251354</v>
      </c>
      <c r="DU103" s="59">
        <f t="shared" si="98"/>
        <v>370.49129421395628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29.597898616380022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29.597898616380022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319</v>
      </c>
      <c r="EK103" s="17">
        <f>EJ103*VLOOKUP('Données projet'!$B$15,Paramètres!$A$1:$I$89,3,0)*VLOOKUP('Données projet'!$B$15,Paramètres!$A$1:$I$89,5,0)</f>
        <v>209.00879999999998</v>
      </c>
      <c r="EL103" s="13">
        <f t="shared" si="99"/>
        <v>51.718923953824202</v>
      </c>
      <c r="EM103" s="20">
        <f t="shared" si="73"/>
        <v>454.10078588624373</v>
      </c>
      <c r="EN103" s="59">
        <f t="shared" si="74"/>
        <v>731.50484106995293</v>
      </c>
      <c r="EO103" s="59">
        <f ca="1">AVERAGE(OFFSET($EN$3,0,0,'Données projet'!$E$15+1,1))-AVERAGE(OFFSET($H$3,0,0,'Données projet'!$E$15+1,1))</f>
        <v>321.37107975761091</v>
      </c>
      <c r="EP103" s="59">
        <f t="shared" si="100"/>
        <v>311.28303771742981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23.905995036306951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23.905995036306951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6">
        <f t="shared" si="56"/>
        <v>183.33333333333334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4.5999999999999996</v>
      </c>
      <c r="N104" s="13">
        <f>IF('Données projet'!$A$36&gt;35,N103+M104-V103,IF(A104&lt;'Données projet'!$A$36,$K$205^A104,IF(A104='Données projet'!$A$36,'Données projet'!$B$36,N103+M104-V103)))</f>
        <v>265.59999999999991</v>
      </c>
      <c r="O104" s="13">
        <f>N104*VLOOKUP('Données projet'!$B$9,Paramètres!$A$1:$I$89,3,0)*VLOOKUP('Données projet'!$B$9,Paramètres!$A$1:$I$89,5,0)</f>
        <v>240.31487999999993</v>
      </c>
      <c r="P104" s="13">
        <f t="shared" si="87"/>
        <v>58.50727327751612</v>
      </c>
      <c r="Q104" s="20">
        <f t="shared" si="107"/>
        <v>520.44858362500713</v>
      </c>
      <c r="R104" s="59">
        <f t="shared" si="55"/>
        <v>798.12897617208159</v>
      </c>
      <c r="S104" s="59">
        <f ca="1">AVERAGE(OFFSET($R$3,0,0,'Données projet'!$E$9+1,1))-AVERAGE(OFFSET($H$3,0,0,'Données projet'!$E$9+1,1))</f>
        <v>398.11190027805549</v>
      </c>
      <c r="T104" s="59">
        <f t="shared" si="88"/>
        <v>250.47702091764884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70.444187547748356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70.444187547748356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4.5999999999999996</v>
      </c>
      <c r="AI104" s="13">
        <f>IF('Données projet'!$A$62&gt;35,AI103+AH104-AQ103,IF(A104&lt;'Données projet'!$A$62,$AF$205^A104,IF(A104='Données projet'!$A$62,'Données projet'!$B$62,AI103+AH104-AQ103)))</f>
        <v>265.59999999999991</v>
      </c>
      <c r="AJ104" s="13">
        <f>AI104*VLOOKUP('Données projet'!$B$10,Paramètres!$A$1:$I$89,3,0)*VLOOKUP('Données projet'!$B$10,Paramètres!$A$1:$I$89,5,0)</f>
        <v>269.31839999999994</v>
      </c>
      <c r="AK104" s="13">
        <f t="shared" si="89"/>
        <v>64.70459529265311</v>
      </c>
      <c r="AL104" s="20">
        <f t="shared" si="58"/>
        <v>581.75671680137077</v>
      </c>
      <c r="AM104" s="59">
        <f t="shared" si="59"/>
        <v>859.43710934844512</v>
      </c>
      <c r="AN104" s="59">
        <f ca="1">AVERAGE(OFFSET($AM$3,0,0,'Données projet'!$E$10+1,1))-AVERAGE(OFFSET($H$3,0,0,'Données projet'!$E$10+1,1))</f>
        <v>437.26788843734175</v>
      </c>
      <c r="AO104" s="59">
        <f t="shared" si="90"/>
        <v>273.35778700650792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78.946072251787001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78.946072251787001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319</v>
      </c>
      <c r="BE104" s="13">
        <f>BD104*VLOOKUP('Données projet'!$B$11,Paramètres!$A$1:$I$89,3,0)*VLOOKUP('Données projet'!$B$11,Paramètres!$A$1:$I$89,5,0)</f>
        <v>343.3716</v>
      </c>
      <c r="BF104" s="13">
        <f t="shared" si="91"/>
        <v>80.196139773203285</v>
      </c>
      <c r="BG104" s="20">
        <f t="shared" si="61"/>
        <v>737.713813438329</v>
      </c>
      <c r="BH104" s="59">
        <f t="shared" si="62"/>
        <v>1015.3942059854035</v>
      </c>
      <c r="BI104" s="59">
        <f ca="1">AVERAGE(OFFSET($BH$3,0,0,'Données projet'!$E$11+1,1))-AVERAGE(OFFSET($H$3,0,0,'Données projet'!$E$11+1,1))</f>
        <v>488.49312517024231</v>
      </c>
      <c r="BJ104" s="59">
        <f t="shared" si="92"/>
        <v>470.60132881359323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38.503992875844972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38.503992875844972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319</v>
      </c>
      <c r="BZ104" s="13">
        <f>BY104*VLOOKUP('Données projet'!$B$12,Paramètres!$A$1:$I$89,3,0)*VLOOKUP('Données projet'!$B$12,Paramètres!$A$1:$I$89,5,0)</f>
        <v>308.53680000000003</v>
      </c>
      <c r="CA104" s="13">
        <f t="shared" si="93"/>
        <v>72.963171684496103</v>
      </c>
      <c r="CB104" s="20">
        <f t="shared" si="64"/>
        <v>664.4457840171641</v>
      </c>
      <c r="CC104" s="59">
        <f t="shared" si="65"/>
        <v>942.12617656423845</v>
      </c>
      <c r="CD104" s="59">
        <f ca="1">AVERAGE(OFFSET($CC$3,0,0,'Données projet'!$E$12+1,1))-AVERAGE(OFFSET($H$3,0,0,'Données projet'!$E$12+1,1))</f>
        <v>445.32382187045056</v>
      </c>
      <c r="CE104" s="59">
        <f t="shared" si="94"/>
        <v>429.45184538102637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34.597790700034615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34.597790700034615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319</v>
      </c>
      <c r="CU104" s="17">
        <f>CT104*VLOOKUP('Données projet'!$B$13,Paramètres!$A$1:$I$89,3,0)*VLOOKUP('Données projet'!$B$13,Paramètres!$A$1:$I$89,5,0)</f>
        <v>258.77280000000002</v>
      </c>
      <c r="CV104" s="13">
        <f t="shared" si="95"/>
        <v>62.460716522234691</v>
      </c>
      <c r="CW104" s="20">
        <f t="shared" si="67"/>
        <v>559.48170794289206</v>
      </c>
      <c r="CX104" s="59">
        <f t="shared" si="68"/>
        <v>837.16210048996641</v>
      </c>
      <c r="CY104" s="59">
        <f ca="1">AVERAGE(OFFSET($CX$3,0,0,'Données projet'!$E$13+1,1))-AVERAGE(OFFSET($H$3,0,0,'Données projet'!$E$13+1,1))</f>
        <v>383.47399633251354</v>
      </c>
      <c r="CZ104" s="59">
        <f t="shared" si="96"/>
        <v>370.49129421395628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29.017501877448385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29.017501877448385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319</v>
      </c>
      <c r="DP104" s="17">
        <f>DO104*VLOOKUP('Données projet'!$B$14,Paramètres!$A$1:$I$89,3,0)*VLOOKUP('Données projet'!$B$14,Paramètres!$A$1:$I$89,5,0)</f>
        <v>258.77280000000002</v>
      </c>
      <c r="DQ104" s="13">
        <f t="shared" si="97"/>
        <v>62.460716522234691</v>
      </c>
      <c r="DR104" s="20">
        <f t="shared" si="70"/>
        <v>559.48170794289206</v>
      </c>
      <c r="DS104" s="59">
        <f t="shared" si="71"/>
        <v>837.16210048996641</v>
      </c>
      <c r="DT104" s="59">
        <f ca="1">AVERAGE(OFFSET($DS$3,0,0,'Données projet'!$E$14+1,1))-AVERAGE(OFFSET($H$3,0,0,'Données projet'!$E$14+1,1))</f>
        <v>383.47399633251354</v>
      </c>
      <c r="DU104" s="59">
        <f t="shared" si="98"/>
        <v>370.49129421395628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29.017501877448385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29.017501877448385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319</v>
      </c>
      <c r="EK104" s="17">
        <f>EJ104*VLOOKUP('Données projet'!$B$15,Paramètres!$A$1:$I$89,3,0)*VLOOKUP('Données projet'!$B$15,Paramètres!$A$1:$I$89,5,0)</f>
        <v>209.00879999999998</v>
      </c>
      <c r="EL104" s="13">
        <f t="shared" si="99"/>
        <v>51.718923953824202</v>
      </c>
      <c r="EM104" s="20">
        <f t="shared" si="73"/>
        <v>454.10078588624373</v>
      </c>
      <c r="EN104" s="59">
        <f t="shared" si="74"/>
        <v>731.78117843331813</v>
      </c>
      <c r="EO104" s="59">
        <f ca="1">AVERAGE(OFFSET($EN$3,0,0,'Données projet'!$E$15+1,1))-AVERAGE(OFFSET($H$3,0,0,'Données projet'!$E$15+1,1))</f>
        <v>321.37107975761091</v>
      </c>
      <c r="EP104" s="59">
        <f t="shared" si="100"/>
        <v>311.28303771742981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23.43721305486217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23.43721305486217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6">
        <f t="shared" si="56"/>
        <v>183.33333333333334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4.5999999999999996</v>
      </c>
      <c r="N105" s="13">
        <f>IF('Données projet'!$A$36&gt;35,N104+M105-V104,IF(A105&lt;'Données projet'!$A$36,$K$205^A105,IF(A105='Données projet'!$A$36,'Données projet'!$B$36,N104+M105-V104)))</f>
        <v>270.19999999999993</v>
      </c>
      <c r="O105" s="13">
        <f>N105*VLOOKUP('Données projet'!$B$9,Paramètres!$A$1:$I$89,3,0)*VLOOKUP('Données projet'!$B$9,Paramètres!$A$1:$I$89,5,0)</f>
        <v>244.47695999999993</v>
      </c>
      <c r="P105" s="13">
        <f t="shared" si="87"/>
        <v>59.401731670234192</v>
      </c>
      <c r="Q105" s="20">
        <f t="shared" si="107"/>
        <v>529.25538799232447</v>
      </c>
      <c r="R105" s="59">
        <f t="shared" si="55"/>
        <v>807.20732406730735</v>
      </c>
      <c r="S105" s="59">
        <f ca="1">AVERAGE(OFFSET($R$3,0,0,'Données projet'!$E$9+1,1))-AVERAGE(OFFSET($H$3,0,0,'Données projet'!$E$9+1,1))</f>
        <v>398.11190027805549</v>
      </c>
      <c r="T105" s="59">
        <f t="shared" si="88"/>
        <v>250.47702091764884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69.062819996648798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69.062819996648798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4.5999999999999996</v>
      </c>
      <c r="AI105" s="13">
        <f>IF('Données projet'!$A$62&gt;35,AI104+AH105-AQ104,IF(A105&lt;'Données projet'!$A$62,$AF$205^A105,IF(A105='Données projet'!$A$62,'Données projet'!$B$62,AI104+AH105-AQ104)))</f>
        <v>270.19999999999993</v>
      </c>
      <c r="AJ105" s="13">
        <f>AI105*VLOOKUP('Données projet'!$B$10,Paramètres!$A$1:$I$89,3,0)*VLOOKUP('Données projet'!$B$10,Paramètres!$A$1:$I$89,5,0)</f>
        <v>273.98279999999994</v>
      </c>
      <c r="AK105" s="13">
        <f t="shared" si="89"/>
        <v>65.693798259477774</v>
      </c>
      <c r="AL105" s="20">
        <f t="shared" si="58"/>
        <v>591.6034086352571</v>
      </c>
      <c r="AM105" s="59">
        <f t="shared" si="59"/>
        <v>869.55534471023998</v>
      </c>
      <c r="AN105" s="59">
        <f ca="1">AVERAGE(OFFSET($AM$3,0,0,'Données projet'!$E$10+1,1))-AVERAGE(OFFSET($H$3,0,0,'Données projet'!$E$10+1,1))</f>
        <v>437.26788843734175</v>
      </c>
      <c r="AO105" s="59">
        <f t="shared" si="90"/>
        <v>273.35778700650792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77.397987927278876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77.397987927278876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319</v>
      </c>
      <c r="BE105" s="13">
        <f>BD105*VLOOKUP('Données projet'!$B$11,Paramètres!$A$1:$I$89,3,0)*VLOOKUP('Données projet'!$B$11,Paramètres!$A$1:$I$89,5,0)</f>
        <v>343.3716</v>
      </c>
      <c r="BF105" s="13">
        <f t="shared" si="91"/>
        <v>80.196139773203285</v>
      </c>
      <c r="BG105" s="20">
        <f t="shared" si="61"/>
        <v>737.713813438329</v>
      </c>
      <c r="BH105" s="59">
        <f t="shared" si="62"/>
        <v>1015.665749513312</v>
      </c>
      <c r="BI105" s="59">
        <f ca="1">AVERAGE(OFFSET($BH$3,0,0,'Données projet'!$E$11+1,1))-AVERAGE(OFFSET($H$3,0,0,'Données projet'!$E$11+1,1))</f>
        <v>488.49312517024231</v>
      </c>
      <c r="BJ105" s="59">
        <f t="shared" si="92"/>
        <v>470.60132881359323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37.748953060666345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37.748953060666345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319</v>
      </c>
      <c r="BZ105" s="13">
        <f>BY105*VLOOKUP('Données projet'!$B$12,Paramètres!$A$1:$I$89,3,0)*VLOOKUP('Données projet'!$B$12,Paramètres!$A$1:$I$89,5,0)</f>
        <v>308.53680000000003</v>
      </c>
      <c r="CA105" s="13">
        <f t="shared" si="93"/>
        <v>72.963171684496103</v>
      </c>
      <c r="CB105" s="20">
        <f t="shared" si="64"/>
        <v>664.4457840171641</v>
      </c>
      <c r="CC105" s="59">
        <f t="shared" si="65"/>
        <v>942.39772009214698</v>
      </c>
      <c r="CD105" s="59">
        <f ca="1">AVERAGE(OFFSET($CC$3,0,0,'Données projet'!$E$12+1,1))-AVERAGE(OFFSET($H$3,0,0,'Données projet'!$E$12+1,1))</f>
        <v>445.32382187045056</v>
      </c>
      <c r="CE105" s="59">
        <f t="shared" si="94"/>
        <v>429.45184538102637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33.919349126975561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33.919349126975561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319</v>
      </c>
      <c r="CU105" s="17">
        <f>CT105*VLOOKUP('Données projet'!$B$13,Paramètres!$A$1:$I$89,3,0)*VLOOKUP('Données projet'!$B$13,Paramètres!$A$1:$I$89,5,0)</f>
        <v>258.77280000000002</v>
      </c>
      <c r="CV105" s="13">
        <f t="shared" si="95"/>
        <v>62.460716522234691</v>
      </c>
      <c r="CW105" s="20">
        <f t="shared" si="67"/>
        <v>559.48170794289206</v>
      </c>
      <c r="CX105" s="59">
        <f t="shared" si="68"/>
        <v>837.43364401787494</v>
      </c>
      <c r="CY105" s="59">
        <f ca="1">AVERAGE(OFFSET($CX$3,0,0,'Données projet'!$E$13+1,1))-AVERAGE(OFFSET($H$3,0,0,'Données projet'!$E$13+1,1))</f>
        <v>383.47399633251354</v>
      </c>
      <c r="CZ105" s="59">
        <f t="shared" si="96"/>
        <v>370.49129421395628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28.448486364560143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28.448486364560143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319</v>
      </c>
      <c r="DP105" s="17">
        <f>DO105*VLOOKUP('Données projet'!$B$14,Paramètres!$A$1:$I$89,3,0)*VLOOKUP('Données projet'!$B$14,Paramètres!$A$1:$I$89,5,0)</f>
        <v>258.77280000000002</v>
      </c>
      <c r="DQ105" s="13">
        <f t="shared" si="97"/>
        <v>62.460716522234691</v>
      </c>
      <c r="DR105" s="20">
        <f t="shared" si="70"/>
        <v>559.48170794289206</v>
      </c>
      <c r="DS105" s="59">
        <f t="shared" si="71"/>
        <v>837.43364401787494</v>
      </c>
      <c r="DT105" s="59">
        <f ca="1">AVERAGE(OFFSET($DS$3,0,0,'Données projet'!$E$14+1,1))-AVERAGE(OFFSET($H$3,0,0,'Données projet'!$E$14+1,1))</f>
        <v>383.47399633251354</v>
      </c>
      <c r="DU105" s="59">
        <f t="shared" si="98"/>
        <v>370.49129421395628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28.448486364560143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28.448486364560143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319</v>
      </c>
      <c r="EK105" s="17">
        <f>EJ105*VLOOKUP('Données projet'!$B$15,Paramètres!$A$1:$I$89,3,0)*VLOOKUP('Données projet'!$B$15,Paramètres!$A$1:$I$89,5,0)</f>
        <v>209.00879999999998</v>
      </c>
      <c r="EL105" s="13">
        <f t="shared" si="99"/>
        <v>51.718923953824202</v>
      </c>
      <c r="EM105" s="20">
        <f t="shared" si="73"/>
        <v>454.10078588624373</v>
      </c>
      <c r="EN105" s="59">
        <f t="shared" si="74"/>
        <v>732.05272196122667</v>
      </c>
      <c r="EO105" s="59">
        <f ca="1">AVERAGE(OFFSET($EN$3,0,0,'Données projet'!$E$15+1,1))-AVERAGE(OFFSET($H$3,0,0,'Données projet'!$E$15+1,1))</f>
        <v>321.37107975761091</v>
      </c>
      <c r="EP105" s="59">
        <f t="shared" si="100"/>
        <v>311.28303771742981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22.977623602144742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22.977623602144742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6">
        <f t="shared" si="56"/>
        <v>183.33333333333334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4.5999999999999996</v>
      </c>
      <c r="N106" s="13">
        <f>IF('Données projet'!$A$36&gt;35,N105+M106-V105,IF(A106&lt;'Données projet'!$A$36,$K$205^A106,IF(A106='Données projet'!$A$36,'Données projet'!$B$36,N105+M106-V105)))</f>
        <v>274.79999999999995</v>
      </c>
      <c r="O106" s="13">
        <f>N106*VLOOKUP('Données projet'!$B$9,Paramètres!$A$1:$I$89,3,0)*VLOOKUP('Données projet'!$B$9,Paramètres!$A$1:$I$89,5,0)</f>
        <v>248.63903999999994</v>
      </c>
      <c r="P106" s="13">
        <f t="shared" si="87"/>
        <v>60.294419230169922</v>
      </c>
      <c r="Q106" s="20">
        <f t="shared" si="107"/>
        <v>538.05910815921254</v>
      </c>
      <c r="R106" s="59">
        <f t="shared" si="55"/>
        <v>816.27787708897517</v>
      </c>
      <c r="S106" s="59">
        <f ca="1">AVERAGE(OFFSET($R$3,0,0,'Données projet'!$E$9+1,1))-AVERAGE(OFFSET($H$3,0,0,'Données projet'!$E$9+1,1))</f>
        <v>398.11190027805549</v>
      </c>
      <c r="T106" s="59">
        <f t="shared" si="88"/>
        <v>250.47702091764884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67.708540220675303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67.708540220675303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4.5999999999999996</v>
      </c>
      <c r="AI106" s="13">
        <f>IF('Données projet'!$A$62&gt;35,AI105+AH106-AQ105,IF(A106&lt;'Données projet'!$A$62,$AF$205^A106,IF(A106='Données projet'!$A$62,'Données projet'!$B$62,AI105+AH106-AQ105)))</f>
        <v>274.79999999999995</v>
      </c>
      <c r="AJ106" s="13">
        <f>AI106*VLOOKUP('Données projet'!$B$10,Paramètres!$A$1:$I$89,3,0)*VLOOKUP('Données projet'!$B$10,Paramètres!$A$1:$I$89,5,0)</f>
        <v>278.6472</v>
      </c>
      <c r="AK106" s="13">
        <f t="shared" si="89"/>
        <v>66.681042819901123</v>
      </c>
      <c r="AL106" s="20">
        <f t="shared" si="58"/>
        <v>601.44668957799445</v>
      </c>
      <c r="AM106" s="59">
        <f t="shared" si="59"/>
        <v>879.66545850775719</v>
      </c>
      <c r="AN106" s="59">
        <f ca="1">AVERAGE(OFFSET($AM$3,0,0,'Données projet'!$E$10+1,1))-AVERAGE(OFFSET($H$3,0,0,'Données projet'!$E$10+1,1))</f>
        <v>437.26788843734175</v>
      </c>
      <c r="AO106" s="59">
        <f t="shared" si="90"/>
        <v>273.35778700650792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75.880260592136153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75.880260592136153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319</v>
      </c>
      <c r="BE106" s="13">
        <f>BD106*VLOOKUP('Données projet'!$B$11,Paramètres!$A$1:$I$89,3,0)*VLOOKUP('Données projet'!$B$11,Paramètres!$A$1:$I$89,5,0)</f>
        <v>343.3716</v>
      </c>
      <c r="BF106" s="13">
        <f t="shared" si="91"/>
        <v>80.196139773203285</v>
      </c>
      <c r="BG106" s="20">
        <f t="shared" si="61"/>
        <v>737.713813438329</v>
      </c>
      <c r="BH106" s="59">
        <f t="shared" si="62"/>
        <v>1015.9325823680917</v>
      </c>
      <c r="BI106" s="59">
        <f ca="1">AVERAGE(OFFSET($BH$3,0,0,'Données projet'!$E$11+1,1))-AVERAGE(OFFSET($H$3,0,0,'Données projet'!$E$11+1,1))</f>
        <v>488.49312517024231</v>
      </c>
      <c r="BJ106" s="59">
        <f t="shared" si="92"/>
        <v>470.60132881359323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37.008719115734557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37.008719115734557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319</v>
      </c>
      <c r="BZ106" s="13">
        <f>BY106*VLOOKUP('Données projet'!$B$12,Paramètres!$A$1:$I$89,3,0)*VLOOKUP('Données projet'!$B$12,Paramètres!$A$1:$I$89,5,0)</f>
        <v>308.53680000000003</v>
      </c>
      <c r="CA106" s="13">
        <f t="shared" si="93"/>
        <v>72.963171684496103</v>
      </c>
      <c r="CB106" s="20">
        <f t="shared" si="64"/>
        <v>664.4457840171641</v>
      </c>
      <c r="CC106" s="59">
        <f t="shared" si="65"/>
        <v>942.66455294692673</v>
      </c>
      <c r="CD106" s="59">
        <f ca="1">AVERAGE(OFFSET($CC$3,0,0,'Données projet'!$E$12+1,1))-AVERAGE(OFFSET($H$3,0,0,'Données projet'!$E$12+1,1))</f>
        <v>445.32382187045056</v>
      </c>
      <c r="CE106" s="59">
        <f t="shared" si="94"/>
        <v>429.45184538102637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33.254211379355695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33.254211379355695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319</v>
      </c>
      <c r="CU106" s="17">
        <f>CT106*VLOOKUP('Données projet'!$B$13,Paramètres!$A$1:$I$89,3,0)*VLOOKUP('Données projet'!$B$13,Paramètres!$A$1:$I$89,5,0)</f>
        <v>258.77280000000002</v>
      </c>
      <c r="CV106" s="13">
        <f t="shared" si="95"/>
        <v>62.460716522234691</v>
      </c>
      <c r="CW106" s="20">
        <f t="shared" si="67"/>
        <v>559.48170794289206</v>
      </c>
      <c r="CX106" s="59">
        <f t="shared" si="68"/>
        <v>837.70047687265469</v>
      </c>
      <c r="CY106" s="59">
        <f ca="1">AVERAGE(OFFSET($CX$3,0,0,'Données projet'!$E$13+1,1))-AVERAGE(OFFSET($H$3,0,0,'Données projet'!$E$13+1,1))</f>
        <v>383.47399633251354</v>
      </c>
      <c r="CZ106" s="59">
        <f t="shared" si="96"/>
        <v>370.49129421395628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27.890628898814448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27.890628898814448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319</v>
      </c>
      <c r="DP106" s="17">
        <f>DO106*VLOOKUP('Données projet'!$B$14,Paramètres!$A$1:$I$89,3,0)*VLOOKUP('Données projet'!$B$14,Paramètres!$A$1:$I$89,5,0)</f>
        <v>258.77280000000002</v>
      </c>
      <c r="DQ106" s="13">
        <f t="shared" si="97"/>
        <v>62.460716522234691</v>
      </c>
      <c r="DR106" s="20">
        <f t="shared" si="70"/>
        <v>559.48170794289206</v>
      </c>
      <c r="DS106" s="59">
        <f t="shared" si="71"/>
        <v>837.70047687265469</v>
      </c>
      <c r="DT106" s="59">
        <f ca="1">AVERAGE(OFFSET($DS$3,0,0,'Données projet'!$E$14+1,1))-AVERAGE(OFFSET($H$3,0,0,'Données projet'!$E$14+1,1))</f>
        <v>383.47399633251354</v>
      </c>
      <c r="DU106" s="59">
        <f t="shared" si="98"/>
        <v>370.49129421395628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27.890628898814448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27.890628898814448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319</v>
      </c>
      <c r="EK106" s="17">
        <f>EJ106*VLOOKUP('Données projet'!$B$15,Paramètres!$A$1:$I$89,3,0)*VLOOKUP('Données projet'!$B$15,Paramètres!$A$1:$I$89,5,0)</f>
        <v>209.00879999999998</v>
      </c>
      <c r="EL106" s="13">
        <f t="shared" si="99"/>
        <v>51.718923953824202</v>
      </c>
      <c r="EM106" s="20">
        <f t="shared" si="73"/>
        <v>454.10078588624373</v>
      </c>
      <c r="EN106" s="59">
        <f t="shared" si="74"/>
        <v>732.31955481600642</v>
      </c>
      <c r="EO106" s="59">
        <f ca="1">AVERAGE(OFFSET($EN$3,0,0,'Données projet'!$E$15+1,1))-AVERAGE(OFFSET($H$3,0,0,'Données projet'!$E$15+1,1))</f>
        <v>321.37107975761091</v>
      </c>
      <c r="EP106" s="59">
        <f t="shared" si="100"/>
        <v>311.28303771742981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22.527046418273219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22.527046418273219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6">
        <f t="shared" si="56"/>
        <v>183.33333333333334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4.5999999999999996</v>
      </c>
      <c r="N107" s="13">
        <f>IF('Données projet'!$A$36&gt;35,N106+M107-V106,IF(A107&lt;'Données projet'!$A$36,$K$205^A107,IF(A107='Données projet'!$A$36,'Données projet'!$B$36,N106+M107-V106)))</f>
        <v>279.39999999999998</v>
      </c>
      <c r="O107" s="13">
        <f>N107*VLOOKUP('Données projet'!$B$9,Paramètres!$A$1:$I$89,3,0)*VLOOKUP('Données projet'!$B$9,Paramètres!$A$1:$I$89,5,0)</f>
        <v>252.80111999999994</v>
      </c>
      <c r="P107" s="13">
        <f t="shared" si="87"/>
        <v>61.185369021394209</v>
      </c>
      <c r="Q107" s="20">
        <f t="shared" si="107"/>
        <v>546.8598017122614</v>
      </c>
      <c r="R107" s="59">
        <f t="shared" si="55"/>
        <v>825.34077454332237</v>
      </c>
      <c r="S107" s="59">
        <f ca="1">AVERAGE(OFFSET($R$3,0,0,'Données projet'!$E$9+1,1))-AVERAGE(OFFSET($H$3,0,0,'Données projet'!$E$9+1,1))</f>
        <v>398.11190027805549</v>
      </c>
      <c r="T107" s="59">
        <f t="shared" si="88"/>
        <v>250.47702091764884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66.380817045079539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66.380817045079539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4.5999999999999996</v>
      </c>
      <c r="AI107" s="13">
        <f>IF('Données projet'!$A$62&gt;35,AI106+AH107-AQ106,IF(A107&lt;'Données projet'!$A$62,$AF$205^A107,IF(A107='Données projet'!$A$62,'Données projet'!$B$62,AI106+AH107-AQ106)))</f>
        <v>279.39999999999998</v>
      </c>
      <c r="AJ107" s="13">
        <f>AI107*VLOOKUP('Données projet'!$B$10,Paramètres!$A$1:$I$89,3,0)*VLOOKUP('Données projet'!$B$10,Paramètres!$A$1:$I$89,5,0)</f>
        <v>283.3116</v>
      </c>
      <c r="AK107" s="13">
        <f t="shared" si="89"/>
        <v>67.666365540271272</v>
      </c>
      <c r="AL107" s="20">
        <f t="shared" si="58"/>
        <v>611.28662331597241</v>
      </c>
      <c r="AM107" s="59">
        <f t="shared" si="59"/>
        <v>889.76759614703337</v>
      </c>
      <c r="AN107" s="59">
        <f ca="1">AVERAGE(OFFSET($AM$3,0,0,'Données projet'!$E$10+1,1))-AVERAGE(OFFSET($H$3,0,0,'Données projet'!$E$10+1,1))</f>
        <v>437.26788843734175</v>
      </c>
      <c r="AO107" s="59">
        <f t="shared" si="90"/>
        <v>273.35778700650792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74.392294964313322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74.392294964313322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319</v>
      </c>
      <c r="BE107" s="13">
        <f>BD107*VLOOKUP('Données projet'!$B$11,Paramètres!$A$1:$I$89,3,0)*VLOOKUP('Données projet'!$B$11,Paramètres!$A$1:$I$89,5,0)</f>
        <v>343.3716</v>
      </c>
      <c r="BF107" s="13">
        <f t="shared" si="91"/>
        <v>80.196139773203285</v>
      </c>
      <c r="BG107" s="20">
        <f t="shared" si="61"/>
        <v>737.713813438329</v>
      </c>
      <c r="BH107" s="59">
        <f t="shared" si="62"/>
        <v>1016.1947862693899</v>
      </c>
      <c r="BI107" s="59">
        <f ca="1">AVERAGE(OFFSET($BH$3,0,0,'Données projet'!$E$11+1,1))-AVERAGE(OFFSET($H$3,0,0,'Données projet'!$E$11+1,1))</f>
        <v>488.49312517024231</v>
      </c>
      <c r="BJ107" s="59">
        <f t="shared" si="92"/>
        <v>470.60132881359323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36.283000706964756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36.283000706964756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319</v>
      </c>
      <c r="BZ107" s="13">
        <f>BY107*VLOOKUP('Données projet'!$B$12,Paramètres!$A$1:$I$89,3,0)*VLOOKUP('Données projet'!$B$12,Paramètres!$A$1:$I$89,5,0)</f>
        <v>308.53680000000003</v>
      </c>
      <c r="CA107" s="13">
        <f t="shared" si="93"/>
        <v>72.963171684496103</v>
      </c>
      <c r="CB107" s="20">
        <f t="shared" si="64"/>
        <v>664.4457840171641</v>
      </c>
      <c r="CC107" s="59">
        <f t="shared" si="65"/>
        <v>942.92675684822507</v>
      </c>
      <c r="CD107" s="59">
        <f ca="1">AVERAGE(OFFSET($CC$3,0,0,'Données projet'!$E$12+1,1))-AVERAGE(OFFSET($H$3,0,0,'Données projet'!$E$12+1,1))</f>
        <v>445.32382187045056</v>
      </c>
      <c r="CE107" s="59">
        <f t="shared" si="94"/>
        <v>429.45184538102637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32.602116577272682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32.602116577272682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319</v>
      </c>
      <c r="CU107" s="17">
        <f>CT107*VLOOKUP('Données projet'!$B$13,Paramètres!$A$1:$I$89,3,0)*VLOOKUP('Données projet'!$B$13,Paramètres!$A$1:$I$89,5,0)</f>
        <v>258.77280000000002</v>
      </c>
      <c r="CV107" s="13">
        <f t="shared" si="95"/>
        <v>62.460716522234691</v>
      </c>
      <c r="CW107" s="20">
        <f t="shared" si="67"/>
        <v>559.48170794289206</v>
      </c>
      <c r="CX107" s="59">
        <f t="shared" si="68"/>
        <v>837.96268077395302</v>
      </c>
      <c r="CY107" s="59">
        <f ca="1">AVERAGE(OFFSET($CX$3,0,0,'Données projet'!$E$13+1,1))-AVERAGE(OFFSET($H$3,0,0,'Données projet'!$E$13+1,1))</f>
        <v>383.47399633251354</v>
      </c>
      <c r="CZ107" s="59">
        <f t="shared" si="96"/>
        <v>370.49129421395628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27.343710677712568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27.343710677712568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319</v>
      </c>
      <c r="DP107" s="17">
        <f>DO107*VLOOKUP('Données projet'!$B$14,Paramètres!$A$1:$I$89,3,0)*VLOOKUP('Données projet'!$B$14,Paramètres!$A$1:$I$89,5,0)</f>
        <v>258.77280000000002</v>
      </c>
      <c r="DQ107" s="13">
        <f t="shared" si="97"/>
        <v>62.460716522234691</v>
      </c>
      <c r="DR107" s="20">
        <f t="shared" si="70"/>
        <v>559.48170794289206</v>
      </c>
      <c r="DS107" s="59">
        <f t="shared" si="71"/>
        <v>837.96268077395302</v>
      </c>
      <c r="DT107" s="59">
        <f ca="1">AVERAGE(OFFSET($DS$3,0,0,'Données projet'!$E$14+1,1))-AVERAGE(OFFSET($H$3,0,0,'Données projet'!$E$14+1,1))</f>
        <v>383.47399633251354</v>
      </c>
      <c r="DU107" s="59">
        <f t="shared" si="98"/>
        <v>370.49129421395628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27.343710677712568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27.343710677712568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319</v>
      </c>
      <c r="EK107" s="17">
        <f>EJ107*VLOOKUP('Données projet'!$B$15,Paramètres!$A$1:$I$89,3,0)*VLOOKUP('Données projet'!$B$15,Paramètres!$A$1:$I$89,5,0)</f>
        <v>209.00879999999998</v>
      </c>
      <c r="EL107" s="13">
        <f t="shared" si="99"/>
        <v>51.718923953824202</v>
      </c>
      <c r="EM107" s="20">
        <f t="shared" si="73"/>
        <v>454.10078588624373</v>
      </c>
      <c r="EN107" s="59">
        <f t="shared" si="74"/>
        <v>732.58175871730464</v>
      </c>
      <c r="EO107" s="59">
        <f ca="1">AVERAGE(OFFSET($EN$3,0,0,'Données projet'!$E$15+1,1))-AVERAGE(OFFSET($H$3,0,0,'Données projet'!$E$15+1,1))</f>
        <v>321.37107975761091</v>
      </c>
      <c r="EP107" s="59">
        <f t="shared" si="100"/>
        <v>311.28303771742981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22.085304778152469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22.085304778152469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6">
        <f t="shared" si="56"/>
        <v>183.33333333333334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284</v>
      </c>
      <c r="L108" s="12">
        <f>VLOOKUP(A108,'Données projet'!$A$35:$I$55,9,0)</f>
        <v>4.5999999999999996</v>
      </c>
      <c r="M108" s="12">
        <f t="array" ref="M108">INDEX(L:L,MIN(IF(ISNUMBER(L108:L304),ROW(L108:L304),"")))</f>
        <v>4.5999999999999996</v>
      </c>
      <c r="N108" s="13">
        <f>IF('Données projet'!$A$36&gt;35,N107+M108-V107,IF(A108&lt;'Données projet'!$A$36,$K$205^A108,IF(A108='Données projet'!$A$36,'Données projet'!$B$36,N107+M108-V107)))</f>
        <v>284</v>
      </c>
      <c r="O108" s="13">
        <f>N108*VLOOKUP('Données projet'!$B$9,Paramètres!$A$1:$I$89,3,0)*VLOOKUP('Données projet'!$B$9,Paramètres!$A$1:$I$89,5,0)</f>
        <v>256.96320000000003</v>
      </c>
      <c r="P108" s="13">
        <f t="shared" si="87"/>
        <v>62.074612956838024</v>
      </c>
      <c r="Q108" s="20">
        <f t="shared" si="107"/>
        <v>555.65752423315951</v>
      </c>
      <c r="R108" s="59">
        <f t="shared" si="55"/>
        <v>834.39615231403127</v>
      </c>
      <c r="S108" s="59">
        <f ca="1">AVERAGE(OFFSET($R$3,0,0,'Données projet'!$E$9+1,1))-AVERAGE(OFFSET($H$3,0,0,'Données projet'!$E$9+1,1))</f>
        <v>398.11190027805549</v>
      </c>
      <c r="T108" s="59">
        <f t="shared" si="88"/>
        <v>250.47702091764884</v>
      </c>
      <c r="U108" s="15">
        <f>IF(ISNA(VLOOKUP(A108,'Données projet'!$A$35:$I$55,3,0)),0,VLOOKUP(A108,'Données projet'!$A$35:$I$55,3,0))</f>
        <v>17</v>
      </c>
      <c r="V108" s="15">
        <f>IF(ISNA(VLOOKUP(A108,'Données projet'!$A$35:$I$55,4,0)),0,VLOOKUP(A108,'Données projet'!$A$35:$I$55,4,0))</f>
        <v>20</v>
      </c>
      <c r="W108" s="16">
        <f>IF(ISNA(VLOOKUP(A108,'Données projet'!$A$35:$I$55,5,0)),0%,VLOOKUP(A108,'Données projet'!$A$35:$I$55,5,0)*VLOOKUP('Données projet'!$B$9,Paramètres!$A$1:$I$89,7,0))</f>
        <v>0.43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73.681104265978192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73.681104265978192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284</v>
      </c>
      <c r="AG108" s="12">
        <f>VLOOKUP(A108,'Données projet'!$A$61:$I$81,9,0)</f>
        <v>4.5999999999999996</v>
      </c>
      <c r="AH108" s="12">
        <f t="array" ref="AH108">INDEX(AG:AG,MIN(IF(ISNUMBER(AG108:AG304),ROW(AG108:AG304),"")))</f>
        <v>4.5999999999999996</v>
      </c>
      <c r="AI108" s="13">
        <f>IF('Données projet'!$A$62&gt;35,AI107+AH108-AQ107,IF(A108&lt;'Données projet'!$A$62,$AF$205^A108,IF(A108='Données projet'!$A$62,'Données projet'!$B$62,AI107+AH108-AQ107)))</f>
        <v>284</v>
      </c>
      <c r="AJ108" s="13">
        <f>AI108*VLOOKUP('Données projet'!$B$10,Paramètres!$A$1:$I$89,3,0)*VLOOKUP('Données projet'!$B$10,Paramètres!$A$1:$I$89,5,0)</f>
        <v>287.976</v>
      </c>
      <c r="AK108" s="13">
        <f t="shared" si="89"/>
        <v>68.649801713863141</v>
      </c>
      <c r="AL108" s="20">
        <f t="shared" si="58"/>
        <v>621.12327131831159</v>
      </c>
      <c r="AM108" s="59">
        <f t="shared" si="59"/>
        <v>899.86189939918336</v>
      </c>
      <c r="AN108" s="59">
        <f ca="1">AVERAGE(OFFSET($AM$3,0,0,'Données projet'!$E$10+1,1))-AVERAGE(OFFSET($H$3,0,0,'Données projet'!$E$10+1,1))</f>
        <v>437.26788843734175</v>
      </c>
      <c r="AO108" s="59">
        <f t="shared" si="90"/>
        <v>273.35778700650792</v>
      </c>
      <c r="AP108" s="15">
        <f>IF(ISNA(VLOOKUP(A108,'Données projet'!$A$61:$I$81,3,0)),0,VLOOKUP(A108,'Données projet'!$A$61:$I$81,3,0))</f>
        <v>17</v>
      </c>
      <c r="AQ108" s="15">
        <f>IF(ISNA(VLOOKUP(A108,'Données projet'!$A$61:$I$81,4,0)),0,VLOOKUP(A108,'Données projet'!$A$61:$I$81,4,0))</f>
        <v>20</v>
      </c>
      <c r="AR108" s="16">
        <f>IF(ISNA(VLOOKUP(A108,'Données projet'!$A$61:$I$81,5,0)),0%,VLOOKUP(A108,'Données projet'!$A$61:$I$81,5,0)*VLOOKUP('Données projet'!$B$10,Paramètres!$A$1:$I$89,7,0))</f>
        <v>0.43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82.573651332561809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82.573651332561809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319</v>
      </c>
      <c r="BE108" s="13">
        <f>BD108*VLOOKUP('Données projet'!$B$11,Paramètres!$A$1:$I$89,3,0)*VLOOKUP('Données projet'!$B$11,Paramètres!$A$1:$I$89,5,0)</f>
        <v>343.3716</v>
      </c>
      <c r="BF108" s="13">
        <f t="shared" si="91"/>
        <v>80.196139773203285</v>
      </c>
      <c r="BG108" s="20">
        <f t="shared" si="61"/>
        <v>737.713813438329</v>
      </c>
      <c r="BH108" s="59">
        <f t="shared" si="62"/>
        <v>1016.4524415192008</v>
      </c>
      <c r="BI108" s="59">
        <f ca="1">AVERAGE(OFFSET($BH$3,0,0,'Données projet'!$E$11+1,1))-AVERAGE(OFFSET($H$3,0,0,'Données projet'!$E$11+1,1))</f>
        <v>488.49312517024231</v>
      </c>
      <c r="BJ108" s="59">
        <f t="shared" si="92"/>
        <v>470.60132881359323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35.571513193546409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35.571513193546409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319</v>
      </c>
      <c r="BZ108" s="13">
        <f>BY108*VLOOKUP('Données projet'!$B$12,Paramètres!$A$1:$I$89,3,0)*VLOOKUP('Données projet'!$B$12,Paramètres!$A$1:$I$89,5,0)</f>
        <v>308.53680000000003</v>
      </c>
      <c r="CA108" s="13">
        <f t="shared" si="93"/>
        <v>72.963171684496103</v>
      </c>
      <c r="CB108" s="20">
        <f t="shared" si="64"/>
        <v>664.4457840171641</v>
      </c>
      <c r="CC108" s="59">
        <f t="shared" si="65"/>
        <v>943.18441209803586</v>
      </c>
      <c r="CD108" s="59">
        <f ca="1">AVERAGE(OFFSET($CC$3,0,0,'Données projet'!$E$12+1,1))-AVERAGE(OFFSET($H$3,0,0,'Données projet'!$E$12+1,1))</f>
        <v>445.32382187045056</v>
      </c>
      <c r="CE108" s="59">
        <f t="shared" si="94"/>
        <v>429.45184538102637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31.962808956519964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31.962808956519964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319</v>
      </c>
      <c r="CU108" s="17">
        <f>CT108*VLOOKUP('Données projet'!$B$13,Paramètres!$A$1:$I$89,3,0)*VLOOKUP('Données projet'!$B$13,Paramètres!$A$1:$I$89,5,0)</f>
        <v>258.77280000000002</v>
      </c>
      <c r="CV108" s="13">
        <f t="shared" si="95"/>
        <v>62.460716522234691</v>
      </c>
      <c r="CW108" s="20">
        <f t="shared" si="67"/>
        <v>559.48170794289206</v>
      </c>
      <c r="CX108" s="59">
        <f t="shared" si="68"/>
        <v>838.22033602376382</v>
      </c>
      <c r="CY108" s="59">
        <f ca="1">AVERAGE(OFFSET($CX$3,0,0,'Données projet'!$E$13+1,1))-AVERAGE(OFFSET($H$3,0,0,'Données projet'!$E$13+1,1))</f>
        <v>383.47399633251354</v>
      </c>
      <c r="CZ108" s="59">
        <f t="shared" si="96"/>
        <v>370.49129421395628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26.807517189339322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26.807517189339322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319</v>
      </c>
      <c r="DP108" s="17">
        <f>DO108*VLOOKUP('Données projet'!$B$14,Paramètres!$A$1:$I$89,3,0)*VLOOKUP('Données projet'!$B$14,Paramètres!$A$1:$I$89,5,0)</f>
        <v>258.77280000000002</v>
      </c>
      <c r="DQ108" s="13">
        <f t="shared" si="97"/>
        <v>62.460716522234691</v>
      </c>
      <c r="DR108" s="20">
        <f t="shared" si="70"/>
        <v>559.48170794289206</v>
      </c>
      <c r="DS108" s="59">
        <f t="shared" si="71"/>
        <v>838.22033602376382</v>
      </c>
      <c r="DT108" s="59">
        <f ca="1">AVERAGE(OFFSET($DS$3,0,0,'Données projet'!$E$14+1,1))-AVERAGE(OFFSET($H$3,0,0,'Données projet'!$E$14+1,1))</f>
        <v>383.47399633251354</v>
      </c>
      <c r="DU108" s="59">
        <f t="shared" si="98"/>
        <v>370.49129421395628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26.807517189339322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26.807517189339322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319</v>
      </c>
      <c r="EK108" s="17">
        <f>EJ108*VLOOKUP('Données projet'!$B$15,Paramètres!$A$1:$I$89,3,0)*VLOOKUP('Données projet'!$B$15,Paramètres!$A$1:$I$89,5,0)</f>
        <v>209.00879999999998</v>
      </c>
      <c r="EL108" s="13">
        <f t="shared" si="99"/>
        <v>51.718923953824202</v>
      </c>
      <c r="EM108" s="20">
        <f t="shared" si="73"/>
        <v>454.10078588624373</v>
      </c>
      <c r="EN108" s="59">
        <f t="shared" si="74"/>
        <v>732.83941396711543</v>
      </c>
      <c r="EO108" s="59">
        <f ca="1">AVERAGE(OFFSET($EN$3,0,0,'Données projet'!$E$15+1,1))-AVERAGE(OFFSET($H$3,0,0,'Données projet'!$E$15+1,1))</f>
        <v>321.37107975761091</v>
      </c>
      <c r="EP108" s="59">
        <f t="shared" si="100"/>
        <v>311.28303771742981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21.652225422158693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21.652225422158693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6">
        <f t="shared" si="56"/>
        <v>183.33333333333334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4.2</v>
      </c>
      <c r="N109" s="13">
        <f>IF('Données projet'!$A$36&gt;35,N108+M109-V108,IF(A109&lt;'Données projet'!$A$36,$K$205^A109,IF(A109='Données projet'!$A$36,'Données projet'!$B$36,N108+M109-V108)))</f>
        <v>268.2</v>
      </c>
      <c r="O109" s="13">
        <f>N109*VLOOKUP('Données projet'!$B$9,Paramètres!$A$1:$I$89,3,0)*VLOOKUP('Données projet'!$B$9,Paramètres!$A$1:$I$89,5,0)</f>
        <v>242.66735999999997</v>
      </c>
      <c r="P109" s="13">
        <f t="shared" si="87"/>
        <v>59.013056290731797</v>
      </c>
      <c r="Q109" s="20">
        <f t="shared" si="107"/>
        <v>525.42672503969118</v>
      </c>
      <c r="R109" s="59">
        <f t="shared" si="55"/>
        <v>804.41853862782023</v>
      </c>
      <c r="S109" s="59">
        <f ca="1">AVERAGE(OFFSET($R$3,0,0,'Données projet'!$E$9+1,1))-AVERAGE(OFFSET($H$3,0,0,'Données projet'!$E$9+1,1))</f>
        <v>398.11190027805549</v>
      </c>
      <c r="T109" s="59">
        <f t="shared" si="88"/>
        <v>250.47702091764884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72.2362627523584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72.2362627523584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4.2</v>
      </c>
      <c r="AI109" s="13">
        <f>IF('Données projet'!$A$62&gt;35,AI108+AH109-AQ108,IF(A109&lt;'Données projet'!$A$62,$AF$205^A109,IF(A109='Données projet'!$A$62,'Données projet'!$B$62,AI108+AH109-AQ108)))</f>
        <v>268.2</v>
      </c>
      <c r="AJ109" s="13">
        <f>AI109*VLOOKUP('Données projet'!$B$10,Paramètres!$A$1:$I$89,3,0)*VLOOKUP('Données projet'!$B$10,Paramètres!$A$1:$I$89,5,0)</f>
        <v>271.95480000000003</v>
      </c>
      <c r="AK109" s="13">
        <f t="shared" si="89"/>
        <v>65.263952845017442</v>
      </c>
      <c r="AL109" s="20">
        <f t="shared" si="58"/>
        <v>587.322661205072</v>
      </c>
      <c r="AM109" s="59">
        <f t="shared" si="59"/>
        <v>866.31447479320104</v>
      </c>
      <c r="AN109" s="59">
        <f ca="1">AVERAGE(OFFSET($AM$3,0,0,'Données projet'!$E$10+1,1))-AVERAGE(OFFSET($H$3,0,0,'Données projet'!$E$10+1,1))</f>
        <v>437.26788843734175</v>
      </c>
      <c r="AO109" s="59">
        <f t="shared" si="90"/>
        <v>273.35778700650792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80.954432394884464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80.954432394884464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319</v>
      </c>
      <c r="BE109" s="13">
        <f>BD109*VLOOKUP('Données projet'!$B$11,Paramètres!$A$1:$I$89,3,0)*VLOOKUP('Données projet'!$B$11,Paramètres!$A$1:$I$89,5,0)</f>
        <v>343.3716</v>
      </c>
      <c r="BF109" s="13">
        <f t="shared" si="91"/>
        <v>80.196139773203285</v>
      </c>
      <c r="BG109" s="20">
        <f t="shared" si="61"/>
        <v>737.713813438329</v>
      </c>
      <c r="BH109" s="59">
        <f t="shared" si="62"/>
        <v>1016.7056270264582</v>
      </c>
      <c r="BI109" s="59">
        <f ca="1">AVERAGE(OFFSET($BH$3,0,0,'Données projet'!$E$11+1,1))-AVERAGE(OFFSET($H$3,0,0,'Données projet'!$E$11+1,1))</f>
        <v>488.49312517024231</v>
      </c>
      <c r="BJ109" s="59">
        <f t="shared" si="92"/>
        <v>470.60132881359323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34.873977516301665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34.873977516301665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319</v>
      </c>
      <c r="BZ109" s="13">
        <f>BY109*VLOOKUP('Données projet'!$B$12,Paramètres!$A$1:$I$89,3,0)*VLOOKUP('Données projet'!$B$12,Paramètres!$A$1:$I$89,5,0)</f>
        <v>308.53680000000003</v>
      </c>
      <c r="CA109" s="13">
        <f t="shared" si="93"/>
        <v>72.963171684496103</v>
      </c>
      <c r="CB109" s="20">
        <f t="shared" si="64"/>
        <v>664.4457840171641</v>
      </c>
      <c r="CC109" s="59">
        <f t="shared" si="65"/>
        <v>943.43759760529315</v>
      </c>
      <c r="CD109" s="59">
        <f ca="1">AVERAGE(OFFSET($CC$3,0,0,'Données projet'!$E$12+1,1))-AVERAGE(OFFSET($H$3,0,0,'Données projet'!$E$12+1,1))</f>
        <v>445.32382187045056</v>
      </c>
      <c r="CE109" s="59">
        <f t="shared" si="94"/>
        <v>429.45184538102637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31.336037768271062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31.336037768271062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319</v>
      </c>
      <c r="CU109" s="17">
        <f>CT109*VLOOKUP('Données projet'!$B$13,Paramètres!$A$1:$I$89,3,0)*VLOOKUP('Données projet'!$B$13,Paramètres!$A$1:$I$89,5,0)</f>
        <v>258.77280000000002</v>
      </c>
      <c r="CV109" s="13">
        <f t="shared" si="95"/>
        <v>62.460716522234691</v>
      </c>
      <c r="CW109" s="20">
        <f t="shared" si="67"/>
        <v>559.48170794289206</v>
      </c>
      <c r="CX109" s="59">
        <f t="shared" si="68"/>
        <v>838.47352153102111</v>
      </c>
      <c r="CY109" s="59">
        <f ca="1">AVERAGE(OFFSET($CX$3,0,0,'Données projet'!$E$13+1,1))-AVERAGE(OFFSET($H$3,0,0,'Données projet'!$E$13+1,1))</f>
        <v>383.47399633251354</v>
      </c>
      <c r="CZ109" s="59">
        <f t="shared" si="96"/>
        <v>370.49129421395628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26.281838128227339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26.281838128227339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319</v>
      </c>
      <c r="DP109" s="17">
        <f>DO109*VLOOKUP('Données projet'!$B$14,Paramètres!$A$1:$I$89,3,0)*VLOOKUP('Données projet'!$B$14,Paramètres!$A$1:$I$89,5,0)</f>
        <v>258.77280000000002</v>
      </c>
      <c r="DQ109" s="13">
        <f t="shared" si="97"/>
        <v>62.460716522234691</v>
      </c>
      <c r="DR109" s="20">
        <f t="shared" si="70"/>
        <v>559.48170794289206</v>
      </c>
      <c r="DS109" s="59">
        <f t="shared" si="71"/>
        <v>838.47352153102111</v>
      </c>
      <c r="DT109" s="59">
        <f ca="1">AVERAGE(OFFSET($DS$3,0,0,'Données projet'!$E$14+1,1))-AVERAGE(OFFSET($H$3,0,0,'Données projet'!$E$14+1,1))</f>
        <v>383.47399633251354</v>
      </c>
      <c r="DU109" s="59">
        <f t="shared" si="98"/>
        <v>370.49129421395628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26.281838128227339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26.281838128227339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319</v>
      </c>
      <c r="EK109" s="17">
        <f>EJ109*VLOOKUP('Données projet'!$B$15,Paramètres!$A$1:$I$89,3,0)*VLOOKUP('Données projet'!$B$15,Paramètres!$A$1:$I$89,5,0)</f>
        <v>209.00879999999998</v>
      </c>
      <c r="EL109" s="13">
        <f t="shared" si="99"/>
        <v>51.718923953824202</v>
      </c>
      <c r="EM109" s="20">
        <f t="shared" si="73"/>
        <v>454.10078588624373</v>
      </c>
      <c r="EN109" s="59">
        <f t="shared" si="74"/>
        <v>733.09259947437283</v>
      </c>
      <c r="EO109" s="59">
        <f ca="1">AVERAGE(OFFSET($EN$3,0,0,'Données projet'!$E$15+1,1))-AVERAGE(OFFSET($H$3,0,0,'Données projet'!$E$15+1,1))</f>
        <v>321.37107975761091</v>
      </c>
      <c r="EP109" s="59">
        <f t="shared" si="100"/>
        <v>311.28303771742981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21.227638488183629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21.227638488183629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6">
        <f t="shared" si="56"/>
        <v>183.33333333333334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4.2</v>
      </c>
      <c r="N110" s="13">
        <f>IF('Données projet'!$A$36&gt;35,N109+M110-V109,IF(A110&lt;'Données projet'!$A$36,$K$205^A110,IF(A110='Données projet'!$A$36,'Données projet'!$B$36,N109+M110-V109)))</f>
        <v>272.39999999999998</v>
      </c>
      <c r="O110" s="13">
        <f>N110*VLOOKUP('Données projet'!$B$9,Paramètres!$A$1:$I$89,3,0)*VLOOKUP('Données projet'!$B$9,Paramètres!$A$1:$I$89,5,0)</f>
        <v>246.46751999999995</v>
      </c>
      <c r="P110" s="13">
        <f t="shared" si="87"/>
        <v>59.828888074216977</v>
      </c>
      <c r="Q110" s="20">
        <f t="shared" si="107"/>
        <v>533.46624406259446</v>
      </c>
      <c r="R110" s="59">
        <f t="shared" si="55"/>
        <v>812.7068509554681</v>
      </c>
      <c r="S110" s="59">
        <f ca="1">AVERAGE(OFFSET($R$3,0,0,'Données projet'!$E$9+1,1))-AVERAGE(OFFSET($H$3,0,0,'Données projet'!$E$9+1,1))</f>
        <v>398.11190027805549</v>
      </c>
      <c r="T110" s="59">
        <f t="shared" si="88"/>
        <v>250.47702091764884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70.819753699554383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70.819753699554383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4.2</v>
      </c>
      <c r="AI110" s="13">
        <f>IF('Données projet'!$A$62&gt;35,AI109+AH110-AQ109,IF(A110&lt;'Données projet'!$A$62,$AF$205^A110,IF(A110='Données projet'!$A$62,'Données projet'!$B$62,AI109+AH110-AQ109)))</f>
        <v>272.39999999999998</v>
      </c>
      <c r="AJ110" s="13">
        <f>AI110*VLOOKUP('Données projet'!$B$10,Paramètres!$A$1:$I$89,3,0)*VLOOKUP('Données projet'!$B$10,Paramètres!$A$1:$I$89,5,0)</f>
        <v>276.21359999999999</v>
      </c>
      <c r="AK110" s="13">
        <f t="shared" si="89"/>
        <v>66.166200760877473</v>
      </c>
      <c r="AL110" s="20">
        <f t="shared" si="58"/>
        <v>596.31148632519489</v>
      </c>
      <c r="AM110" s="59">
        <f t="shared" si="59"/>
        <v>875.55209321806853</v>
      </c>
      <c r="AN110" s="59">
        <f ca="1">AVERAGE(OFFSET($AM$3,0,0,'Données projet'!$E$10+1,1))-AVERAGE(OFFSET($H$3,0,0,'Données projet'!$E$10+1,1))</f>
        <v>437.26788843734175</v>
      </c>
      <c r="AO110" s="59">
        <f t="shared" si="90"/>
        <v>273.35778700650792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79.366965352948938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79.366965352948938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319</v>
      </c>
      <c r="BE110" s="13">
        <f>BD110*VLOOKUP('Données projet'!$B$11,Paramètres!$A$1:$I$89,3,0)*VLOOKUP('Données projet'!$B$11,Paramètres!$A$1:$I$89,5,0)</f>
        <v>343.3716</v>
      </c>
      <c r="BF110" s="13">
        <f t="shared" si="91"/>
        <v>80.196139773203285</v>
      </c>
      <c r="BG110" s="20">
        <f t="shared" si="61"/>
        <v>737.713813438329</v>
      </c>
      <c r="BH110" s="59">
        <f t="shared" si="62"/>
        <v>1016.9544203312026</v>
      </c>
      <c r="BI110" s="59">
        <f ca="1">AVERAGE(OFFSET($BH$3,0,0,'Données projet'!$E$11+1,1))-AVERAGE(OFFSET($H$3,0,0,'Données projet'!$E$11+1,1))</f>
        <v>488.49312517024231</v>
      </c>
      <c r="BJ110" s="59">
        <f t="shared" si="92"/>
        <v>470.60132881359323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34.190120088232938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34.190120088232938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319</v>
      </c>
      <c r="BZ110" s="13">
        <f>BY110*VLOOKUP('Données projet'!$B$12,Paramètres!$A$1:$I$89,3,0)*VLOOKUP('Données projet'!$B$12,Paramètres!$A$1:$I$89,5,0)</f>
        <v>308.53680000000003</v>
      </c>
      <c r="CA110" s="13">
        <f t="shared" si="93"/>
        <v>72.963171684496103</v>
      </c>
      <c r="CB110" s="20">
        <f t="shared" si="64"/>
        <v>664.4457840171641</v>
      </c>
      <c r="CC110" s="59">
        <f t="shared" si="65"/>
        <v>943.68639091003774</v>
      </c>
      <c r="CD110" s="59">
        <f ca="1">AVERAGE(OFFSET($CC$3,0,0,'Données projet'!$E$12+1,1))-AVERAGE(OFFSET($H$3,0,0,'Données projet'!$E$12+1,1))</f>
        <v>445.32382187045056</v>
      </c>
      <c r="CE110" s="59">
        <f t="shared" si="94"/>
        <v>429.45184538102637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30.721557180731043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30.721557180731043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319</v>
      </c>
      <c r="CU110" s="17">
        <f>CT110*VLOOKUP('Données projet'!$B$13,Paramètres!$A$1:$I$89,3,0)*VLOOKUP('Données projet'!$B$13,Paramètres!$A$1:$I$89,5,0)</f>
        <v>258.77280000000002</v>
      </c>
      <c r="CV110" s="13">
        <f t="shared" si="95"/>
        <v>62.460716522234691</v>
      </c>
      <c r="CW110" s="20">
        <f t="shared" si="67"/>
        <v>559.48170794289206</v>
      </c>
      <c r="CX110" s="59">
        <f t="shared" si="68"/>
        <v>838.7223148357657</v>
      </c>
      <c r="CY110" s="59">
        <f ca="1">AVERAGE(OFFSET($CX$3,0,0,'Données projet'!$E$13+1,1))-AVERAGE(OFFSET($H$3,0,0,'Données projet'!$E$13+1,1))</f>
        <v>383.47399633251354</v>
      </c>
      <c r="CZ110" s="59">
        <f t="shared" si="96"/>
        <v>370.49129421395628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25.766467312871193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25.766467312871193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319</v>
      </c>
      <c r="DP110" s="17">
        <f>DO110*VLOOKUP('Données projet'!$B$14,Paramètres!$A$1:$I$89,3,0)*VLOOKUP('Données projet'!$B$14,Paramètres!$A$1:$I$89,5,0)</f>
        <v>258.77280000000002</v>
      </c>
      <c r="DQ110" s="13">
        <f t="shared" si="97"/>
        <v>62.460716522234691</v>
      </c>
      <c r="DR110" s="20">
        <f t="shared" si="70"/>
        <v>559.48170794289206</v>
      </c>
      <c r="DS110" s="59">
        <f t="shared" si="71"/>
        <v>838.7223148357657</v>
      </c>
      <c r="DT110" s="59">
        <f ca="1">AVERAGE(OFFSET($DS$3,0,0,'Données projet'!$E$14+1,1))-AVERAGE(OFFSET($H$3,0,0,'Données projet'!$E$14+1,1))</f>
        <v>383.47399633251354</v>
      </c>
      <c r="DU110" s="59">
        <f t="shared" si="98"/>
        <v>370.49129421395628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25.766467312871193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25.766467312871193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319</v>
      </c>
      <c r="EK110" s="17">
        <f>EJ110*VLOOKUP('Données projet'!$B$15,Paramètres!$A$1:$I$89,3,0)*VLOOKUP('Données projet'!$B$15,Paramètres!$A$1:$I$89,5,0)</f>
        <v>209.00879999999998</v>
      </c>
      <c r="EL110" s="13">
        <f t="shared" si="99"/>
        <v>51.718923953824202</v>
      </c>
      <c r="EM110" s="20">
        <f t="shared" si="73"/>
        <v>454.10078588624373</v>
      </c>
      <c r="EN110" s="59">
        <f t="shared" si="74"/>
        <v>733.34139277911731</v>
      </c>
      <c r="EO110" s="59">
        <f ca="1">AVERAGE(OFFSET($EN$3,0,0,'Données projet'!$E$15+1,1))-AVERAGE(OFFSET($H$3,0,0,'Données projet'!$E$15+1,1))</f>
        <v>321.37107975761091</v>
      </c>
      <c r="EP110" s="59">
        <f t="shared" si="100"/>
        <v>311.28303771742981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20.81137744501136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20.81137744501136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6">
        <f t="shared" si="56"/>
        <v>183.33333333333334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4.2</v>
      </c>
      <c r="N111" s="13">
        <f>IF('Données projet'!$A$36&gt;35,N110+M111-V110,IF(A111&lt;'Données projet'!$A$36,$K$205^A111,IF(A111='Données projet'!$A$36,'Données projet'!$B$36,N110+M111-V110)))</f>
        <v>276.59999999999997</v>
      </c>
      <c r="O111" s="13">
        <f>N111*VLOOKUP('Données projet'!$B$9,Paramètres!$A$1:$I$89,3,0)*VLOOKUP('Données projet'!$B$9,Paramètres!$A$1:$I$89,5,0)</f>
        <v>250.26767999999996</v>
      </c>
      <c r="P111" s="13">
        <f t="shared" si="87"/>
        <v>60.643256925083442</v>
      </c>
      <c r="Q111" s="20">
        <f t="shared" si="107"/>
        <v>541.50321514452014</v>
      </c>
      <c r="R111" s="59">
        <f t="shared" si="55"/>
        <v>820.98829933451952</v>
      </c>
      <c r="S111" s="59">
        <f ca="1">AVERAGE(OFFSET($R$3,0,0,'Données projet'!$E$9+1,1))-AVERAGE(OFFSET($H$3,0,0,'Données projet'!$E$9+1,1))</f>
        <v>398.11190027805549</v>
      </c>
      <c r="T111" s="59">
        <f t="shared" si="88"/>
        <v>250.47702091764884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69.431021525290646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69.431021525290646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4.2</v>
      </c>
      <c r="AI111" s="13">
        <f>IF('Données projet'!$A$62&gt;35,AI110+AH111-AQ110,IF(A111&lt;'Données projet'!$A$62,$AF$205^A111,IF(A111='Données projet'!$A$62,'Données projet'!$B$62,AI110+AH111-AQ110)))</f>
        <v>276.59999999999997</v>
      </c>
      <c r="AJ111" s="13">
        <f>AI111*VLOOKUP('Données projet'!$B$10,Paramètres!$A$1:$I$89,3,0)*VLOOKUP('Données projet'!$B$10,Paramètres!$A$1:$I$89,5,0)</f>
        <v>280.47239999999999</v>
      </c>
      <c r="AK111" s="13">
        <f t="shared" si="89"/>
        <v>67.066830784504006</v>
      </c>
      <c r="AL111" s="20">
        <f t="shared" si="58"/>
        <v>605.29749361634447</v>
      </c>
      <c r="AM111" s="59">
        <f t="shared" si="59"/>
        <v>884.78257780634385</v>
      </c>
      <c r="AN111" s="59">
        <f ca="1">AVERAGE(OFFSET($AM$3,0,0,'Données projet'!$E$10+1,1))-AVERAGE(OFFSET($H$3,0,0,'Données projet'!$E$10+1,1))</f>
        <v>437.26788843734175</v>
      </c>
      <c r="AO111" s="59">
        <f t="shared" si="90"/>
        <v>273.35778700650792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77.810627571446474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77.810627571446474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319</v>
      </c>
      <c r="BE111" s="13">
        <f>BD111*VLOOKUP('Données projet'!$B$11,Paramètres!$A$1:$I$89,3,0)*VLOOKUP('Données projet'!$B$11,Paramètres!$A$1:$I$89,5,0)</f>
        <v>343.3716</v>
      </c>
      <c r="BF111" s="13">
        <f t="shared" si="91"/>
        <v>80.196139773203285</v>
      </c>
      <c r="BG111" s="20">
        <f t="shared" si="61"/>
        <v>737.713813438329</v>
      </c>
      <c r="BH111" s="59">
        <f t="shared" si="62"/>
        <v>1017.1988976283283</v>
      </c>
      <c r="BI111" s="59">
        <f ca="1">AVERAGE(OFFSET($BH$3,0,0,'Données projet'!$E$11+1,1))-AVERAGE(OFFSET($H$3,0,0,'Données projet'!$E$11+1,1))</f>
        <v>488.49312517024231</v>
      </c>
      <c r="BJ111" s="59">
        <f t="shared" si="92"/>
        <v>470.60132881359323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33.51967268721679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33.51967268721679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319</v>
      </c>
      <c r="BZ111" s="13">
        <f>BY111*VLOOKUP('Données projet'!$B$12,Paramètres!$A$1:$I$89,3,0)*VLOOKUP('Données projet'!$B$12,Paramètres!$A$1:$I$89,5,0)</f>
        <v>308.53680000000003</v>
      </c>
      <c r="CA111" s="13">
        <f t="shared" si="93"/>
        <v>72.963171684496103</v>
      </c>
      <c r="CB111" s="20">
        <f t="shared" si="64"/>
        <v>664.4457840171641</v>
      </c>
      <c r="CC111" s="59">
        <f t="shared" si="65"/>
        <v>943.93086820716348</v>
      </c>
      <c r="CD111" s="59">
        <f ca="1">AVERAGE(OFFSET($CC$3,0,0,'Données projet'!$E$12+1,1))-AVERAGE(OFFSET($H$3,0,0,'Données projet'!$E$12+1,1))</f>
        <v>445.32382187045056</v>
      </c>
      <c r="CE111" s="59">
        <f t="shared" si="94"/>
        <v>429.45184538102637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30.119126182716535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30.119126182716535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319</v>
      </c>
      <c r="CU111" s="17">
        <f>CT111*VLOOKUP('Données projet'!$B$13,Paramètres!$A$1:$I$89,3,0)*VLOOKUP('Données projet'!$B$13,Paramètres!$A$1:$I$89,5,0)</f>
        <v>258.77280000000002</v>
      </c>
      <c r="CV111" s="13">
        <f t="shared" si="95"/>
        <v>62.460716522234691</v>
      </c>
      <c r="CW111" s="20">
        <f t="shared" si="67"/>
        <v>559.48170794289206</v>
      </c>
      <c r="CX111" s="59">
        <f t="shared" si="68"/>
        <v>838.96679213289144</v>
      </c>
      <c r="CY111" s="59">
        <f ca="1">AVERAGE(OFFSET($CX$3,0,0,'Données projet'!$E$13+1,1))-AVERAGE(OFFSET($H$3,0,0,'Données projet'!$E$13+1,1))</f>
        <v>383.47399633251354</v>
      </c>
      <c r="CZ111" s="59">
        <f t="shared" si="96"/>
        <v>370.49129421395628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25.261202604859022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25.261202604859022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319</v>
      </c>
      <c r="DP111" s="17">
        <f>DO111*VLOOKUP('Données projet'!$B$14,Paramètres!$A$1:$I$89,3,0)*VLOOKUP('Données projet'!$B$14,Paramètres!$A$1:$I$89,5,0)</f>
        <v>258.77280000000002</v>
      </c>
      <c r="DQ111" s="13">
        <f t="shared" si="97"/>
        <v>62.460716522234691</v>
      </c>
      <c r="DR111" s="20">
        <f t="shared" si="70"/>
        <v>559.48170794289206</v>
      </c>
      <c r="DS111" s="59">
        <f t="shared" si="71"/>
        <v>838.96679213289144</v>
      </c>
      <c r="DT111" s="59">
        <f ca="1">AVERAGE(OFFSET($DS$3,0,0,'Données projet'!$E$14+1,1))-AVERAGE(OFFSET($H$3,0,0,'Données projet'!$E$14+1,1))</f>
        <v>383.47399633251354</v>
      </c>
      <c r="DU111" s="59">
        <f t="shared" si="98"/>
        <v>370.49129421395628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25.261202604859022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25.261202604859022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319</v>
      </c>
      <c r="EK111" s="17">
        <f>EJ111*VLOOKUP('Données projet'!$B$15,Paramètres!$A$1:$I$89,3,0)*VLOOKUP('Données projet'!$B$15,Paramètres!$A$1:$I$89,5,0)</f>
        <v>209.00879999999998</v>
      </c>
      <c r="EL111" s="13">
        <f t="shared" si="99"/>
        <v>51.718923953824202</v>
      </c>
      <c r="EM111" s="20">
        <f t="shared" si="73"/>
        <v>454.10078588624373</v>
      </c>
      <c r="EN111" s="59">
        <f t="shared" si="74"/>
        <v>733.58587007624305</v>
      </c>
      <c r="EO111" s="59">
        <f ca="1">AVERAGE(OFFSET($EN$3,0,0,'Données projet'!$E$15+1,1))-AVERAGE(OFFSET($H$3,0,0,'Données projet'!$E$15+1,1))</f>
        <v>321.37107975761091</v>
      </c>
      <c r="EP111" s="59">
        <f t="shared" si="100"/>
        <v>311.28303771742981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20.403279027001531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20.403279027001531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6">
        <f t="shared" si="56"/>
        <v>183.33333333333334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4.2</v>
      </c>
      <c r="N112" s="13">
        <f>IF('Données projet'!$A$36&gt;35,N111+M112-V111,IF(A112&lt;'Données projet'!$A$36,$K$205^A112,IF(A112='Données projet'!$A$36,'Données projet'!$B$36,N111+M112-V111)))</f>
        <v>280.79999999999995</v>
      </c>
      <c r="O112" s="13">
        <f>N112*VLOOKUP('Données projet'!$B$9,Paramètres!$A$1:$I$89,3,0)*VLOOKUP('Données projet'!$B$9,Paramètres!$A$1:$I$89,5,0)</f>
        <v>254.06783999999996</v>
      </c>
      <c r="P112" s="13">
        <f t="shared" si="87"/>
        <v>61.456187622750718</v>
      </c>
      <c r="Q112" s="20">
        <f t="shared" si="107"/>
        <v>549.53768144295748</v>
      </c>
      <c r="R112" s="59">
        <f t="shared" si="55"/>
        <v>829.26300179554676</v>
      </c>
      <c r="S112" s="59">
        <f ca="1">AVERAGE(OFFSET($R$3,0,0,'Données projet'!$E$9+1,1))-AVERAGE(OFFSET($H$3,0,0,'Données projet'!$E$9+1,1))</f>
        <v>398.11190027805549</v>
      </c>
      <c r="T112" s="59">
        <f t="shared" si="88"/>
        <v>250.47702091764884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68.069521541921233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68.069521541921233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4.2</v>
      </c>
      <c r="AI112" s="13">
        <f>IF('Données projet'!$A$62&gt;35,AI111+AH112-AQ111,IF(A112&lt;'Données projet'!$A$62,$AF$205^A112,IF(A112='Données projet'!$A$62,'Données projet'!$B$62,AI111+AH112-AQ111)))</f>
        <v>280.79999999999995</v>
      </c>
      <c r="AJ112" s="13">
        <f>AI112*VLOOKUP('Données projet'!$B$10,Paramètres!$A$1:$I$89,3,0)*VLOOKUP('Données projet'!$B$10,Paramètres!$A$1:$I$89,5,0)</f>
        <v>284.7312</v>
      </c>
      <c r="AK112" s="13">
        <f t="shared" si="89"/>
        <v>67.96587032005101</v>
      </c>
      <c r="AL112" s="20">
        <f t="shared" si="58"/>
        <v>614.28073080742217</v>
      </c>
      <c r="AM112" s="59">
        <f t="shared" si="59"/>
        <v>894.00605116001145</v>
      </c>
      <c r="AN112" s="59">
        <f ca="1">AVERAGE(OFFSET($AM$3,0,0,'Données projet'!$E$10+1,1))-AVERAGE(OFFSET($H$3,0,0,'Données projet'!$E$10+1,1))</f>
        <v>437.26788843734175</v>
      </c>
      <c r="AO112" s="59">
        <f t="shared" si="90"/>
        <v>273.35778700650792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76.284808624566963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76.284808624566963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319</v>
      </c>
      <c r="BE112" s="13">
        <f>BD112*VLOOKUP('Données projet'!$B$11,Paramètres!$A$1:$I$89,3,0)*VLOOKUP('Données projet'!$B$11,Paramètres!$A$1:$I$89,5,0)</f>
        <v>343.3716</v>
      </c>
      <c r="BF112" s="13">
        <f t="shared" si="91"/>
        <v>80.196139773203285</v>
      </c>
      <c r="BG112" s="20">
        <f t="shared" si="61"/>
        <v>737.713813438329</v>
      </c>
      <c r="BH112" s="59">
        <f t="shared" si="62"/>
        <v>1017.4391337909183</v>
      </c>
      <c r="BI112" s="59">
        <f ca="1">AVERAGE(OFFSET($BH$3,0,0,'Données projet'!$E$11+1,1))-AVERAGE(OFFSET($H$3,0,0,'Données projet'!$E$11+1,1))</f>
        <v>488.49312517024231</v>
      </c>
      <c r="BJ112" s="59">
        <f t="shared" si="92"/>
        <v>470.60132881359323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32.862372350802033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32.862372350802033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319</v>
      </c>
      <c r="BZ112" s="13">
        <f>BY112*VLOOKUP('Données projet'!$B$12,Paramètres!$A$1:$I$89,3,0)*VLOOKUP('Données projet'!$B$12,Paramètres!$A$1:$I$89,5,0)</f>
        <v>308.53680000000003</v>
      </c>
      <c r="CA112" s="13">
        <f t="shared" si="93"/>
        <v>72.963171684496103</v>
      </c>
      <c r="CB112" s="20">
        <f t="shared" si="64"/>
        <v>664.4457840171641</v>
      </c>
      <c r="CC112" s="59">
        <f t="shared" si="65"/>
        <v>944.17110436975338</v>
      </c>
      <c r="CD112" s="59">
        <f ca="1">AVERAGE(OFFSET($CC$3,0,0,'Données projet'!$E$12+1,1))-AVERAGE(OFFSET($H$3,0,0,'Données projet'!$E$12+1,1))</f>
        <v>445.32382187045056</v>
      </c>
      <c r="CE112" s="59">
        <f t="shared" si="94"/>
        <v>429.45184538102637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29.528508489126462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29.528508489126462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319</v>
      </c>
      <c r="CU112" s="17">
        <f>CT112*VLOOKUP('Données projet'!$B$13,Paramètres!$A$1:$I$89,3,0)*VLOOKUP('Données projet'!$B$13,Paramètres!$A$1:$I$89,5,0)</f>
        <v>258.77280000000002</v>
      </c>
      <c r="CV112" s="13">
        <f t="shared" si="95"/>
        <v>62.460716522234691</v>
      </c>
      <c r="CW112" s="20">
        <f t="shared" si="67"/>
        <v>559.48170794289206</v>
      </c>
      <c r="CX112" s="59">
        <f t="shared" si="68"/>
        <v>839.20702829548134</v>
      </c>
      <c r="CY112" s="59">
        <f ca="1">AVERAGE(OFFSET($CX$3,0,0,'Données projet'!$E$13+1,1))-AVERAGE(OFFSET($H$3,0,0,'Données projet'!$E$13+1,1))</f>
        <v>383.47399633251354</v>
      </c>
      <c r="CZ112" s="59">
        <f t="shared" si="96"/>
        <v>370.49129421395628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24.765845829589932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24.765845829589932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319</v>
      </c>
      <c r="DP112" s="17">
        <f>DO112*VLOOKUP('Données projet'!$B$14,Paramètres!$A$1:$I$89,3,0)*VLOOKUP('Données projet'!$B$14,Paramètres!$A$1:$I$89,5,0)</f>
        <v>258.77280000000002</v>
      </c>
      <c r="DQ112" s="13">
        <f t="shared" si="97"/>
        <v>62.460716522234691</v>
      </c>
      <c r="DR112" s="20">
        <f t="shared" si="70"/>
        <v>559.48170794289206</v>
      </c>
      <c r="DS112" s="59">
        <f t="shared" si="71"/>
        <v>839.20702829548134</v>
      </c>
      <c r="DT112" s="59">
        <f ca="1">AVERAGE(OFFSET($DS$3,0,0,'Données projet'!$E$14+1,1))-AVERAGE(OFFSET($H$3,0,0,'Données projet'!$E$14+1,1))</f>
        <v>383.47399633251354</v>
      </c>
      <c r="DU112" s="59">
        <f t="shared" si="98"/>
        <v>370.49129421395628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24.765845829589932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24.765845829589932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319</v>
      </c>
      <c r="EK112" s="17">
        <f>EJ112*VLOOKUP('Données projet'!$B$15,Paramètres!$A$1:$I$89,3,0)*VLOOKUP('Données projet'!$B$15,Paramètres!$A$1:$I$89,5,0)</f>
        <v>209.00879999999998</v>
      </c>
      <c r="EL112" s="13">
        <f t="shared" si="99"/>
        <v>51.718923953824202</v>
      </c>
      <c r="EM112" s="20">
        <f t="shared" si="73"/>
        <v>454.10078588624373</v>
      </c>
      <c r="EN112" s="59">
        <f t="shared" si="74"/>
        <v>733.82610623883306</v>
      </c>
      <c r="EO112" s="59">
        <f ca="1">AVERAGE(OFFSET($EN$3,0,0,'Données projet'!$E$15+1,1))-AVERAGE(OFFSET($H$3,0,0,'Données projet'!$E$15+1,1))</f>
        <v>321.37107975761091</v>
      </c>
      <c r="EP112" s="59">
        <f t="shared" si="100"/>
        <v>311.28303771742981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20.003183170053418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20.003183170053418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6">
        <f t="shared" si="56"/>
        <v>183.33333333333334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285</v>
      </c>
      <c r="L113" s="12">
        <f>VLOOKUP(A113,'Données projet'!$A$35:$I$55,9,0)</f>
        <v>4.2</v>
      </c>
      <c r="M113" s="12">
        <f t="array" ref="M113">INDEX(L:L,MIN(IF(ISNUMBER(L113:L309),ROW(L113:L309),"")))</f>
        <v>4.2</v>
      </c>
      <c r="N113" s="13">
        <f>IF('Données projet'!$A$36&gt;35,N112+M113-V112,IF(A113&lt;'Données projet'!$A$36,$K$205^A113,IF(A113='Données projet'!$A$36,'Données projet'!$B$36,N112+M113-V112)))</f>
        <v>284.99999999999994</v>
      </c>
      <c r="O113" s="13">
        <f>N113*VLOOKUP('Données projet'!$B$9,Paramètres!$A$1:$I$89,3,0)*VLOOKUP('Données projet'!$B$9,Paramètres!$A$1:$I$89,5,0)</f>
        <v>257.86799999999994</v>
      </c>
      <c r="P113" s="13">
        <f t="shared" si="87"/>
        <v>62.267704162827528</v>
      </c>
      <c r="Q113" s="20">
        <f t="shared" si="107"/>
        <v>557.56968475025781</v>
      </c>
      <c r="R113" s="59">
        <f t="shared" si="55"/>
        <v>837.53107370510361</v>
      </c>
      <c r="S113" s="59">
        <f ca="1">AVERAGE(OFFSET($R$3,0,0,'Données projet'!$E$9+1,1))-AVERAGE(OFFSET($H$3,0,0,'Données projet'!$E$9+1,1))</f>
        <v>398.11190027805549</v>
      </c>
      <c r="T113" s="59">
        <f t="shared" si="88"/>
        <v>250.47702091764884</v>
      </c>
      <c r="U113" s="15">
        <f>IF(ISNA(VLOOKUP(A113,'Données projet'!$A$35:$I$55,3,0)),0,VLOOKUP(A113,'Données projet'!$A$35:$I$55,3,0))</f>
        <v>18</v>
      </c>
      <c r="V113" s="15">
        <f>IF(ISNA(VLOOKUP(A113,'Données projet'!$A$35:$I$55,4,0)),0,VLOOKUP(A113,'Données projet'!$A$35:$I$55,4,0))</f>
        <v>19</v>
      </c>
      <c r="W113" s="16">
        <f>IF(ISNA(VLOOKUP(A113,'Données projet'!$A$35:$I$55,5,0)),0%,VLOOKUP(A113,'Données projet'!$A$35:$I$55,5,0)*VLOOKUP('Données projet'!$B$9,Paramètres!$A$1:$I$89,7,0))</f>
        <v>0.43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74.906595569902251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74.906595569902251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285</v>
      </c>
      <c r="AG113" s="12">
        <f>VLOOKUP(A113,'Données projet'!$A$61:$I$81,9,0)</f>
        <v>4.2</v>
      </c>
      <c r="AH113" s="12">
        <f t="array" ref="AH113">INDEX(AG:AG,MIN(IF(ISNUMBER(AG113:AG309),ROW(AG113:AG309),"")))</f>
        <v>4.2</v>
      </c>
      <c r="AI113" s="13">
        <f>IF('Données projet'!$A$62&gt;35,AI112+AH113-AQ112,IF(A113&lt;'Données projet'!$A$62,$AF$205^A113,IF(A113='Données projet'!$A$62,'Données projet'!$B$62,AI112+AH113-AQ112)))</f>
        <v>284.99999999999994</v>
      </c>
      <c r="AJ113" s="13">
        <f>AI113*VLOOKUP('Données projet'!$B$10,Paramètres!$A$1:$I$89,3,0)*VLOOKUP('Données projet'!$B$10,Paramètres!$A$1:$I$89,5,0)</f>
        <v>288.98999999999995</v>
      </c>
      <c r="AK113" s="13">
        <f t="shared" si="89"/>
        <v>68.863345904836791</v>
      </c>
      <c r="AL113" s="20">
        <f t="shared" si="58"/>
        <v>623.26124411759065</v>
      </c>
      <c r="AM113" s="59">
        <f t="shared" si="59"/>
        <v>903.22263307243657</v>
      </c>
      <c r="AN113" s="59">
        <f ca="1">AVERAGE(OFFSET($AM$3,0,0,'Données projet'!$E$10+1,1))-AVERAGE(OFFSET($H$3,0,0,'Données projet'!$E$10+1,1))</f>
        <v>437.26788843734175</v>
      </c>
      <c r="AO113" s="59">
        <f t="shared" si="90"/>
        <v>273.35778700650792</v>
      </c>
      <c r="AP113" s="15">
        <f>IF(ISNA(VLOOKUP(A113,'Données projet'!$A$61:$I$81,3,0)),0,VLOOKUP(A113,'Données projet'!$A$61:$I$81,3,0))</f>
        <v>18</v>
      </c>
      <c r="AQ113" s="15">
        <f>IF(ISNA(VLOOKUP(A113,'Données projet'!$A$61:$I$81,4,0)),0,VLOOKUP(A113,'Données projet'!$A$61:$I$81,4,0))</f>
        <v>19</v>
      </c>
      <c r="AR113" s="16">
        <f>IF(ISNA(VLOOKUP(A113,'Données projet'!$A$61:$I$81,5,0)),0%,VLOOKUP(A113,'Données projet'!$A$61:$I$81,5,0)*VLOOKUP('Données projet'!$B$10,Paramètres!$A$1:$I$89,7,0))</f>
        <v>0.43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83.947046759373265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83.947046759373265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319</v>
      </c>
      <c r="BE113" s="13">
        <f>BD113*VLOOKUP('Données projet'!$B$11,Paramètres!$A$1:$I$89,3,0)*VLOOKUP('Données projet'!$B$11,Paramètres!$A$1:$I$89,5,0)</f>
        <v>343.3716</v>
      </c>
      <c r="BF113" s="13">
        <f t="shared" si="91"/>
        <v>80.196139773203285</v>
      </c>
      <c r="BG113" s="20">
        <f t="shared" si="61"/>
        <v>737.713813438329</v>
      </c>
      <c r="BH113" s="59">
        <f t="shared" si="62"/>
        <v>1017.6752023931749</v>
      </c>
      <c r="BI113" s="59">
        <f ca="1">AVERAGE(OFFSET($BH$3,0,0,'Données projet'!$E$11+1,1))-AVERAGE(OFFSET($H$3,0,0,'Données projet'!$E$11+1,1))</f>
        <v>488.49312517024231</v>
      </c>
      <c r="BJ113" s="59">
        <f t="shared" si="92"/>
        <v>470.60132881359323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32.217961273070749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32.217961273070749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319</v>
      </c>
      <c r="BZ113" s="13">
        <f>BY113*VLOOKUP('Données projet'!$B$12,Paramètres!$A$1:$I$89,3,0)*VLOOKUP('Données projet'!$B$12,Paramètres!$A$1:$I$89,5,0)</f>
        <v>308.53680000000003</v>
      </c>
      <c r="CA113" s="13">
        <f t="shared" si="93"/>
        <v>72.963171684496103</v>
      </c>
      <c r="CB113" s="20">
        <f t="shared" si="64"/>
        <v>664.4457840171641</v>
      </c>
      <c r="CC113" s="59">
        <f t="shared" si="65"/>
        <v>944.4071729720099</v>
      </c>
      <c r="CD113" s="59">
        <f ca="1">AVERAGE(OFFSET($CC$3,0,0,'Données projet'!$E$12+1,1))-AVERAGE(OFFSET($H$3,0,0,'Données projet'!$E$12+1,1))</f>
        <v>445.32382187045056</v>
      </c>
      <c r="CE113" s="59">
        <f t="shared" si="94"/>
        <v>429.45184538102637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28.949472448266469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28.949472448266469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319</v>
      </c>
      <c r="CU113" s="17">
        <f>CT113*VLOOKUP('Données projet'!$B$13,Paramètres!$A$1:$I$89,3,0)*VLOOKUP('Données projet'!$B$13,Paramètres!$A$1:$I$89,5,0)</f>
        <v>258.77280000000002</v>
      </c>
      <c r="CV113" s="13">
        <f t="shared" si="95"/>
        <v>62.460716522234691</v>
      </c>
      <c r="CW113" s="20">
        <f t="shared" si="67"/>
        <v>559.48170794289206</v>
      </c>
      <c r="CX113" s="59">
        <f t="shared" si="68"/>
        <v>839.44309689773786</v>
      </c>
      <c r="CY113" s="59">
        <f ca="1">AVERAGE(OFFSET($CX$3,0,0,'Données projet'!$E$13+1,1))-AVERAGE(OFFSET($H$3,0,0,'Données projet'!$E$13+1,1))</f>
        <v>383.47399633251354</v>
      </c>
      <c r="CZ113" s="59">
        <f t="shared" si="96"/>
        <v>370.49129421395628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24.280202698546066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24.280202698546066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319</v>
      </c>
      <c r="DP113" s="17">
        <f>DO113*VLOOKUP('Données projet'!$B$14,Paramètres!$A$1:$I$89,3,0)*VLOOKUP('Données projet'!$B$14,Paramètres!$A$1:$I$89,5,0)</f>
        <v>258.77280000000002</v>
      </c>
      <c r="DQ113" s="13">
        <f t="shared" si="97"/>
        <v>62.460716522234691</v>
      </c>
      <c r="DR113" s="20">
        <f t="shared" si="70"/>
        <v>559.48170794289206</v>
      </c>
      <c r="DS113" s="59">
        <f t="shared" si="71"/>
        <v>839.44309689773786</v>
      </c>
      <c r="DT113" s="59">
        <f ca="1">AVERAGE(OFFSET($DS$3,0,0,'Données projet'!$E$14+1,1))-AVERAGE(OFFSET($H$3,0,0,'Données projet'!$E$14+1,1))</f>
        <v>383.47399633251354</v>
      </c>
      <c r="DU113" s="59">
        <f t="shared" si="98"/>
        <v>370.49129421395628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24.280202698546066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24.280202698546066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319</v>
      </c>
      <c r="EK113" s="17">
        <f>EJ113*VLOOKUP('Données projet'!$B$15,Paramètres!$A$1:$I$89,3,0)*VLOOKUP('Données projet'!$B$15,Paramètres!$A$1:$I$89,5,0)</f>
        <v>209.00879999999998</v>
      </c>
      <c r="EL113" s="13">
        <f t="shared" si="99"/>
        <v>51.718923953824202</v>
      </c>
      <c r="EM113" s="20">
        <f t="shared" si="73"/>
        <v>454.10078588624373</v>
      </c>
      <c r="EN113" s="59">
        <f t="shared" si="74"/>
        <v>734.06217484108959</v>
      </c>
      <c r="EO113" s="59">
        <f ca="1">AVERAGE(OFFSET($EN$3,0,0,'Données projet'!$E$15+1,1))-AVERAGE(OFFSET($H$3,0,0,'Données projet'!$E$15+1,1))</f>
        <v>321.37107975761091</v>
      </c>
      <c r="EP113" s="59">
        <f t="shared" si="100"/>
        <v>311.28303771742981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19.610932948825681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19.610932948825681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6">
        <f t="shared" si="56"/>
        <v>183.33333333333334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3.8</v>
      </c>
      <c r="N114" s="13">
        <f>IF('Données projet'!$A$36&gt;35,N113+M114-V113,IF(A114&lt;'Données projet'!$A$36,$K$205^A114,IF(A114='Données projet'!$A$36,'Données projet'!$B$36,N113+M114-V113)))</f>
        <v>269.79999999999995</v>
      </c>
      <c r="O114" s="13">
        <f>N114*VLOOKUP('Données projet'!$B$9,Paramètres!$A$1:$I$89,3,0)*VLOOKUP('Données projet'!$B$9,Paramètres!$A$1:$I$89,5,0)</f>
        <v>244.11503999999994</v>
      </c>
      <c r="P114" s="13">
        <f t="shared" si="87"/>
        <v>59.324023461759012</v>
      </c>
      <c r="Q114" s="20">
        <f t="shared" si="107"/>
        <v>528.48970219589683</v>
      </c>
      <c r="R114" s="59">
        <f t="shared" si="55"/>
        <v>808.68306449052034</v>
      </c>
      <c r="S114" s="59">
        <f ca="1">AVERAGE(OFFSET($R$3,0,0,'Données projet'!$E$9+1,1))-AVERAGE(OFFSET($H$3,0,0,'Données projet'!$E$9+1,1))</f>
        <v>398.11190027805549</v>
      </c>
      <c r="T114" s="59">
        <f t="shared" si="88"/>
        <v>250.47702091764884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73.437722919288404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73.437722919288404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3.8</v>
      </c>
      <c r="AI114" s="13">
        <f>IF('Données projet'!$A$62&gt;35,AI113+AH114-AQ113,IF(A114&lt;'Données projet'!$A$62,$AF$205^A114,IF(A114='Données projet'!$A$62,'Données projet'!$B$62,AI113+AH114-AQ113)))</f>
        <v>269.79999999999995</v>
      </c>
      <c r="AJ114" s="13">
        <f>AI114*VLOOKUP('Données projet'!$B$10,Paramètres!$A$1:$I$89,3,0)*VLOOKUP('Données projet'!$B$10,Paramètres!$A$1:$I$89,5,0)</f>
        <v>273.57719999999995</v>
      </c>
      <c r="AK114" s="13">
        <f t="shared" si="89"/>
        <v>65.60785888991505</v>
      </c>
      <c r="AL114" s="20">
        <f t="shared" si="58"/>
        <v>590.74731089993531</v>
      </c>
      <c r="AM114" s="59">
        <f t="shared" si="59"/>
        <v>870.94067319455894</v>
      </c>
      <c r="AN114" s="59">
        <f ca="1">AVERAGE(OFFSET($AM$3,0,0,'Données projet'!$E$10+1,1))-AVERAGE(OFFSET($H$3,0,0,'Données projet'!$E$10+1,1))</f>
        <v>437.26788843734175</v>
      </c>
      <c r="AO114" s="59">
        <f t="shared" si="90"/>
        <v>273.35778700650792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82.300896375064639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82.300896375064639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319</v>
      </c>
      <c r="BE114" s="13">
        <f>BD114*VLOOKUP('Données projet'!$B$11,Paramètres!$A$1:$I$89,3,0)*VLOOKUP('Données projet'!$B$11,Paramètres!$A$1:$I$89,5,0)</f>
        <v>343.3716</v>
      </c>
      <c r="BF114" s="13">
        <f t="shared" si="91"/>
        <v>80.196139773203285</v>
      </c>
      <c r="BG114" s="20">
        <f t="shared" si="61"/>
        <v>737.713813438329</v>
      </c>
      <c r="BH114" s="59">
        <f t="shared" si="62"/>
        <v>1017.9071757329525</v>
      </c>
      <c r="BI114" s="59">
        <f ca="1">AVERAGE(OFFSET($BH$3,0,0,'Données projet'!$E$11+1,1))-AVERAGE(OFFSET($H$3,0,0,'Données projet'!$E$11+1,1))</f>
        <v>488.49312517024231</v>
      </c>
      <c r="BJ114" s="59">
        <f t="shared" si="92"/>
        <v>470.60132881359323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31.586186703521832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31.586186703521832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319</v>
      </c>
      <c r="BZ114" s="13">
        <f>BY114*VLOOKUP('Données projet'!$B$12,Paramètres!$A$1:$I$89,3,0)*VLOOKUP('Données projet'!$B$12,Paramètres!$A$1:$I$89,5,0)</f>
        <v>308.53680000000003</v>
      </c>
      <c r="CA114" s="13">
        <f t="shared" si="93"/>
        <v>72.963171684496103</v>
      </c>
      <c r="CB114" s="20">
        <f t="shared" si="64"/>
        <v>664.4457840171641</v>
      </c>
      <c r="CC114" s="59">
        <f t="shared" si="65"/>
        <v>944.63914631178773</v>
      </c>
      <c r="CD114" s="59">
        <f ca="1">AVERAGE(OFFSET($CC$3,0,0,'Données projet'!$E$12+1,1))-AVERAGE(OFFSET($H$3,0,0,'Données projet'!$E$12+1,1))</f>
        <v>445.32382187045056</v>
      </c>
      <c r="CE114" s="59">
        <f t="shared" si="94"/>
        <v>429.45184538102637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28.381790950990631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28.381790950990631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319</v>
      </c>
      <c r="CU114" s="17">
        <f>CT114*VLOOKUP('Données projet'!$B$13,Paramètres!$A$1:$I$89,3,0)*VLOOKUP('Données projet'!$B$13,Paramètres!$A$1:$I$89,5,0)</f>
        <v>258.77280000000002</v>
      </c>
      <c r="CV114" s="13">
        <f t="shared" si="95"/>
        <v>62.460716522234691</v>
      </c>
      <c r="CW114" s="20">
        <f t="shared" si="67"/>
        <v>559.48170794289206</v>
      </c>
      <c r="CX114" s="59">
        <f t="shared" si="68"/>
        <v>839.67507023751568</v>
      </c>
      <c r="CY114" s="59">
        <f ca="1">AVERAGE(OFFSET($CX$3,0,0,'Données projet'!$E$13+1,1))-AVERAGE(OFFSET($H$3,0,0,'Données projet'!$E$13+1,1))</f>
        <v>383.47399633251354</v>
      </c>
      <c r="CZ114" s="59">
        <f t="shared" si="96"/>
        <v>370.49129421395628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23.804082733088912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23.804082733088912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319</v>
      </c>
      <c r="DP114" s="17">
        <f>DO114*VLOOKUP('Données projet'!$B$14,Paramètres!$A$1:$I$89,3,0)*VLOOKUP('Données projet'!$B$14,Paramètres!$A$1:$I$89,5,0)</f>
        <v>258.77280000000002</v>
      </c>
      <c r="DQ114" s="13">
        <f t="shared" si="97"/>
        <v>62.460716522234691</v>
      </c>
      <c r="DR114" s="20">
        <f t="shared" si="70"/>
        <v>559.48170794289206</v>
      </c>
      <c r="DS114" s="59">
        <f t="shared" si="71"/>
        <v>839.67507023751568</v>
      </c>
      <c r="DT114" s="59">
        <f ca="1">AVERAGE(OFFSET($DS$3,0,0,'Données projet'!$E$14+1,1))-AVERAGE(OFFSET($H$3,0,0,'Données projet'!$E$14+1,1))</f>
        <v>383.47399633251354</v>
      </c>
      <c r="DU114" s="59">
        <f t="shared" si="98"/>
        <v>370.49129421395628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23.804082733088912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23.804082733088912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319</v>
      </c>
      <c r="EK114" s="17">
        <f>EJ114*VLOOKUP('Données projet'!$B$15,Paramètres!$A$1:$I$89,3,0)*VLOOKUP('Données projet'!$B$15,Paramètres!$A$1:$I$89,5,0)</f>
        <v>209.00879999999998</v>
      </c>
      <c r="EL114" s="13">
        <f t="shared" si="99"/>
        <v>51.718923953824202</v>
      </c>
      <c r="EM114" s="20">
        <f t="shared" si="73"/>
        <v>454.10078588624373</v>
      </c>
      <c r="EN114" s="59">
        <f t="shared" si="74"/>
        <v>734.2941481808673</v>
      </c>
      <c r="EO114" s="59">
        <f ca="1">AVERAGE(OFFSET($EN$3,0,0,'Données projet'!$E$15+1,1))-AVERAGE(OFFSET($H$3,0,0,'Données projet'!$E$15+1,1))</f>
        <v>321.37107975761091</v>
      </c>
      <c r="EP114" s="59">
        <f t="shared" si="100"/>
        <v>311.28303771742981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19.22637451518721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19.22637451518721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6">
        <f t="shared" si="56"/>
        <v>183.33333333333334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3.8</v>
      </c>
      <c r="N115" s="13">
        <f>IF('Données projet'!$A$36&gt;35,N114+M115-V114,IF(A115&lt;'Données projet'!$A$36,$K$205^A115,IF(A115='Données projet'!$A$36,'Données projet'!$B$36,N114+M115-V114)))</f>
        <v>273.59999999999997</v>
      </c>
      <c r="O115" s="13">
        <f>N115*VLOOKUP('Données projet'!$B$9,Paramètres!$A$1:$I$89,3,0)*VLOOKUP('Données projet'!$B$9,Paramètres!$A$1:$I$89,5,0)</f>
        <v>247.55327999999994</v>
      </c>
      <c r="P115" s="13">
        <f t="shared" si="87"/>
        <v>60.061713068870255</v>
      </c>
      <c r="Q115" s="20">
        <f t="shared" si="107"/>
        <v>535.76277959494894</v>
      </c>
      <c r="R115" s="59">
        <f t="shared" si="55"/>
        <v>816.18409101051975</v>
      </c>
      <c r="S115" s="59">
        <f ca="1">AVERAGE(OFFSET($R$3,0,0,'Données projet'!$E$9+1,1))-AVERAGE(OFFSET($H$3,0,0,'Données projet'!$E$9+1,1))</f>
        <v>398.11190027805549</v>
      </c>
      <c r="T115" s="59">
        <f t="shared" si="88"/>
        <v>250.47702091764884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71.997653965429237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71.997653965429237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3.8</v>
      </c>
      <c r="AI115" s="13">
        <f>IF('Données projet'!$A$62&gt;35,AI114+AH115-AQ114,IF(A115&lt;'Données projet'!$A$62,$AF$205^A115,IF(A115='Données projet'!$A$62,'Données projet'!$B$62,AI114+AH115-AQ114)))</f>
        <v>273.59999999999997</v>
      </c>
      <c r="AJ115" s="13">
        <f>AI115*VLOOKUP('Données projet'!$B$10,Paramètres!$A$1:$I$89,3,0)*VLOOKUP('Données projet'!$B$10,Paramètres!$A$1:$I$89,5,0)</f>
        <v>277.43039999999996</v>
      </c>
      <c r="AK115" s="13">
        <f t="shared" si="89"/>
        <v>66.423687500715673</v>
      </c>
      <c r="AL115" s="20">
        <f t="shared" si="58"/>
        <v>598.87920239707967</v>
      </c>
      <c r="AM115" s="59">
        <f t="shared" si="59"/>
        <v>879.30051381265048</v>
      </c>
      <c r="AN115" s="59">
        <f ca="1">AVERAGE(OFFSET($AM$3,0,0,'Données projet'!$E$10+1,1))-AVERAGE(OFFSET($H$3,0,0,'Données projet'!$E$10+1,1))</f>
        <v>437.26788843734175</v>
      </c>
      <c r="AO115" s="59">
        <f t="shared" si="90"/>
        <v>273.35778700650792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80.687025995739717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80.687025995739717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319</v>
      </c>
      <c r="BE115" s="13">
        <f>BD115*VLOOKUP('Données projet'!$B$11,Paramètres!$A$1:$I$89,3,0)*VLOOKUP('Données projet'!$B$11,Paramètres!$A$1:$I$89,5,0)</f>
        <v>343.3716</v>
      </c>
      <c r="BF115" s="13">
        <f t="shared" si="91"/>
        <v>80.196139773203285</v>
      </c>
      <c r="BG115" s="20">
        <f t="shared" si="61"/>
        <v>737.713813438329</v>
      </c>
      <c r="BH115" s="59">
        <f t="shared" si="62"/>
        <v>1018.1351248538999</v>
      </c>
      <c r="BI115" s="59">
        <f ca="1">AVERAGE(OFFSET($BH$3,0,0,'Données projet'!$E$11+1,1))-AVERAGE(OFFSET($H$3,0,0,'Données projet'!$E$11+1,1))</f>
        <v>488.49312517024231</v>
      </c>
      <c r="BJ115" s="59">
        <f t="shared" si="92"/>
        <v>470.60132881359323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30.966800847937332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30.966800847937332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319</v>
      </c>
      <c r="BZ115" s="13">
        <f>BY115*VLOOKUP('Données projet'!$B$12,Paramètres!$A$1:$I$89,3,0)*VLOOKUP('Données projet'!$B$12,Paramètres!$A$1:$I$89,5,0)</f>
        <v>308.53680000000003</v>
      </c>
      <c r="CA115" s="13">
        <f t="shared" si="93"/>
        <v>72.963171684496103</v>
      </c>
      <c r="CB115" s="20">
        <f t="shared" si="64"/>
        <v>664.4457840171641</v>
      </c>
      <c r="CC115" s="59">
        <f t="shared" si="65"/>
        <v>944.86709543273491</v>
      </c>
      <c r="CD115" s="59">
        <f ca="1">AVERAGE(OFFSET($CC$3,0,0,'Données projet'!$E$12+1,1))-AVERAGE(OFFSET($H$3,0,0,'Données projet'!$E$12+1,1))</f>
        <v>445.32382187045056</v>
      </c>
      <c r="CE115" s="59">
        <f t="shared" si="94"/>
        <v>429.45184538102637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27.825241341624846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27.825241341624846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319</v>
      </c>
      <c r="CU115" s="17">
        <f>CT115*VLOOKUP('Données projet'!$B$13,Paramètres!$A$1:$I$89,3,0)*VLOOKUP('Données projet'!$B$13,Paramètres!$A$1:$I$89,5,0)</f>
        <v>258.77280000000002</v>
      </c>
      <c r="CV115" s="13">
        <f t="shared" si="95"/>
        <v>62.460716522234691</v>
      </c>
      <c r="CW115" s="20">
        <f t="shared" si="67"/>
        <v>559.48170794289206</v>
      </c>
      <c r="CX115" s="59">
        <f t="shared" si="68"/>
        <v>839.90301935846287</v>
      </c>
      <c r="CY115" s="59">
        <f ca="1">AVERAGE(OFFSET($CX$3,0,0,'Données projet'!$E$13+1,1))-AVERAGE(OFFSET($H$3,0,0,'Données projet'!$E$13+1,1))</f>
        <v>383.47399633251354</v>
      </c>
      <c r="CZ115" s="59">
        <f t="shared" si="96"/>
        <v>370.49129421395628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23.337299189749867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23.337299189749867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319</v>
      </c>
      <c r="DP115" s="17">
        <f>DO115*VLOOKUP('Données projet'!$B$14,Paramètres!$A$1:$I$89,3,0)*VLOOKUP('Données projet'!$B$14,Paramètres!$A$1:$I$89,5,0)</f>
        <v>258.77280000000002</v>
      </c>
      <c r="DQ115" s="13">
        <f t="shared" si="97"/>
        <v>62.460716522234691</v>
      </c>
      <c r="DR115" s="20">
        <f t="shared" si="70"/>
        <v>559.48170794289206</v>
      </c>
      <c r="DS115" s="59">
        <f t="shared" si="71"/>
        <v>839.90301935846287</v>
      </c>
      <c r="DT115" s="59">
        <f ca="1">AVERAGE(OFFSET($DS$3,0,0,'Données projet'!$E$14+1,1))-AVERAGE(OFFSET($H$3,0,0,'Données projet'!$E$14+1,1))</f>
        <v>383.47399633251354</v>
      </c>
      <c r="DU115" s="59">
        <f t="shared" si="98"/>
        <v>370.49129421395628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23.337299189749867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23.337299189749867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319</v>
      </c>
      <c r="EK115" s="17">
        <f>EJ115*VLOOKUP('Données projet'!$B$15,Paramètres!$A$1:$I$89,3,0)*VLOOKUP('Données projet'!$B$15,Paramètres!$A$1:$I$89,5,0)</f>
        <v>209.00879999999998</v>
      </c>
      <c r="EL115" s="13">
        <f t="shared" si="99"/>
        <v>51.718923953824202</v>
      </c>
      <c r="EM115" s="20">
        <f t="shared" si="73"/>
        <v>454.10078588624373</v>
      </c>
      <c r="EN115" s="59">
        <f t="shared" si="74"/>
        <v>734.5220973018146</v>
      </c>
      <c r="EO115" s="59">
        <f ca="1">AVERAGE(OFFSET($EN$3,0,0,'Données projet'!$E$15+1,1))-AVERAGE(OFFSET($H$3,0,0,'Données projet'!$E$15+1,1))</f>
        <v>321.37107975761091</v>
      </c>
      <c r="EP115" s="59">
        <f t="shared" si="100"/>
        <v>311.28303771742981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18.849357037874906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18.849357037874906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6">
        <f t="shared" si="56"/>
        <v>183.33333333333334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3.8</v>
      </c>
      <c r="N116" s="13">
        <f>IF('Données projet'!$A$36&gt;35,N115+M116-V115,IF(A116&lt;'Données projet'!$A$36,$K$205^A116,IF(A116='Données projet'!$A$36,'Données projet'!$B$36,N115+M116-V115)))</f>
        <v>277.39999999999998</v>
      </c>
      <c r="O116" s="13">
        <f>N116*VLOOKUP('Données projet'!$B$9,Paramètres!$A$1:$I$89,3,0)*VLOOKUP('Données projet'!$B$9,Paramètres!$A$1:$I$89,5,0)</f>
        <v>250.99151999999995</v>
      </c>
      <c r="P116" s="13">
        <f t="shared" si="87"/>
        <v>60.798211000769406</v>
      </c>
      <c r="Q116" s="20">
        <f t="shared" si="107"/>
        <v>543.03378149300659</v>
      </c>
      <c r="R116" s="59">
        <f t="shared" si="55"/>
        <v>823.67908762189427</v>
      </c>
      <c r="S116" s="59">
        <f ca="1">AVERAGE(OFFSET($R$3,0,0,'Données projet'!$E$9+1,1))-AVERAGE(OFFSET($H$3,0,0,'Données projet'!$E$9+1,1))</f>
        <v>398.11190027805549</v>
      </c>
      <c r="T116" s="59">
        <f t="shared" si="88"/>
        <v>250.47702091764884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70.585823885399918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70.585823885399918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3.8</v>
      </c>
      <c r="AI116" s="13">
        <f>IF('Données projet'!$A$62&gt;35,AI115+AH116-AQ115,IF(A116&lt;'Données projet'!$A$62,$AF$205^A116,IF(A116='Données projet'!$A$62,'Données projet'!$B$62,AI115+AH116-AQ115)))</f>
        <v>277.39999999999998</v>
      </c>
      <c r="AJ116" s="13">
        <f>AI116*VLOOKUP('Données projet'!$B$10,Paramètres!$A$1:$I$89,3,0)*VLOOKUP('Données projet'!$B$10,Paramètres!$A$1:$I$89,5,0)</f>
        <v>281.28360000000004</v>
      </c>
      <c r="AK116" s="13">
        <f t="shared" si="89"/>
        <v>67.238198209347928</v>
      </c>
      <c r="AL116" s="20">
        <f t="shared" si="58"/>
        <v>607.00879854794766</v>
      </c>
      <c r="AM116" s="59">
        <f t="shared" si="59"/>
        <v>887.65410467683523</v>
      </c>
      <c r="AN116" s="59">
        <f ca="1">AVERAGE(OFFSET($AM$3,0,0,'Données projet'!$E$10+1,1))-AVERAGE(OFFSET($H$3,0,0,'Données projet'!$E$10+1,1))</f>
        <v>437.26788843734175</v>
      </c>
      <c r="AO116" s="59">
        <f t="shared" si="90"/>
        <v>273.35778700650792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79.10480263018961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79.10480263018961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319</v>
      </c>
      <c r="BE116" s="13">
        <f>BD116*VLOOKUP('Données projet'!$B$11,Paramètres!$A$1:$I$89,3,0)*VLOOKUP('Données projet'!$B$11,Paramètres!$A$1:$I$89,5,0)</f>
        <v>343.3716</v>
      </c>
      <c r="BF116" s="13">
        <f t="shared" si="91"/>
        <v>80.196139773203285</v>
      </c>
      <c r="BG116" s="20">
        <f t="shared" si="61"/>
        <v>737.713813438329</v>
      </c>
      <c r="BH116" s="59">
        <f t="shared" si="62"/>
        <v>1018.3591195672166</v>
      </c>
      <c r="BI116" s="59">
        <f ca="1">AVERAGE(OFFSET($BH$3,0,0,'Données projet'!$E$11+1,1))-AVERAGE(OFFSET($H$3,0,0,'Données projet'!$E$11+1,1))</f>
        <v>488.49312517024231</v>
      </c>
      <c r="BJ116" s="59">
        <f t="shared" si="92"/>
        <v>470.60132881359323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30.359560771192776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30.359560771192776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319</v>
      </c>
      <c r="BZ116" s="13">
        <f>BY116*VLOOKUP('Données projet'!$B$12,Paramètres!$A$1:$I$89,3,0)*VLOOKUP('Données projet'!$B$12,Paramètres!$A$1:$I$89,5,0)</f>
        <v>308.53680000000003</v>
      </c>
      <c r="CA116" s="13">
        <f t="shared" si="93"/>
        <v>72.963171684496103</v>
      </c>
      <c r="CB116" s="20">
        <f t="shared" si="64"/>
        <v>664.4457840171641</v>
      </c>
      <c r="CC116" s="59">
        <f t="shared" si="65"/>
        <v>945.09109014605178</v>
      </c>
      <c r="CD116" s="59">
        <f ca="1">AVERAGE(OFFSET($CC$3,0,0,'Données projet'!$E$12+1,1))-AVERAGE(OFFSET($H$3,0,0,'Données projet'!$E$12+1,1))</f>
        <v>445.32382187045056</v>
      </c>
      <c r="CE116" s="59">
        <f t="shared" si="94"/>
        <v>429.45184538102637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27.279605330636983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27.279605330636983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319</v>
      </c>
      <c r="CU116" s="17">
        <f>CT116*VLOOKUP('Données projet'!$B$13,Paramètres!$A$1:$I$89,3,0)*VLOOKUP('Données projet'!$B$13,Paramètres!$A$1:$I$89,5,0)</f>
        <v>258.77280000000002</v>
      </c>
      <c r="CV116" s="13">
        <f t="shared" si="95"/>
        <v>62.460716522234691</v>
      </c>
      <c r="CW116" s="20">
        <f t="shared" si="67"/>
        <v>559.48170794289206</v>
      </c>
      <c r="CX116" s="59">
        <f t="shared" si="68"/>
        <v>840.12701407177974</v>
      </c>
      <c r="CY116" s="59">
        <f ca="1">AVERAGE(OFFSET($CX$3,0,0,'Données projet'!$E$13+1,1))-AVERAGE(OFFSET($H$3,0,0,'Données projet'!$E$13+1,1))</f>
        <v>383.47399633251354</v>
      </c>
      <c r="CZ116" s="59">
        <f t="shared" si="96"/>
        <v>370.49129421395628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22.879668986985852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22.879668986985852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319</v>
      </c>
      <c r="DP116" s="17">
        <f>DO116*VLOOKUP('Données projet'!$B$14,Paramètres!$A$1:$I$89,3,0)*VLOOKUP('Données projet'!$B$14,Paramètres!$A$1:$I$89,5,0)</f>
        <v>258.77280000000002</v>
      </c>
      <c r="DQ116" s="13">
        <f t="shared" si="97"/>
        <v>62.460716522234691</v>
      </c>
      <c r="DR116" s="20">
        <f t="shared" si="70"/>
        <v>559.48170794289206</v>
      </c>
      <c r="DS116" s="59">
        <f t="shared" si="71"/>
        <v>840.12701407177974</v>
      </c>
      <c r="DT116" s="59">
        <f ca="1">AVERAGE(OFFSET($DS$3,0,0,'Données projet'!$E$14+1,1))-AVERAGE(OFFSET($H$3,0,0,'Données projet'!$E$14+1,1))</f>
        <v>383.47399633251354</v>
      </c>
      <c r="DU116" s="59">
        <f t="shared" si="98"/>
        <v>370.49129421395628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22.879668986985852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22.879668986985852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319</v>
      </c>
      <c r="EK116" s="17">
        <f>EJ116*VLOOKUP('Données projet'!$B$15,Paramètres!$A$1:$I$89,3,0)*VLOOKUP('Données projet'!$B$15,Paramètres!$A$1:$I$89,5,0)</f>
        <v>209.00879999999998</v>
      </c>
      <c r="EL116" s="13">
        <f t="shared" si="99"/>
        <v>51.718923953824202</v>
      </c>
      <c r="EM116" s="20">
        <f t="shared" si="73"/>
        <v>454.10078588624373</v>
      </c>
      <c r="EN116" s="59">
        <f t="shared" si="74"/>
        <v>734.74609201513135</v>
      </c>
      <c r="EO116" s="59">
        <f ca="1">AVERAGE(OFFSET($EN$3,0,0,'Données projet'!$E$15+1,1))-AVERAGE(OFFSET($H$3,0,0,'Données projet'!$E$15+1,1))</f>
        <v>321.37107975761091</v>
      </c>
      <c r="EP116" s="59">
        <f t="shared" si="100"/>
        <v>311.28303771742981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18.479732643334742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18.479732643334742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6">
        <f t="shared" si="56"/>
        <v>183.33333333333334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3.8</v>
      </c>
      <c r="N117" s="13">
        <f>IF('Données projet'!$A$36&gt;35,N116+M117-V116,IF(A117&lt;'Données projet'!$A$36,$K$205^A117,IF(A117='Données projet'!$A$36,'Données projet'!$B$36,N116+M117-V116)))</f>
        <v>281.2</v>
      </c>
      <c r="O117" s="13">
        <f>N117*VLOOKUP('Données projet'!$B$9,Paramètres!$A$1:$I$89,3,0)*VLOOKUP('Données projet'!$B$9,Paramètres!$A$1:$I$89,5,0)</f>
        <v>254.42975999999996</v>
      </c>
      <c r="P117" s="13">
        <f t="shared" si="87"/>
        <v>61.533535468549189</v>
      </c>
      <c r="Q117" s="20">
        <f t="shared" si="107"/>
        <v>550.30273960772308</v>
      </c>
      <c r="R117" s="59">
        <f t="shared" si="55"/>
        <v>831.16815464242859</v>
      </c>
      <c r="S117" s="59">
        <f ca="1">AVERAGE(OFFSET($R$3,0,0,'Données projet'!$E$9+1,1))-AVERAGE(OFFSET($H$3,0,0,'Données projet'!$E$9+1,1))</f>
        <v>398.11190027805549</v>
      </c>
      <c r="T117" s="59">
        <f t="shared" si="88"/>
        <v>250.47702091764884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69.201678932108649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69.201678932108649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3.8</v>
      </c>
      <c r="AI117" s="13">
        <f>IF('Données projet'!$A$62&gt;35,AI116+AH117-AQ116,IF(A117&lt;'Données projet'!$A$62,$AF$205^A117,IF(A117='Données projet'!$A$62,'Données projet'!$B$62,AI116+AH117-AQ116)))</f>
        <v>281.2</v>
      </c>
      <c r="AJ117" s="13">
        <f>AI117*VLOOKUP('Données projet'!$B$10,Paramètres!$A$1:$I$89,3,0)*VLOOKUP('Données projet'!$B$10,Paramètres!$A$1:$I$89,5,0)</f>
        <v>285.13679999999999</v>
      </c>
      <c r="AK117" s="13">
        <f t="shared" si="89"/>
        <v>68.051411155895636</v>
      </c>
      <c r="AL117" s="20">
        <f t="shared" si="58"/>
        <v>615.1361344298515</v>
      </c>
      <c r="AM117" s="59">
        <f t="shared" si="59"/>
        <v>896.001549464557</v>
      </c>
      <c r="AN117" s="59">
        <f ca="1">AVERAGE(OFFSET($AM$3,0,0,'Données projet'!$E$10+1,1))-AVERAGE(OFFSET($H$3,0,0,'Données projet'!$E$10+1,1))</f>
        <v>437.26788843734175</v>
      </c>
      <c r="AO117" s="59">
        <f t="shared" si="90"/>
        <v>273.35778700650792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77.55360569977698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77.55360569977698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319</v>
      </c>
      <c r="BE117" s="13">
        <f>BD117*VLOOKUP('Données projet'!$B$11,Paramètres!$A$1:$I$89,3,0)*VLOOKUP('Données projet'!$B$11,Paramètres!$A$1:$I$89,5,0)</f>
        <v>343.3716</v>
      </c>
      <c r="BF117" s="13">
        <f t="shared" si="91"/>
        <v>80.196139773203285</v>
      </c>
      <c r="BG117" s="20">
        <f t="shared" si="61"/>
        <v>737.713813438329</v>
      </c>
      <c r="BH117" s="59">
        <f t="shared" si="62"/>
        <v>1018.5792284730344</v>
      </c>
      <c r="BI117" s="59">
        <f ca="1">AVERAGE(OFFSET($BH$3,0,0,'Données projet'!$E$11+1,1))-AVERAGE(OFFSET($H$3,0,0,'Données projet'!$E$11+1,1))</f>
        <v>488.49312517024231</v>
      </c>
      <c r="BJ117" s="59">
        <f t="shared" si="92"/>
        <v>470.60132881359323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29.764228301973304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29.764228301973304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319</v>
      </c>
      <c r="BZ117" s="13">
        <f>BY117*VLOOKUP('Données projet'!$B$12,Paramètres!$A$1:$I$89,3,0)*VLOOKUP('Données projet'!$B$12,Paramètres!$A$1:$I$89,5,0)</f>
        <v>308.53680000000003</v>
      </c>
      <c r="CA117" s="13">
        <f t="shared" si="93"/>
        <v>72.963171684496103</v>
      </c>
      <c r="CB117" s="20">
        <f t="shared" si="64"/>
        <v>664.4457840171641</v>
      </c>
      <c r="CC117" s="59">
        <f t="shared" si="65"/>
        <v>945.31119905186961</v>
      </c>
      <c r="CD117" s="59">
        <f ca="1">AVERAGE(OFFSET($CC$3,0,0,'Données projet'!$E$12+1,1))-AVERAGE(OFFSET($H$3,0,0,'Données projet'!$E$12+1,1))</f>
        <v>445.32382187045056</v>
      </c>
      <c r="CE117" s="59">
        <f t="shared" si="94"/>
        <v>429.45184538102637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26.744668909019488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26.744668909019488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319</v>
      </c>
      <c r="CU117" s="17">
        <f>CT117*VLOOKUP('Données projet'!$B$13,Paramètres!$A$1:$I$89,3,0)*VLOOKUP('Données projet'!$B$13,Paramètres!$A$1:$I$89,5,0)</f>
        <v>258.77280000000002</v>
      </c>
      <c r="CV117" s="13">
        <f t="shared" si="95"/>
        <v>62.460716522234691</v>
      </c>
      <c r="CW117" s="20">
        <f t="shared" si="67"/>
        <v>559.48170794289206</v>
      </c>
      <c r="CX117" s="59">
        <f t="shared" si="68"/>
        <v>840.34712297759756</v>
      </c>
      <c r="CY117" s="59">
        <f ca="1">AVERAGE(OFFSET($CX$3,0,0,'Données projet'!$E$13+1,1))-AVERAGE(OFFSET($H$3,0,0,'Données projet'!$E$13+1,1))</f>
        <v>383.47399633251354</v>
      </c>
      <c r="CZ117" s="59">
        <f t="shared" si="96"/>
        <v>370.49129421395628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22.431012633371179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22.431012633371179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319</v>
      </c>
      <c r="DP117" s="17">
        <f>DO117*VLOOKUP('Données projet'!$B$14,Paramètres!$A$1:$I$89,3,0)*VLOOKUP('Données projet'!$B$14,Paramètres!$A$1:$I$89,5,0)</f>
        <v>258.77280000000002</v>
      </c>
      <c r="DQ117" s="13">
        <f t="shared" si="97"/>
        <v>62.460716522234691</v>
      </c>
      <c r="DR117" s="20">
        <f t="shared" si="70"/>
        <v>559.48170794289206</v>
      </c>
      <c r="DS117" s="59">
        <f t="shared" si="71"/>
        <v>840.34712297759756</v>
      </c>
      <c r="DT117" s="59">
        <f ca="1">AVERAGE(OFFSET($DS$3,0,0,'Données projet'!$E$14+1,1))-AVERAGE(OFFSET($H$3,0,0,'Données projet'!$E$14+1,1))</f>
        <v>383.47399633251354</v>
      </c>
      <c r="DU117" s="59">
        <f t="shared" si="98"/>
        <v>370.49129421395628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22.431012633371179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22.431012633371179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319</v>
      </c>
      <c r="EK117" s="17">
        <f>EJ117*VLOOKUP('Données projet'!$B$15,Paramètres!$A$1:$I$89,3,0)*VLOOKUP('Données projet'!$B$15,Paramètres!$A$1:$I$89,5,0)</f>
        <v>209.00879999999998</v>
      </c>
      <c r="EL117" s="13">
        <f t="shared" si="99"/>
        <v>51.718923953824202</v>
      </c>
      <c r="EM117" s="20">
        <f t="shared" si="73"/>
        <v>454.10078588624373</v>
      </c>
      <c r="EN117" s="59">
        <f t="shared" si="74"/>
        <v>734.96620092094918</v>
      </c>
      <c r="EO117" s="59">
        <f ca="1">AVERAGE(OFFSET($EN$3,0,0,'Données projet'!$E$15+1,1))-AVERAGE(OFFSET($H$3,0,0,'Données projet'!$E$15+1,1))</f>
        <v>321.37107975761091</v>
      </c>
      <c r="EP117" s="59">
        <f t="shared" si="100"/>
        <v>311.28303771742981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18.11735635772289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18.11735635772289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6">
        <f t="shared" si="56"/>
        <v>183.33333333333334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285</v>
      </c>
      <c r="L118" s="12">
        <f>VLOOKUP(A118,'Données projet'!$A$35:$I$55,9,0)</f>
        <v>3.8</v>
      </c>
      <c r="M118" s="12">
        <f t="array" ref="M118">INDEX(L:L,MIN(IF(ISNUMBER(L118:L314),ROW(L118:L314),"")))</f>
        <v>3.8</v>
      </c>
      <c r="N118" s="13">
        <f>IF('Données projet'!$A$36&gt;35,N117+M118-V117,IF(A118&lt;'Données projet'!$A$36,$K$205^A118,IF(A118='Données projet'!$A$36,'Données projet'!$B$36,N117+M118-V117)))</f>
        <v>285</v>
      </c>
      <c r="O118" s="13">
        <f>N118*VLOOKUP('Données projet'!$B$9,Paramètres!$A$1:$I$89,3,0)*VLOOKUP('Données projet'!$B$9,Paramètres!$A$1:$I$89,5,0)</f>
        <v>257.86799999999999</v>
      </c>
      <c r="P118" s="13">
        <f t="shared" si="87"/>
        <v>62.267704162827528</v>
      </c>
      <c r="Q118" s="20">
        <f t="shared" si="107"/>
        <v>557.56968475025803</v>
      </c>
      <c r="R118" s="59">
        <f t="shared" si="55"/>
        <v>838.65139029335523</v>
      </c>
      <c r="S118" s="59">
        <f ca="1">AVERAGE(OFFSET($R$3,0,0,'Données projet'!$E$9+1,1))-AVERAGE(OFFSET($H$3,0,0,'Données projet'!$E$9+1,1))</f>
        <v>398.11190027805549</v>
      </c>
      <c r="T118" s="59">
        <f t="shared" si="88"/>
        <v>250.47702091764884</v>
      </c>
      <c r="U118" s="15">
        <f>IF(ISNA(VLOOKUP(A118,'Données projet'!$A$35:$I$55,3,0)),0,VLOOKUP(A118,'Données projet'!$A$35:$I$55,3,0))</f>
        <v>19</v>
      </c>
      <c r="V118" s="15">
        <f>IF(ISNA(VLOOKUP(A118,'Données projet'!$A$35:$I$55,4,0)),0,VLOOKUP(A118,'Données projet'!$A$35:$I$55,4,0))</f>
        <v>18</v>
      </c>
      <c r="W118" s="16">
        <f>IF(ISNA(VLOOKUP(A118,'Données projet'!$A$35:$I$55,5,0)),0%,VLOOKUP(A118,'Données projet'!$A$35:$I$55,5,0)*VLOOKUP('Données projet'!$B$9,Paramètres!$A$1:$I$89,7,0))</f>
        <v>0.43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75.58645331647331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75.58645331647331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285</v>
      </c>
      <c r="AG118" s="12">
        <f>VLOOKUP(A118,'Données projet'!$A$61:$I$81,9,0)</f>
        <v>3.8</v>
      </c>
      <c r="AH118" s="12">
        <f t="array" ref="AH118">INDEX(AG:AG,MIN(IF(ISNUMBER(AG118:AG314),ROW(AG118:AG314),"")))</f>
        <v>3.8</v>
      </c>
      <c r="AI118" s="13">
        <f>IF('Données projet'!$A$62&gt;35,AI117+AH118-AQ117,IF(A118&lt;'Données projet'!$A$62,$AF$205^A118,IF(A118='Données projet'!$A$62,'Données projet'!$B$62,AI117+AH118-AQ117)))</f>
        <v>285</v>
      </c>
      <c r="AJ118" s="13">
        <f>AI118*VLOOKUP('Données projet'!$B$10,Paramètres!$A$1:$I$89,3,0)*VLOOKUP('Données projet'!$B$10,Paramètres!$A$1:$I$89,5,0)</f>
        <v>288.99</v>
      </c>
      <c r="AK118" s="13">
        <f t="shared" si="89"/>
        <v>68.863345904836791</v>
      </c>
      <c r="AL118" s="20">
        <f t="shared" si="58"/>
        <v>623.26124411759076</v>
      </c>
      <c r="AM118" s="59">
        <f t="shared" si="59"/>
        <v>904.34294966068796</v>
      </c>
      <c r="AN118" s="59">
        <f ca="1">AVERAGE(OFFSET($AM$3,0,0,'Données projet'!$E$10+1,1))-AVERAGE(OFFSET($H$3,0,0,'Données projet'!$E$10+1,1))</f>
        <v>437.26788843734175</v>
      </c>
      <c r="AO118" s="59">
        <f t="shared" si="90"/>
        <v>273.35778700650792</v>
      </c>
      <c r="AP118" s="15">
        <f>IF(ISNA(VLOOKUP(A118,'Données projet'!$A$61:$I$81,3,0)),0,VLOOKUP(A118,'Données projet'!$A$61:$I$81,3,0))</f>
        <v>19</v>
      </c>
      <c r="AQ118" s="15">
        <f>IF(ISNA(VLOOKUP(A118,'Données projet'!$A$61:$I$81,4,0)),0,VLOOKUP(A118,'Données projet'!$A$61:$I$81,4,0))</f>
        <v>18</v>
      </c>
      <c r="AR118" s="16">
        <f>IF(ISNA(VLOOKUP(A118,'Données projet'!$A$61:$I$81,5,0)),0%,VLOOKUP(A118,'Données projet'!$A$61:$I$81,5,0)*VLOOKUP('Données projet'!$B$10,Paramètres!$A$1:$I$89,7,0))</f>
        <v>0.43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84.708956302944273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84.708956302944273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319</v>
      </c>
      <c r="BE118" s="13">
        <f>BD118*VLOOKUP('Données projet'!$B$11,Paramètres!$A$1:$I$89,3,0)*VLOOKUP('Données projet'!$B$11,Paramètres!$A$1:$I$89,5,0)</f>
        <v>343.3716</v>
      </c>
      <c r="BF118" s="13">
        <f t="shared" si="91"/>
        <v>80.196139773203285</v>
      </c>
      <c r="BG118" s="20">
        <f t="shared" si="61"/>
        <v>737.713813438329</v>
      </c>
      <c r="BH118" s="59">
        <f t="shared" si="62"/>
        <v>1018.7955189814263</v>
      </c>
      <c r="BI118" s="59">
        <f ca="1">AVERAGE(OFFSET($BH$3,0,0,'Données projet'!$E$11+1,1))-AVERAGE(OFFSET($H$3,0,0,'Données projet'!$E$11+1,1))</f>
        <v>488.49312517024231</v>
      </c>
      <c r="BJ118" s="59">
        <f t="shared" si="92"/>
        <v>470.60132881359323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29.180569939358275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29.180569939358275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319</v>
      </c>
      <c r="BZ118" s="13">
        <f>BY118*VLOOKUP('Données projet'!$B$12,Paramètres!$A$1:$I$89,3,0)*VLOOKUP('Données projet'!$B$12,Paramètres!$A$1:$I$89,5,0)</f>
        <v>308.53680000000003</v>
      </c>
      <c r="CA118" s="13">
        <f t="shared" si="93"/>
        <v>72.963171684496103</v>
      </c>
      <c r="CB118" s="20">
        <f t="shared" si="64"/>
        <v>664.4457840171641</v>
      </c>
      <c r="CC118" s="59">
        <f t="shared" si="65"/>
        <v>945.5274895602613</v>
      </c>
      <c r="CD118" s="59">
        <f ca="1">AVERAGE(OFFSET($CC$3,0,0,'Données projet'!$E$12+1,1))-AVERAGE(OFFSET($H$3,0,0,'Données projet'!$E$12+1,1))</f>
        <v>445.32382187045056</v>
      </c>
      <c r="CE118" s="59">
        <f t="shared" si="94"/>
        <v>429.45184538102637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26.220222264350912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26.220222264350912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319</v>
      </c>
      <c r="CU118" s="17">
        <f>CT118*VLOOKUP('Données projet'!$B$13,Paramètres!$A$1:$I$89,3,0)*VLOOKUP('Données projet'!$B$13,Paramètres!$A$1:$I$89,5,0)</f>
        <v>258.77280000000002</v>
      </c>
      <c r="CV118" s="13">
        <f t="shared" si="95"/>
        <v>62.460716522234691</v>
      </c>
      <c r="CW118" s="20">
        <f t="shared" si="67"/>
        <v>559.48170794289206</v>
      </c>
      <c r="CX118" s="59">
        <f t="shared" si="68"/>
        <v>840.56341348598926</v>
      </c>
      <c r="CY118" s="59">
        <f ca="1">AVERAGE(OFFSET($CX$3,0,0,'Données projet'!$E$13+1,1))-AVERAGE(OFFSET($H$3,0,0,'Données projet'!$E$13+1,1))</f>
        <v>383.47399633251354</v>
      </c>
      <c r="CZ118" s="59">
        <f t="shared" si="96"/>
        <v>370.49129421395628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21.991154157197535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21.991154157197535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319</v>
      </c>
      <c r="DP118" s="17">
        <f>DO118*VLOOKUP('Données projet'!$B$14,Paramètres!$A$1:$I$89,3,0)*VLOOKUP('Données projet'!$B$14,Paramètres!$A$1:$I$89,5,0)</f>
        <v>258.77280000000002</v>
      </c>
      <c r="DQ118" s="13">
        <f t="shared" si="97"/>
        <v>62.460716522234691</v>
      </c>
      <c r="DR118" s="20">
        <f t="shared" si="70"/>
        <v>559.48170794289206</v>
      </c>
      <c r="DS118" s="59">
        <f t="shared" si="71"/>
        <v>840.56341348598926</v>
      </c>
      <c r="DT118" s="59">
        <f ca="1">AVERAGE(OFFSET($DS$3,0,0,'Données projet'!$E$14+1,1))-AVERAGE(OFFSET($H$3,0,0,'Données projet'!$E$14+1,1))</f>
        <v>383.47399633251354</v>
      </c>
      <c r="DU118" s="59">
        <f t="shared" si="98"/>
        <v>370.49129421395628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21.991154157197535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21.991154157197535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319</v>
      </c>
      <c r="EK118" s="17">
        <f>EJ118*VLOOKUP('Données projet'!$B$15,Paramètres!$A$1:$I$89,3,0)*VLOOKUP('Données projet'!$B$15,Paramètres!$A$1:$I$89,5,0)</f>
        <v>209.00879999999998</v>
      </c>
      <c r="EL118" s="13">
        <f t="shared" si="99"/>
        <v>51.718923953824202</v>
      </c>
      <c r="EM118" s="20">
        <f t="shared" si="73"/>
        <v>454.10078588624373</v>
      </c>
      <c r="EN118" s="59">
        <f t="shared" si="74"/>
        <v>735.18249142934098</v>
      </c>
      <c r="EO118" s="59">
        <f ca="1">AVERAGE(OFFSET($EN$3,0,0,'Données projet'!$E$15+1,1))-AVERAGE(OFFSET($H$3,0,0,'Données projet'!$E$15+1,1))</f>
        <v>321.37107975761091</v>
      </c>
      <c r="EP118" s="59">
        <f t="shared" si="100"/>
        <v>311.28303771742981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17.762086050044179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17.762086050044179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6">
        <f t="shared" si="56"/>
        <v>183.33333333333334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267</v>
      </c>
      <c r="O119" s="13">
        <f>N119*VLOOKUP('Données projet'!$B$9,Paramètres!$A$1:$I$89,3,0)*VLOOKUP('Données projet'!$B$9,Paramètres!$A$1:$I$89,5,0)</f>
        <v>241.58159999999998</v>
      </c>
      <c r="P119" s="13">
        <f t="shared" si="87"/>
        <v>58.779689232021951</v>
      </c>
      <c r="Q119" s="20">
        <f t="shared" si="107"/>
        <v>523.12924541243819</v>
      </c>
      <c r="R119" s="59">
        <f t="shared" si="55"/>
        <v>804.42348930715968</v>
      </c>
      <c r="S119" s="59">
        <f ca="1">AVERAGE(OFFSET($R$3,0,0,'Données projet'!$E$9+1,1))-AVERAGE(OFFSET($H$3,0,0,'Données projet'!$E$9+1,1))</f>
        <v>398.11190027805549</v>
      </c>
      <c r="T119" s="59">
        <f t="shared" si="88"/>
        <v>250.47702091764884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74.104249070121483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74.104249070121483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267</v>
      </c>
      <c r="AJ119" s="13">
        <f>AI119*VLOOKUP('Données projet'!$B$10,Paramètres!$A$1:$I$89,3,0)*VLOOKUP('Données projet'!$B$10,Paramètres!$A$1:$I$89,5,0)</f>
        <v>270.738</v>
      </c>
      <c r="AK119" s="13">
        <f t="shared" si="89"/>
        <v>65.005866623551711</v>
      </c>
      <c r="AL119" s="20">
        <f t="shared" si="58"/>
        <v>584.7539010360191</v>
      </c>
      <c r="AM119" s="59">
        <f t="shared" si="59"/>
        <v>866.04814493074059</v>
      </c>
      <c r="AN119" s="59">
        <f ca="1">AVERAGE(OFFSET($AM$3,0,0,'Données projet'!$E$10+1,1))-AVERAGE(OFFSET($H$3,0,0,'Données projet'!$E$10+1,1))</f>
        <v>437.26788843734175</v>
      </c>
      <c r="AO119" s="59">
        <f t="shared" si="90"/>
        <v>273.35778700650792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83.047865337205153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83.047865337205153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319</v>
      </c>
      <c r="BE119" s="13">
        <f>BD119*VLOOKUP('Données projet'!$B$11,Paramètres!$A$1:$I$89,3,0)*VLOOKUP('Données projet'!$B$11,Paramètres!$A$1:$I$89,5,0)</f>
        <v>343.3716</v>
      </c>
      <c r="BF119" s="13">
        <f t="shared" si="91"/>
        <v>80.196139773203285</v>
      </c>
      <c r="BG119" s="20">
        <f t="shared" si="61"/>
        <v>737.713813438329</v>
      </c>
      <c r="BH119" s="59">
        <f t="shared" si="62"/>
        <v>1019.0080573330505</v>
      </c>
      <c r="BI119" s="59">
        <f ca="1">AVERAGE(OFFSET($BH$3,0,0,'Données projet'!$E$11+1,1))-AVERAGE(OFFSET($H$3,0,0,'Données projet'!$E$11+1,1))</f>
        <v>488.49312517024231</v>
      </c>
      <c r="BJ119" s="59">
        <f t="shared" si="92"/>
        <v>470.60132881359323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28.608356761237676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28.608356761237676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319</v>
      </c>
      <c r="BZ119" s="13">
        <f>BY119*VLOOKUP('Données projet'!$B$12,Paramètres!$A$1:$I$89,3,0)*VLOOKUP('Données projet'!$B$12,Paramètres!$A$1:$I$89,5,0)</f>
        <v>308.53680000000003</v>
      </c>
      <c r="CA119" s="13">
        <f t="shared" si="93"/>
        <v>72.963171684496103</v>
      </c>
      <c r="CB119" s="20">
        <f t="shared" si="64"/>
        <v>664.4457840171641</v>
      </c>
      <c r="CC119" s="59">
        <f t="shared" si="65"/>
        <v>945.74002791188559</v>
      </c>
      <c r="CD119" s="59">
        <f ca="1">AVERAGE(OFFSET($CC$3,0,0,'Données projet'!$E$12+1,1))-AVERAGE(OFFSET($H$3,0,0,'Données projet'!$E$12+1,1))</f>
        <v>445.32382187045056</v>
      </c>
      <c r="CE119" s="59">
        <f t="shared" si="94"/>
        <v>429.45184538102637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25.70605969850342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25.70605969850342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319</v>
      </c>
      <c r="CU119" s="17">
        <f>CT119*VLOOKUP('Données projet'!$B$13,Paramètres!$A$1:$I$89,3,0)*VLOOKUP('Données projet'!$B$13,Paramètres!$A$1:$I$89,5,0)</f>
        <v>258.77280000000002</v>
      </c>
      <c r="CV119" s="13">
        <f t="shared" si="95"/>
        <v>62.460716522234691</v>
      </c>
      <c r="CW119" s="20">
        <f t="shared" si="67"/>
        <v>559.48170794289206</v>
      </c>
      <c r="CX119" s="59">
        <f t="shared" si="68"/>
        <v>840.77595183761355</v>
      </c>
      <c r="CY119" s="59">
        <f ca="1">AVERAGE(OFFSET($CX$3,0,0,'Données projet'!$E$13+1,1))-AVERAGE(OFFSET($H$3,0,0,'Données projet'!$E$13+1,1))</f>
        <v>383.47399633251354</v>
      </c>
      <c r="CZ119" s="59">
        <f t="shared" si="96"/>
        <v>370.49129421395628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21.559921037454476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21.559921037454476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319</v>
      </c>
      <c r="DP119" s="17">
        <f>DO119*VLOOKUP('Données projet'!$B$14,Paramètres!$A$1:$I$89,3,0)*VLOOKUP('Données projet'!$B$14,Paramètres!$A$1:$I$89,5,0)</f>
        <v>258.77280000000002</v>
      </c>
      <c r="DQ119" s="13">
        <f t="shared" si="97"/>
        <v>62.460716522234691</v>
      </c>
      <c r="DR119" s="20">
        <f t="shared" si="70"/>
        <v>559.48170794289206</v>
      </c>
      <c r="DS119" s="59">
        <f t="shared" si="71"/>
        <v>840.77595183761355</v>
      </c>
      <c r="DT119" s="59">
        <f ca="1">AVERAGE(OFFSET($DS$3,0,0,'Données projet'!$E$14+1,1))-AVERAGE(OFFSET($H$3,0,0,'Données projet'!$E$14+1,1))</f>
        <v>383.47399633251354</v>
      </c>
      <c r="DU119" s="59">
        <f t="shared" si="98"/>
        <v>370.49129421395628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21.559921037454476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21.559921037454476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319</v>
      </c>
      <c r="EK119" s="17">
        <f>EJ119*VLOOKUP('Données projet'!$B$15,Paramètres!$A$1:$I$89,3,0)*VLOOKUP('Données projet'!$B$15,Paramètres!$A$1:$I$89,5,0)</f>
        <v>209.00879999999998</v>
      </c>
      <c r="EL119" s="13">
        <f t="shared" si="99"/>
        <v>51.718923953824202</v>
      </c>
      <c r="EM119" s="20">
        <f t="shared" si="73"/>
        <v>454.10078588624373</v>
      </c>
      <c r="EN119" s="59">
        <f t="shared" si="74"/>
        <v>735.39502978096516</v>
      </c>
      <c r="EO119" s="59">
        <f ca="1">AVERAGE(OFFSET($EN$3,0,0,'Données projet'!$E$15+1,1))-AVERAGE(OFFSET($H$3,0,0,'Données projet'!$E$15+1,1))</f>
        <v>321.37107975761091</v>
      </c>
      <c r="EP119" s="59">
        <f t="shared" si="100"/>
        <v>311.28303771742981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17.413782376405553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17.413782376405553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6">
        <f t="shared" si="56"/>
        <v>183.33333333333334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267</v>
      </c>
      <c r="O120" s="13">
        <f>N120*VLOOKUP('Données projet'!$B$9,Paramètres!$A$1:$I$89,3,0)*VLOOKUP('Données projet'!$B$9,Paramètres!$A$1:$I$89,5,0)</f>
        <v>241.58159999999998</v>
      </c>
      <c r="P120" s="13">
        <f t="shared" si="87"/>
        <v>58.779689232021951</v>
      </c>
      <c r="Q120" s="20">
        <f t="shared" si="107"/>
        <v>523.12924541243819</v>
      </c>
      <c r="R120" s="59">
        <f t="shared" si="55"/>
        <v>804.63234059354784</v>
      </c>
      <c r="S120" s="59">
        <f ca="1">AVERAGE(OFFSET($R$3,0,0,'Données projet'!$E$9+1,1))-AVERAGE(OFFSET($H$3,0,0,'Données projet'!$E$9+1,1))</f>
        <v>398.11190027805549</v>
      </c>
      <c r="T120" s="59">
        <f t="shared" si="88"/>
        <v>250.47702091764884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72.651109944985294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72.651109944985294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267</v>
      </c>
      <c r="AJ120" s="13">
        <f>AI120*VLOOKUP('Données projet'!$B$10,Paramètres!$A$1:$I$89,3,0)*VLOOKUP('Données projet'!$B$10,Paramètres!$A$1:$I$89,5,0)</f>
        <v>270.738</v>
      </c>
      <c r="AK120" s="13">
        <f t="shared" si="89"/>
        <v>65.005866623551711</v>
      </c>
      <c r="AL120" s="20">
        <f t="shared" si="58"/>
        <v>584.7539010360191</v>
      </c>
      <c r="AM120" s="59">
        <f t="shared" si="59"/>
        <v>866.25699621712874</v>
      </c>
      <c r="AN120" s="59">
        <f ca="1">AVERAGE(OFFSET($AM$3,0,0,'Données projet'!$E$10+1,1))-AVERAGE(OFFSET($H$3,0,0,'Données projet'!$E$10+1,1))</f>
        <v>437.26788843734175</v>
      </c>
      <c r="AO120" s="59">
        <f t="shared" si="90"/>
        <v>273.35778700650792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81.419347352138729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81.419347352138729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319</v>
      </c>
      <c r="BE120" s="13">
        <f>BD120*VLOOKUP('Données projet'!$B$11,Paramètres!$A$1:$I$89,3,0)*VLOOKUP('Données projet'!$B$11,Paramètres!$A$1:$I$89,5,0)</f>
        <v>343.3716</v>
      </c>
      <c r="BF120" s="13">
        <f t="shared" si="91"/>
        <v>80.196139773203285</v>
      </c>
      <c r="BG120" s="20">
        <f t="shared" si="61"/>
        <v>737.713813438329</v>
      </c>
      <c r="BH120" s="59">
        <f t="shared" si="62"/>
        <v>1019.2169086194386</v>
      </c>
      <c r="BI120" s="59">
        <f ca="1">AVERAGE(OFFSET($BH$3,0,0,'Données projet'!$E$11+1,1))-AVERAGE(OFFSET($H$3,0,0,'Données projet'!$E$11+1,1))</f>
        <v>488.49312517024231</v>
      </c>
      <c r="BJ120" s="59">
        <f t="shared" si="92"/>
        <v>470.60132881359323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28.047364334524445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28.047364334524445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319</v>
      </c>
      <c r="BZ120" s="13">
        <f>BY120*VLOOKUP('Données projet'!$B$12,Paramètres!$A$1:$I$89,3,0)*VLOOKUP('Données projet'!$B$12,Paramètres!$A$1:$I$89,5,0)</f>
        <v>308.53680000000003</v>
      </c>
      <c r="CA120" s="13">
        <f t="shared" si="93"/>
        <v>72.963171684496103</v>
      </c>
      <c r="CB120" s="20">
        <f t="shared" si="64"/>
        <v>664.4457840171641</v>
      </c>
      <c r="CC120" s="59">
        <f t="shared" si="65"/>
        <v>945.94887919827374</v>
      </c>
      <c r="CD120" s="59">
        <f ca="1">AVERAGE(OFFSET($CC$3,0,0,'Données projet'!$E$12+1,1))-AVERAGE(OFFSET($H$3,0,0,'Données projet'!$E$12+1,1))</f>
        <v>445.32382187045056</v>
      </c>
      <c r="CE120" s="59">
        <f t="shared" si="94"/>
        <v>429.45184538102637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25.201979546963997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25.201979546963997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319</v>
      </c>
      <c r="CU120" s="17">
        <f>CT120*VLOOKUP('Données projet'!$B$13,Paramètres!$A$1:$I$89,3,0)*VLOOKUP('Données projet'!$B$13,Paramètres!$A$1:$I$89,5,0)</f>
        <v>258.77280000000002</v>
      </c>
      <c r="CV120" s="13">
        <f t="shared" si="95"/>
        <v>62.460716522234691</v>
      </c>
      <c r="CW120" s="20">
        <f t="shared" si="67"/>
        <v>559.48170794289206</v>
      </c>
      <c r="CX120" s="59">
        <f t="shared" si="68"/>
        <v>840.9848031240017</v>
      </c>
      <c r="CY120" s="59">
        <f ca="1">AVERAGE(OFFSET($CX$3,0,0,'Données projet'!$E$13+1,1))-AVERAGE(OFFSET($H$3,0,0,'Données projet'!$E$13+1,1))</f>
        <v>383.47399633251354</v>
      </c>
      <c r="CZ120" s="59">
        <f t="shared" si="96"/>
        <v>370.49129421395628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21.137144136163347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21.137144136163347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319</v>
      </c>
      <c r="DP120" s="17">
        <f>DO120*VLOOKUP('Données projet'!$B$14,Paramètres!$A$1:$I$89,3,0)*VLOOKUP('Données projet'!$B$14,Paramètres!$A$1:$I$89,5,0)</f>
        <v>258.77280000000002</v>
      </c>
      <c r="DQ120" s="13">
        <f t="shared" si="97"/>
        <v>62.460716522234691</v>
      </c>
      <c r="DR120" s="20">
        <f t="shared" si="70"/>
        <v>559.48170794289206</v>
      </c>
      <c r="DS120" s="59">
        <f t="shared" si="71"/>
        <v>840.9848031240017</v>
      </c>
      <c r="DT120" s="59">
        <f ca="1">AVERAGE(OFFSET($DS$3,0,0,'Données projet'!$E$14+1,1))-AVERAGE(OFFSET($H$3,0,0,'Données projet'!$E$14+1,1))</f>
        <v>383.47399633251354</v>
      </c>
      <c r="DU120" s="59">
        <f t="shared" si="98"/>
        <v>370.49129421395628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21.137144136163347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21.137144136163347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319</v>
      </c>
      <c r="EK120" s="17">
        <f>EJ120*VLOOKUP('Données projet'!$B$15,Paramètres!$A$1:$I$89,3,0)*VLOOKUP('Données projet'!$B$15,Paramètres!$A$1:$I$89,5,0)</f>
        <v>209.00879999999998</v>
      </c>
      <c r="EL120" s="13">
        <f t="shared" si="99"/>
        <v>51.718923953824202</v>
      </c>
      <c r="EM120" s="20">
        <f t="shared" si="73"/>
        <v>454.10078588624373</v>
      </c>
      <c r="EN120" s="59">
        <f t="shared" si="74"/>
        <v>735.60388106735331</v>
      </c>
      <c r="EO120" s="59">
        <f ca="1">AVERAGE(OFFSET($EN$3,0,0,'Données projet'!$E$15+1,1))-AVERAGE(OFFSET($H$3,0,0,'Données projet'!$E$15+1,1))</f>
        <v>321.37107975761091</v>
      </c>
      <c r="EP120" s="59">
        <f t="shared" si="100"/>
        <v>311.28303771742981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17.072308725362717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17.072308725362717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6">
        <f t="shared" si="56"/>
        <v>183.33333333333334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267</v>
      </c>
      <c r="O121" s="13">
        <f>N121*VLOOKUP('Données projet'!$B$9,Paramètres!$A$1:$I$89,3,0)*VLOOKUP('Données projet'!$B$9,Paramètres!$A$1:$I$89,5,0)</f>
        <v>241.58159999999998</v>
      </c>
      <c r="P121" s="13">
        <f t="shared" si="87"/>
        <v>58.779689232021951</v>
      </c>
      <c r="Q121" s="20">
        <f t="shared" si="107"/>
        <v>523.12924541243819</v>
      </c>
      <c r="R121" s="59">
        <f t="shared" si="55"/>
        <v>804.83756877703854</v>
      </c>
      <c r="S121" s="59">
        <f ca="1">AVERAGE(OFFSET($R$3,0,0,'Données projet'!$E$9+1,1))-AVERAGE(OFFSET($H$3,0,0,'Données projet'!$E$9+1,1))</f>
        <v>398.11190027805549</v>
      </c>
      <c r="T121" s="59">
        <f t="shared" si="88"/>
        <v>250.47702091764884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71.226465991765679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71.226465991765679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267</v>
      </c>
      <c r="AJ121" s="13">
        <f>AI121*VLOOKUP('Données projet'!$B$10,Paramètres!$A$1:$I$89,3,0)*VLOOKUP('Données projet'!$B$10,Paramètres!$A$1:$I$89,5,0)</f>
        <v>270.738</v>
      </c>
      <c r="AK121" s="13">
        <f t="shared" si="89"/>
        <v>65.005866623551711</v>
      </c>
      <c r="AL121" s="20">
        <f t="shared" si="58"/>
        <v>584.7539010360191</v>
      </c>
      <c r="AM121" s="59">
        <f t="shared" si="59"/>
        <v>866.46222440061956</v>
      </c>
      <c r="AN121" s="59">
        <f ca="1">AVERAGE(OFFSET($AM$3,0,0,'Données projet'!$E$10+1,1))-AVERAGE(OFFSET($H$3,0,0,'Données projet'!$E$10+1,1))</f>
        <v>437.26788843734175</v>
      </c>
      <c r="AO121" s="59">
        <f t="shared" si="90"/>
        <v>273.35778700650792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79.822763611461568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79.822763611461568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319</v>
      </c>
      <c r="BE121" s="13">
        <f>BD121*VLOOKUP('Données projet'!$B$11,Paramètres!$A$1:$I$89,3,0)*VLOOKUP('Données projet'!$B$11,Paramètres!$A$1:$I$89,5,0)</f>
        <v>343.3716</v>
      </c>
      <c r="BF121" s="13">
        <f t="shared" si="91"/>
        <v>80.196139773203285</v>
      </c>
      <c r="BG121" s="20">
        <f t="shared" si="61"/>
        <v>737.713813438329</v>
      </c>
      <c r="BH121" s="59">
        <f t="shared" si="62"/>
        <v>1019.4221368029293</v>
      </c>
      <c r="BI121" s="59">
        <f ca="1">AVERAGE(OFFSET($BH$3,0,0,'Données projet'!$E$11+1,1))-AVERAGE(OFFSET($H$3,0,0,'Données projet'!$E$11+1,1))</f>
        <v>488.49312517024231</v>
      </c>
      <c r="BJ121" s="59">
        <f t="shared" si="92"/>
        <v>470.60132881359323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27.497372627127469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27.497372627127469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319</v>
      </c>
      <c r="BZ121" s="13">
        <f>BY121*VLOOKUP('Données projet'!$B$12,Paramètres!$A$1:$I$89,3,0)*VLOOKUP('Données projet'!$B$12,Paramètres!$A$1:$I$89,5,0)</f>
        <v>308.53680000000003</v>
      </c>
      <c r="CA121" s="13">
        <f t="shared" si="93"/>
        <v>72.963171684496103</v>
      </c>
      <c r="CB121" s="20">
        <f t="shared" si="64"/>
        <v>664.4457840171641</v>
      </c>
      <c r="CC121" s="59">
        <f t="shared" si="65"/>
        <v>946.15410738176456</v>
      </c>
      <c r="CD121" s="59">
        <f ca="1">AVERAGE(OFFSET($CC$3,0,0,'Données projet'!$E$12+1,1))-AVERAGE(OFFSET($H$3,0,0,'Données projet'!$E$12+1,1))</f>
        <v>445.32382187045056</v>
      </c>
      <c r="CE121" s="59">
        <f t="shared" si="94"/>
        <v>429.45184538102637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24.707784099737729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24.707784099737729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319</v>
      </c>
      <c r="CU121" s="17">
        <f>CT121*VLOOKUP('Données projet'!$B$13,Paramètres!$A$1:$I$89,3,0)*VLOOKUP('Données projet'!$B$13,Paramètres!$A$1:$I$89,5,0)</f>
        <v>258.77280000000002</v>
      </c>
      <c r="CV121" s="13">
        <f t="shared" si="95"/>
        <v>62.460716522234691</v>
      </c>
      <c r="CW121" s="20">
        <f t="shared" si="67"/>
        <v>559.48170794289206</v>
      </c>
      <c r="CX121" s="59">
        <f t="shared" si="68"/>
        <v>841.19003130749252</v>
      </c>
      <c r="CY121" s="59">
        <f ca="1">AVERAGE(OFFSET($CX$3,0,0,'Données projet'!$E$13+1,1))-AVERAGE(OFFSET($H$3,0,0,'Données projet'!$E$13+1,1))</f>
        <v>383.47399633251354</v>
      </c>
      <c r="CZ121" s="59">
        <f t="shared" si="96"/>
        <v>370.49129421395628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20.722657632038089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20.722657632038089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319</v>
      </c>
      <c r="DP121" s="17">
        <f>DO121*VLOOKUP('Données projet'!$B$14,Paramètres!$A$1:$I$89,3,0)*VLOOKUP('Données projet'!$B$14,Paramètres!$A$1:$I$89,5,0)</f>
        <v>258.77280000000002</v>
      </c>
      <c r="DQ121" s="13">
        <f t="shared" si="97"/>
        <v>62.460716522234691</v>
      </c>
      <c r="DR121" s="20">
        <f t="shared" si="70"/>
        <v>559.48170794289206</v>
      </c>
      <c r="DS121" s="59">
        <f t="shared" si="71"/>
        <v>841.19003130749252</v>
      </c>
      <c r="DT121" s="59">
        <f ca="1">AVERAGE(OFFSET($DS$3,0,0,'Données projet'!$E$14+1,1))-AVERAGE(OFFSET($H$3,0,0,'Données projet'!$E$14+1,1))</f>
        <v>383.47399633251354</v>
      </c>
      <c r="DU121" s="59">
        <f t="shared" si="98"/>
        <v>370.49129421395628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20.722657632038089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20.722657632038089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319</v>
      </c>
      <c r="EK121" s="17">
        <f>EJ121*VLOOKUP('Données projet'!$B$15,Paramètres!$A$1:$I$89,3,0)*VLOOKUP('Données projet'!$B$15,Paramètres!$A$1:$I$89,5,0)</f>
        <v>209.00879999999998</v>
      </c>
      <c r="EL121" s="13">
        <f t="shared" si="99"/>
        <v>51.718923953824202</v>
      </c>
      <c r="EM121" s="20">
        <f t="shared" si="73"/>
        <v>454.10078588624373</v>
      </c>
      <c r="EN121" s="59">
        <f t="shared" si="74"/>
        <v>735.80910925084413</v>
      </c>
      <c r="EO121" s="59">
        <f ca="1">AVERAGE(OFFSET($EN$3,0,0,'Données projet'!$E$15+1,1))-AVERAGE(OFFSET($H$3,0,0,'Données projet'!$E$15+1,1))</f>
        <v>321.37107975761091</v>
      </c>
      <c r="EP121" s="59">
        <f t="shared" si="100"/>
        <v>311.28303771742981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16.737531164338471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16.737531164338471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6">
        <f t="shared" si="56"/>
        <v>183.33333333333334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267</v>
      </c>
      <c r="O122" s="13">
        <f>N122*VLOOKUP('Données projet'!$B$9,Paramètres!$A$1:$I$89,3,0)*VLOOKUP('Données projet'!$B$9,Paramètres!$A$1:$I$89,5,0)</f>
        <v>241.58159999999998</v>
      </c>
      <c r="P122" s="13">
        <f t="shared" si="87"/>
        <v>58.779689232021951</v>
      </c>
      <c r="Q122" s="20">
        <f t="shared" si="107"/>
        <v>523.12924541243819</v>
      </c>
      <c r="R122" s="59">
        <f t="shared" si="55"/>
        <v>805.03923671036728</v>
      </c>
      <c r="S122" s="59">
        <f ca="1">AVERAGE(OFFSET($R$3,0,0,'Données projet'!$E$9+1,1))-AVERAGE(OFFSET($H$3,0,0,'Données projet'!$E$9+1,1))</f>
        <v>398.11190027805549</v>
      </c>
      <c r="T122" s="59">
        <f t="shared" si="88"/>
        <v>250.47702091764884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69.82975843752169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69.82975843752169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267</v>
      </c>
      <c r="AJ122" s="13">
        <f>AI122*VLOOKUP('Données projet'!$B$10,Paramètres!$A$1:$I$89,3,0)*VLOOKUP('Données projet'!$B$10,Paramètres!$A$1:$I$89,5,0)</f>
        <v>270.738</v>
      </c>
      <c r="AK122" s="13">
        <f t="shared" si="89"/>
        <v>65.005866623551711</v>
      </c>
      <c r="AL122" s="20">
        <f t="shared" si="58"/>
        <v>584.7539010360191</v>
      </c>
      <c r="AM122" s="59">
        <f t="shared" si="59"/>
        <v>866.6638923339483</v>
      </c>
      <c r="AN122" s="59">
        <f ca="1">AVERAGE(OFFSET($AM$3,0,0,'Données projet'!$E$10+1,1))-AVERAGE(OFFSET($H$3,0,0,'Données projet'!$E$10+1,1))</f>
        <v>437.26788843734175</v>
      </c>
      <c r="AO122" s="59">
        <f t="shared" si="90"/>
        <v>273.35778700650792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78.257487904119159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78.257487904119159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319</v>
      </c>
      <c r="BE122" s="13">
        <f>BD122*VLOOKUP('Données projet'!$B$11,Paramètres!$A$1:$I$89,3,0)*VLOOKUP('Données projet'!$B$11,Paramètres!$A$1:$I$89,5,0)</f>
        <v>343.3716</v>
      </c>
      <c r="BF122" s="13">
        <f t="shared" si="91"/>
        <v>80.196139773203285</v>
      </c>
      <c r="BG122" s="20">
        <f t="shared" si="61"/>
        <v>737.713813438329</v>
      </c>
      <c r="BH122" s="59">
        <f t="shared" si="62"/>
        <v>1019.6238047362581</v>
      </c>
      <c r="BI122" s="59">
        <f ca="1">AVERAGE(OFFSET($BH$3,0,0,'Données projet'!$E$11+1,1))-AVERAGE(OFFSET($H$3,0,0,'Données projet'!$E$11+1,1))</f>
        <v>488.49312517024231</v>
      </c>
      <c r="BJ122" s="59">
        <f t="shared" si="92"/>
        <v>470.60132881359323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26.958165921650728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26.958165921650728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319</v>
      </c>
      <c r="BZ122" s="13">
        <f>BY122*VLOOKUP('Données projet'!$B$12,Paramètres!$A$1:$I$89,3,0)*VLOOKUP('Données projet'!$B$12,Paramètres!$A$1:$I$89,5,0)</f>
        <v>308.53680000000003</v>
      </c>
      <c r="CA122" s="13">
        <f t="shared" si="93"/>
        <v>72.963171684496103</v>
      </c>
      <c r="CB122" s="20">
        <f t="shared" si="64"/>
        <v>664.4457840171641</v>
      </c>
      <c r="CC122" s="59">
        <f t="shared" si="65"/>
        <v>946.3557753150933</v>
      </c>
      <c r="CD122" s="59">
        <f ca="1">AVERAGE(OFFSET($CC$3,0,0,'Données projet'!$E$12+1,1))-AVERAGE(OFFSET($H$3,0,0,'Données projet'!$E$12+1,1))</f>
        <v>445.32382187045056</v>
      </c>
      <c r="CE122" s="59">
        <f t="shared" si="94"/>
        <v>429.45184538102637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24.223279523802109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24.223279523802109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319</v>
      </c>
      <c r="CU122" s="17">
        <f>CT122*VLOOKUP('Données projet'!$B$13,Paramètres!$A$1:$I$89,3,0)*VLOOKUP('Données projet'!$B$13,Paramètres!$A$1:$I$89,5,0)</f>
        <v>258.77280000000002</v>
      </c>
      <c r="CV122" s="13">
        <f t="shared" si="95"/>
        <v>62.460716522234691</v>
      </c>
      <c r="CW122" s="20">
        <f t="shared" si="67"/>
        <v>559.48170794289206</v>
      </c>
      <c r="CX122" s="59">
        <f t="shared" si="68"/>
        <v>841.39169924082125</v>
      </c>
      <c r="CY122" s="59">
        <f ca="1">AVERAGE(OFFSET($CX$3,0,0,'Données projet'!$E$13+1,1))-AVERAGE(OFFSET($H$3,0,0,'Données projet'!$E$13+1,1))</f>
        <v>383.47399633251354</v>
      </c>
      <c r="CZ122" s="59">
        <f t="shared" si="96"/>
        <v>370.49129421395628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20.316298955446925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20.316298955446925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319</v>
      </c>
      <c r="DP122" s="17">
        <f>DO122*VLOOKUP('Données projet'!$B$14,Paramètres!$A$1:$I$89,3,0)*VLOOKUP('Données projet'!$B$14,Paramètres!$A$1:$I$89,5,0)</f>
        <v>258.77280000000002</v>
      </c>
      <c r="DQ122" s="13">
        <f t="shared" si="97"/>
        <v>62.460716522234691</v>
      </c>
      <c r="DR122" s="20">
        <f t="shared" si="70"/>
        <v>559.48170794289206</v>
      </c>
      <c r="DS122" s="59">
        <f t="shared" si="71"/>
        <v>841.39169924082125</v>
      </c>
      <c r="DT122" s="59">
        <f ca="1">AVERAGE(OFFSET($DS$3,0,0,'Données projet'!$E$14+1,1))-AVERAGE(OFFSET($H$3,0,0,'Données projet'!$E$14+1,1))</f>
        <v>383.47399633251354</v>
      </c>
      <c r="DU122" s="59">
        <f t="shared" si="98"/>
        <v>370.49129421395628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20.316298955446925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20.316298955446925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319</v>
      </c>
      <c r="EK122" s="17">
        <f>EJ122*VLOOKUP('Données projet'!$B$15,Paramètres!$A$1:$I$89,3,0)*VLOOKUP('Données projet'!$B$15,Paramètres!$A$1:$I$89,5,0)</f>
        <v>209.00879999999998</v>
      </c>
      <c r="EL122" s="13">
        <f t="shared" si="99"/>
        <v>51.718923953824202</v>
      </c>
      <c r="EM122" s="20">
        <f t="shared" si="73"/>
        <v>454.10078588624373</v>
      </c>
      <c r="EN122" s="59">
        <f t="shared" si="74"/>
        <v>736.01077718417287</v>
      </c>
      <c r="EO122" s="59">
        <f ca="1">AVERAGE(OFFSET($EN$3,0,0,'Données projet'!$E$15+1,1))-AVERAGE(OFFSET($H$3,0,0,'Données projet'!$E$15+1,1))</f>
        <v>321.37107975761091</v>
      </c>
      <c r="EP122" s="59">
        <f t="shared" si="100"/>
        <v>311.28303771742981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16.409318387091758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16.409318387091758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6">
        <f t="shared" si="56"/>
        <v>183.33333333333334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267</v>
      </c>
      <c r="O123" s="13">
        <f>N123*VLOOKUP('Données projet'!$B$9,Paramètres!$A$1:$I$89,3,0)*VLOOKUP('Données projet'!$B$9,Paramètres!$A$1:$I$89,5,0)</f>
        <v>241.58159999999998</v>
      </c>
      <c r="P123" s="13">
        <f t="shared" si="87"/>
        <v>58.779689232021951</v>
      </c>
      <c r="Q123" s="20">
        <f t="shared" si="107"/>
        <v>523.12924541243819</v>
      </c>
      <c r="R123" s="59">
        <f t="shared" si="55"/>
        <v>805.23740615591487</v>
      </c>
      <c r="S123" s="59">
        <f ca="1">AVERAGE(OFFSET($R$3,0,0,'Données projet'!$E$9+1,1))-AVERAGE(OFFSET($H$3,0,0,'Données projet'!$E$9+1,1))</f>
        <v>398.11190027805549</v>
      </c>
      <c r="T123" s="59">
        <f t="shared" si="88"/>
        <v>250.47702091764884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68.46043946650893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68.46043946650893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267</v>
      </c>
      <c r="AJ123" s="13">
        <f>AI123*VLOOKUP('Données projet'!$B$10,Paramètres!$A$1:$I$89,3,0)*VLOOKUP('Données projet'!$B$10,Paramètres!$A$1:$I$89,5,0)</f>
        <v>270.738</v>
      </c>
      <c r="AK123" s="13">
        <f t="shared" si="89"/>
        <v>65.005866623551711</v>
      </c>
      <c r="AL123" s="20">
        <f t="shared" si="58"/>
        <v>584.7539010360191</v>
      </c>
      <c r="AM123" s="59">
        <f t="shared" si="59"/>
        <v>866.86206177949566</v>
      </c>
      <c r="AN123" s="59">
        <f ca="1">AVERAGE(OFFSET($AM$3,0,0,'Données projet'!$E$10+1,1))-AVERAGE(OFFSET($H$3,0,0,'Données projet'!$E$10+1,1))</f>
        <v>437.26788843734175</v>
      </c>
      <c r="AO123" s="59">
        <f t="shared" si="90"/>
        <v>273.35778700650792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76.72290629867382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76.72290629867382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319</v>
      </c>
      <c r="BE123" s="13">
        <f>BD123*VLOOKUP('Données projet'!$B$11,Paramètres!$A$1:$I$89,3,0)*VLOOKUP('Données projet'!$B$11,Paramètres!$A$1:$I$89,5,0)</f>
        <v>343.3716</v>
      </c>
      <c r="BF123" s="13">
        <f t="shared" si="91"/>
        <v>80.196139773203285</v>
      </c>
      <c r="BG123" s="20">
        <f t="shared" si="61"/>
        <v>737.713813438329</v>
      </c>
      <c r="BH123" s="59">
        <f t="shared" si="62"/>
        <v>1019.8219741818057</v>
      </c>
      <c r="BI123" s="59">
        <f ca="1">AVERAGE(OFFSET($BH$3,0,0,'Données projet'!$E$11+1,1))-AVERAGE(OFFSET($H$3,0,0,'Données projet'!$E$11+1,1))</f>
        <v>488.49312517024231</v>
      </c>
      <c r="BJ123" s="59">
        <f t="shared" si="92"/>
        <v>470.60132881359323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26.429532730784771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26.429532730784771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319</v>
      </c>
      <c r="BZ123" s="13">
        <f>BY123*VLOOKUP('Données projet'!$B$12,Paramètres!$A$1:$I$89,3,0)*VLOOKUP('Données projet'!$B$12,Paramètres!$A$1:$I$89,5,0)</f>
        <v>308.53680000000003</v>
      </c>
      <c r="CA123" s="13">
        <f t="shared" si="93"/>
        <v>72.963171684496103</v>
      </c>
      <c r="CB123" s="20">
        <f t="shared" si="64"/>
        <v>664.4457840171641</v>
      </c>
      <c r="CC123" s="59">
        <f t="shared" si="65"/>
        <v>946.55394476064066</v>
      </c>
      <c r="CD123" s="59">
        <f ca="1">AVERAGE(OFFSET($CC$3,0,0,'Données projet'!$E$12+1,1))-AVERAGE(OFFSET($H$3,0,0,'Données projet'!$E$12+1,1))</f>
        <v>445.32382187045056</v>
      </c>
      <c r="CE123" s="59">
        <f t="shared" si="94"/>
        <v>429.45184538102637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23.748275787081976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23.748275787081976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319</v>
      </c>
      <c r="CU123" s="17">
        <f>CT123*VLOOKUP('Données projet'!$B$13,Paramètres!$A$1:$I$89,3,0)*VLOOKUP('Données projet'!$B$13,Paramètres!$A$1:$I$89,5,0)</f>
        <v>258.77280000000002</v>
      </c>
      <c r="CV123" s="13">
        <f t="shared" si="95"/>
        <v>62.460716522234691</v>
      </c>
      <c r="CW123" s="20">
        <f t="shared" si="67"/>
        <v>559.48170794289206</v>
      </c>
      <c r="CX123" s="59">
        <f t="shared" si="68"/>
        <v>841.58986868636862</v>
      </c>
      <c r="CY123" s="59">
        <f ca="1">AVERAGE(OFFSET($CX$3,0,0,'Données projet'!$E$13+1,1))-AVERAGE(OFFSET($H$3,0,0,'Données projet'!$E$13+1,1))</f>
        <v>383.47399633251354</v>
      </c>
      <c r="CZ123" s="59">
        <f t="shared" si="96"/>
        <v>370.49129421395628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19.917908724649394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19.917908724649394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319</v>
      </c>
      <c r="DP123" s="17">
        <f>DO123*VLOOKUP('Données projet'!$B$14,Paramètres!$A$1:$I$89,3,0)*VLOOKUP('Données projet'!$B$14,Paramètres!$A$1:$I$89,5,0)</f>
        <v>258.77280000000002</v>
      </c>
      <c r="DQ123" s="13">
        <f t="shared" si="97"/>
        <v>62.460716522234691</v>
      </c>
      <c r="DR123" s="20">
        <f t="shared" si="70"/>
        <v>559.48170794289206</v>
      </c>
      <c r="DS123" s="59">
        <f t="shared" si="71"/>
        <v>841.58986868636862</v>
      </c>
      <c r="DT123" s="59">
        <f ca="1">AVERAGE(OFFSET($DS$3,0,0,'Données projet'!$E$14+1,1))-AVERAGE(OFFSET($H$3,0,0,'Données projet'!$E$14+1,1))</f>
        <v>383.47399633251354</v>
      </c>
      <c r="DU123" s="59">
        <f t="shared" si="98"/>
        <v>370.49129421395628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19.917908724649394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19.917908724649394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319</v>
      </c>
      <c r="EK123" s="17">
        <f>EJ123*VLOOKUP('Données projet'!$B$15,Paramètres!$A$1:$I$89,3,0)*VLOOKUP('Données projet'!$B$15,Paramètres!$A$1:$I$89,5,0)</f>
        <v>209.00879999999998</v>
      </c>
      <c r="EL123" s="13">
        <f t="shared" si="99"/>
        <v>51.718923953824202</v>
      </c>
      <c r="EM123" s="20">
        <f t="shared" si="73"/>
        <v>454.10078588624373</v>
      </c>
      <c r="EN123" s="59">
        <f t="shared" si="74"/>
        <v>736.20894662972034</v>
      </c>
      <c r="EO123" s="59">
        <f ca="1">AVERAGE(OFFSET($EN$3,0,0,'Données projet'!$E$15+1,1))-AVERAGE(OFFSET($H$3,0,0,'Données projet'!$E$15+1,1))</f>
        <v>321.37107975761091</v>
      </c>
      <c r="EP123" s="59">
        <f t="shared" si="100"/>
        <v>311.28303771742981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16.087541662216829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16.087541662216829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6">
        <f t="shared" si="56"/>
        <v>183.33333333333334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267</v>
      </c>
      <c r="O124" s="13">
        <f>N124*VLOOKUP('Données projet'!$B$9,Paramètres!$A$1:$I$89,3,0)*VLOOKUP('Données projet'!$B$9,Paramètres!$A$1:$I$89,5,0)</f>
        <v>241.58159999999998</v>
      </c>
      <c r="P124" s="13">
        <f t="shared" si="87"/>
        <v>58.779689232021951</v>
      </c>
      <c r="Q124" s="20">
        <f t="shared" si="107"/>
        <v>523.12924541243819</v>
      </c>
      <c r="R124" s="59">
        <f t="shared" si="55"/>
        <v>805.43213780462258</v>
      </c>
      <c r="S124" s="59">
        <f ca="1">AVERAGE(OFFSET($R$3,0,0,'Données projet'!$E$9+1,1))-AVERAGE(OFFSET($H$3,0,0,'Données projet'!$E$9+1,1))</f>
        <v>398.11190027805549</v>
      </c>
      <c r="T124" s="59">
        <f t="shared" si="88"/>
        <v>250.47702091764884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67.117972005315622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67.117972005315622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267</v>
      </c>
      <c r="AJ124" s="13">
        <f>AI124*VLOOKUP('Données projet'!$B$10,Paramètres!$A$1:$I$89,3,0)*VLOOKUP('Données projet'!$B$10,Paramètres!$A$1:$I$89,5,0)</f>
        <v>270.738</v>
      </c>
      <c r="AK124" s="13">
        <f t="shared" si="89"/>
        <v>65.005866623551711</v>
      </c>
      <c r="AL124" s="20">
        <f t="shared" si="58"/>
        <v>584.7539010360191</v>
      </c>
      <c r="AM124" s="59">
        <f t="shared" si="59"/>
        <v>867.05679342820349</v>
      </c>
      <c r="AN124" s="59">
        <f ca="1">AVERAGE(OFFSET($AM$3,0,0,'Données projet'!$E$10+1,1))-AVERAGE(OFFSET($H$3,0,0,'Données projet'!$E$10+1,1))</f>
        <v>437.26788843734175</v>
      </c>
      <c r="AO124" s="59">
        <f t="shared" si="90"/>
        <v>273.35778700650792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75.218416902508906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75.218416902508906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319</v>
      </c>
      <c r="BE124" s="13">
        <f>BD124*VLOOKUP('Données projet'!$B$11,Paramètres!$A$1:$I$89,3,0)*VLOOKUP('Données projet'!$B$11,Paramètres!$A$1:$I$89,5,0)</f>
        <v>343.3716</v>
      </c>
      <c r="BF124" s="13">
        <f t="shared" si="91"/>
        <v>80.196139773203285</v>
      </c>
      <c r="BG124" s="20">
        <f t="shared" si="61"/>
        <v>737.713813438329</v>
      </c>
      <c r="BH124" s="59">
        <f t="shared" si="62"/>
        <v>1020.0167058305134</v>
      </c>
      <c r="BI124" s="59">
        <f ca="1">AVERAGE(OFFSET($BH$3,0,0,'Données projet'!$E$11+1,1))-AVERAGE(OFFSET($H$3,0,0,'Données projet'!$E$11+1,1))</f>
        <v>488.49312517024231</v>
      </c>
      <c r="BJ124" s="59">
        <f t="shared" si="92"/>
        <v>470.60132881359323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25.911265714357288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25.911265714357288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319</v>
      </c>
      <c r="BZ124" s="13">
        <f>BY124*VLOOKUP('Données projet'!$B$12,Paramètres!$A$1:$I$89,3,0)*VLOOKUP('Données projet'!$B$12,Paramètres!$A$1:$I$89,5,0)</f>
        <v>308.53680000000003</v>
      </c>
      <c r="CA124" s="13">
        <f t="shared" si="93"/>
        <v>72.963171684496103</v>
      </c>
      <c r="CB124" s="20">
        <f t="shared" si="64"/>
        <v>664.4457840171641</v>
      </c>
      <c r="CC124" s="59">
        <f t="shared" si="65"/>
        <v>946.74867640934849</v>
      </c>
      <c r="CD124" s="59">
        <f ca="1">AVERAGE(OFFSET($CC$3,0,0,'Données projet'!$E$12+1,1))-AVERAGE(OFFSET($H$3,0,0,'Données projet'!$E$12+1,1))</f>
        <v>445.32382187045056</v>
      </c>
      <c r="CE124" s="59">
        <f t="shared" si="94"/>
        <v>429.45184538102637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23.282586583915251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23.282586583915251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319</v>
      </c>
      <c r="CU124" s="17">
        <f>CT124*VLOOKUP('Données projet'!$B$13,Paramètres!$A$1:$I$89,3,0)*VLOOKUP('Données projet'!$B$13,Paramètres!$A$1:$I$89,5,0)</f>
        <v>258.77280000000002</v>
      </c>
      <c r="CV124" s="13">
        <f t="shared" si="95"/>
        <v>62.460716522234691</v>
      </c>
      <c r="CW124" s="20">
        <f t="shared" si="67"/>
        <v>559.48170794289206</v>
      </c>
      <c r="CX124" s="59">
        <f t="shared" si="68"/>
        <v>841.78460033507645</v>
      </c>
      <c r="CY124" s="59">
        <f ca="1">AVERAGE(OFFSET($CX$3,0,0,'Données projet'!$E$13+1,1))-AVERAGE(OFFSET($H$3,0,0,'Données projet'!$E$13+1,1))</f>
        <v>383.47399633251354</v>
      </c>
      <c r="CZ124" s="59">
        <f t="shared" si="96"/>
        <v>370.49129421395628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19.527330683283754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19.527330683283754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319</v>
      </c>
      <c r="DP124" s="17">
        <f>DO124*VLOOKUP('Données projet'!$B$14,Paramètres!$A$1:$I$89,3,0)*VLOOKUP('Données projet'!$B$14,Paramètres!$A$1:$I$89,5,0)</f>
        <v>258.77280000000002</v>
      </c>
      <c r="DQ124" s="13">
        <f t="shared" si="97"/>
        <v>62.460716522234691</v>
      </c>
      <c r="DR124" s="20">
        <f t="shared" si="70"/>
        <v>559.48170794289206</v>
      </c>
      <c r="DS124" s="59">
        <f t="shared" si="71"/>
        <v>841.78460033507645</v>
      </c>
      <c r="DT124" s="59">
        <f ca="1">AVERAGE(OFFSET($DS$3,0,0,'Données projet'!$E$14+1,1))-AVERAGE(OFFSET($H$3,0,0,'Données projet'!$E$14+1,1))</f>
        <v>383.47399633251354</v>
      </c>
      <c r="DU124" s="59">
        <f t="shared" si="98"/>
        <v>370.49129421395628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19.527330683283754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19.527330683283754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319</v>
      </c>
      <c r="EK124" s="17">
        <f>EJ124*VLOOKUP('Données projet'!$B$15,Paramètres!$A$1:$I$89,3,0)*VLOOKUP('Données projet'!$B$15,Paramètres!$A$1:$I$89,5,0)</f>
        <v>209.00879999999998</v>
      </c>
      <c r="EL124" s="13">
        <f t="shared" si="99"/>
        <v>51.718923953824202</v>
      </c>
      <c r="EM124" s="20">
        <f t="shared" si="73"/>
        <v>454.10078588624373</v>
      </c>
      <c r="EN124" s="59">
        <f t="shared" si="74"/>
        <v>736.40367827842806</v>
      </c>
      <c r="EO124" s="59">
        <f ca="1">AVERAGE(OFFSET($EN$3,0,0,'Données projet'!$E$15+1,1))-AVERAGE(OFFSET($H$3,0,0,'Données projet'!$E$15+1,1))</f>
        <v>321.37107975761091</v>
      </c>
      <c r="EP124" s="59">
        <f t="shared" si="100"/>
        <v>311.28303771742981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15.772074782652274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15.772074782652274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6">
        <f t="shared" si="56"/>
        <v>183.33333333333334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267</v>
      </c>
      <c r="O125" s="13">
        <f>N125*VLOOKUP('Données projet'!$B$9,Paramètres!$A$1:$I$89,3,0)*VLOOKUP('Données projet'!$B$9,Paramètres!$A$1:$I$89,5,0)</f>
        <v>241.58159999999998</v>
      </c>
      <c r="P125" s="13">
        <f t="shared" si="87"/>
        <v>58.779689232021951</v>
      </c>
      <c r="Q125" s="20">
        <f t="shared" si="107"/>
        <v>523.12924541243819</v>
      </c>
      <c r="R125" s="59">
        <f t="shared" si="55"/>
        <v>805.62349129457994</v>
      </c>
      <c r="S125" s="59">
        <f ca="1">AVERAGE(OFFSET($R$3,0,0,'Données projet'!$E$9+1,1))-AVERAGE(OFFSET($H$3,0,0,'Données projet'!$E$9+1,1))</f>
        <v>398.11190027805549</v>
      </c>
      <c r="T125" s="59">
        <f t="shared" si="88"/>
        <v>250.47702091764884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65.801829512212024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65.801829512212024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267</v>
      </c>
      <c r="AJ125" s="13">
        <f>AI125*VLOOKUP('Données projet'!$B$10,Paramètres!$A$1:$I$89,3,0)*VLOOKUP('Données projet'!$B$10,Paramètres!$A$1:$I$89,5,0)</f>
        <v>270.738</v>
      </c>
      <c r="AK125" s="13">
        <f t="shared" si="89"/>
        <v>65.005866623551711</v>
      </c>
      <c r="AL125" s="20">
        <f t="shared" si="58"/>
        <v>584.7539010360191</v>
      </c>
      <c r="AM125" s="59">
        <f t="shared" si="59"/>
        <v>867.24814691816096</v>
      </c>
      <c r="AN125" s="59">
        <f ca="1">AVERAGE(OFFSET($AM$3,0,0,'Données projet'!$E$10+1,1))-AVERAGE(OFFSET($H$3,0,0,'Données projet'!$E$10+1,1))</f>
        <v>437.26788843734175</v>
      </c>
      <c r="AO125" s="59">
        <f t="shared" si="90"/>
        <v>273.35778700650792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73.743429625754871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73.743429625754871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319</v>
      </c>
      <c r="BE125" s="13">
        <f>BD125*VLOOKUP('Données projet'!$B$11,Paramètres!$A$1:$I$89,3,0)*VLOOKUP('Données projet'!$B$11,Paramètres!$A$1:$I$89,5,0)</f>
        <v>343.3716</v>
      </c>
      <c r="BF125" s="13">
        <f t="shared" si="91"/>
        <v>80.196139773203285</v>
      </c>
      <c r="BG125" s="20">
        <f t="shared" si="61"/>
        <v>737.713813438329</v>
      </c>
      <c r="BH125" s="59">
        <f t="shared" si="62"/>
        <v>1020.2080593204707</v>
      </c>
      <c r="BI125" s="59">
        <f ca="1">AVERAGE(OFFSET($BH$3,0,0,'Données projet'!$E$11+1,1))-AVERAGE(OFFSET($H$3,0,0,'Données projet'!$E$11+1,1))</f>
        <v>488.49312517024231</v>
      </c>
      <c r="BJ125" s="59">
        <f t="shared" si="92"/>
        <v>470.60132881359323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25.403161598010282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25.403161598010282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319</v>
      </c>
      <c r="BZ125" s="13">
        <f>BY125*VLOOKUP('Données projet'!$B$12,Paramètres!$A$1:$I$89,3,0)*VLOOKUP('Données projet'!$B$12,Paramètres!$A$1:$I$89,5,0)</f>
        <v>308.53680000000003</v>
      </c>
      <c r="CA125" s="13">
        <f t="shared" si="93"/>
        <v>72.963171684496103</v>
      </c>
      <c r="CB125" s="20">
        <f t="shared" si="64"/>
        <v>664.4457840171641</v>
      </c>
      <c r="CC125" s="59">
        <f t="shared" si="65"/>
        <v>946.94002989930596</v>
      </c>
      <c r="CD125" s="59">
        <f ca="1">AVERAGE(OFFSET($CC$3,0,0,'Données projet'!$E$12+1,1))-AVERAGE(OFFSET($H$3,0,0,'Données projet'!$E$12+1,1))</f>
        <v>445.32382187045056</v>
      </c>
      <c r="CE125" s="59">
        <f t="shared" si="94"/>
        <v>429.45184538102637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22.82602926198026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22.82602926198026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319</v>
      </c>
      <c r="CU125" s="17">
        <f>CT125*VLOOKUP('Données projet'!$B$13,Paramètres!$A$1:$I$89,3,0)*VLOOKUP('Données projet'!$B$13,Paramètres!$A$1:$I$89,5,0)</f>
        <v>258.77280000000002</v>
      </c>
      <c r="CV125" s="13">
        <f t="shared" si="95"/>
        <v>62.460716522234691</v>
      </c>
      <c r="CW125" s="20">
        <f t="shared" si="67"/>
        <v>559.48170794289206</v>
      </c>
      <c r="CX125" s="59">
        <f t="shared" si="68"/>
        <v>841.97595382503391</v>
      </c>
      <c r="CY125" s="59">
        <f ca="1">AVERAGE(OFFSET($CX$3,0,0,'Données projet'!$E$13+1,1))-AVERAGE(OFFSET($H$3,0,0,'Données projet'!$E$13+1,1))</f>
        <v>383.47399633251354</v>
      </c>
      <c r="CZ125" s="59">
        <f t="shared" si="96"/>
        <v>370.49129421395628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19.144411639080214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19.144411639080214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319</v>
      </c>
      <c r="DP125" s="17">
        <f>DO125*VLOOKUP('Données projet'!$B$14,Paramètres!$A$1:$I$89,3,0)*VLOOKUP('Données projet'!$B$14,Paramètres!$A$1:$I$89,5,0)</f>
        <v>258.77280000000002</v>
      </c>
      <c r="DQ125" s="13">
        <f t="shared" si="97"/>
        <v>62.460716522234691</v>
      </c>
      <c r="DR125" s="20">
        <f t="shared" si="70"/>
        <v>559.48170794289206</v>
      </c>
      <c r="DS125" s="59">
        <f t="shared" si="71"/>
        <v>841.97595382503391</v>
      </c>
      <c r="DT125" s="59">
        <f ca="1">AVERAGE(OFFSET($DS$3,0,0,'Données projet'!$E$14+1,1))-AVERAGE(OFFSET($H$3,0,0,'Données projet'!$E$14+1,1))</f>
        <v>383.47399633251354</v>
      </c>
      <c r="DU125" s="59">
        <f t="shared" si="98"/>
        <v>370.49129421395628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19.144411639080214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19.144411639080214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319</v>
      </c>
      <c r="EK125" s="17">
        <f>EJ125*VLOOKUP('Données projet'!$B$15,Paramètres!$A$1:$I$89,3,0)*VLOOKUP('Données projet'!$B$15,Paramètres!$A$1:$I$89,5,0)</f>
        <v>209.00879999999998</v>
      </c>
      <c r="EL125" s="13">
        <f t="shared" si="99"/>
        <v>51.718923953824202</v>
      </c>
      <c r="EM125" s="20">
        <f t="shared" si="73"/>
        <v>454.10078588624373</v>
      </c>
      <c r="EN125" s="59">
        <f t="shared" si="74"/>
        <v>736.59503176838552</v>
      </c>
      <c r="EO125" s="59">
        <f ca="1">AVERAGE(OFFSET($EN$3,0,0,'Données projet'!$E$15+1,1))-AVERAGE(OFFSET($H$3,0,0,'Données projet'!$E$15+1,1))</f>
        <v>321.37107975761091</v>
      </c>
      <c r="EP125" s="59">
        <f t="shared" si="100"/>
        <v>311.28303771742981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15.462794016180183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15.462794016180183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6">
        <f t="shared" si="56"/>
        <v>183.33333333333334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267</v>
      </c>
      <c r="O126" s="13">
        <f>N126*VLOOKUP('Données projet'!$B$9,Paramètres!$A$1:$I$89,3,0)*VLOOKUP('Données projet'!$B$9,Paramètres!$A$1:$I$89,5,0)</f>
        <v>241.58159999999998</v>
      </c>
      <c r="P126" s="13">
        <f t="shared" si="87"/>
        <v>58.779689232021951</v>
      </c>
      <c r="Q126" s="20">
        <f t="shared" si="107"/>
        <v>523.12924541243819</v>
      </c>
      <c r="R126" s="59">
        <f t="shared" si="55"/>
        <v>805.81152522928892</v>
      </c>
      <c r="S126" s="59">
        <f ca="1">AVERAGE(OFFSET($R$3,0,0,'Données projet'!$E$9+1,1))-AVERAGE(OFFSET($H$3,0,0,'Données projet'!$E$9+1,1))</f>
        <v>398.11190027805549</v>
      </c>
      <c r="T126" s="59">
        <f t="shared" si="88"/>
        <v>250.47702091764884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64.511495770630532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64.511495770630532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267</v>
      </c>
      <c r="AJ126" s="13">
        <f>AI126*VLOOKUP('Données projet'!$B$10,Paramètres!$A$1:$I$89,3,0)*VLOOKUP('Données projet'!$B$10,Paramètres!$A$1:$I$89,5,0)</f>
        <v>270.738</v>
      </c>
      <c r="AK126" s="13">
        <f t="shared" si="89"/>
        <v>65.005866623551711</v>
      </c>
      <c r="AL126" s="20">
        <f t="shared" si="58"/>
        <v>584.7539010360191</v>
      </c>
      <c r="AM126" s="59">
        <f t="shared" si="59"/>
        <v>867.43618085286971</v>
      </c>
      <c r="AN126" s="59">
        <f ca="1">AVERAGE(OFFSET($AM$3,0,0,'Données projet'!$E$10+1,1))-AVERAGE(OFFSET($H$3,0,0,'Données projet'!$E$10+1,1))</f>
        <v>437.26788843734175</v>
      </c>
      <c r="AO126" s="59">
        <f t="shared" si="90"/>
        <v>273.35778700650792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72.297365949844576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72.297365949844576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319</v>
      </c>
      <c r="BE126" s="13">
        <f>BD126*VLOOKUP('Données projet'!$B$11,Paramètres!$A$1:$I$89,3,0)*VLOOKUP('Données projet'!$B$11,Paramètres!$A$1:$I$89,5,0)</f>
        <v>343.3716</v>
      </c>
      <c r="BF126" s="13">
        <f t="shared" si="91"/>
        <v>80.196139773203285</v>
      </c>
      <c r="BG126" s="20">
        <f t="shared" si="61"/>
        <v>737.713813438329</v>
      </c>
      <c r="BH126" s="59">
        <f t="shared" si="62"/>
        <v>1020.3960932551797</v>
      </c>
      <c r="BI126" s="59">
        <f ca="1">AVERAGE(OFFSET($BH$3,0,0,'Données projet'!$E$11+1,1))-AVERAGE(OFFSET($H$3,0,0,'Données projet'!$E$11+1,1))</f>
        <v>488.49312517024231</v>
      </c>
      <c r="BJ126" s="59">
        <f t="shared" si="92"/>
        <v>470.60132881359323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24.90502109347193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24.90502109347193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319</v>
      </c>
      <c r="BZ126" s="13">
        <f>BY126*VLOOKUP('Données projet'!$B$12,Paramètres!$A$1:$I$89,3,0)*VLOOKUP('Données projet'!$B$12,Paramètres!$A$1:$I$89,5,0)</f>
        <v>308.53680000000003</v>
      </c>
      <c r="CA126" s="13">
        <f t="shared" si="93"/>
        <v>72.963171684496103</v>
      </c>
      <c r="CB126" s="20">
        <f t="shared" si="64"/>
        <v>664.4457840171641</v>
      </c>
      <c r="CC126" s="59">
        <f t="shared" si="65"/>
        <v>947.12806383401471</v>
      </c>
      <c r="CD126" s="59">
        <f ca="1">AVERAGE(OFFSET($CC$3,0,0,'Données projet'!$E$12+1,1))-AVERAGE(OFFSET($H$3,0,0,'Données projet'!$E$12+1,1))</f>
        <v>445.32382187045056</v>
      </c>
      <c r="CE126" s="59">
        <f t="shared" si="94"/>
        <v>429.45184538102637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22.378424750655945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22.378424750655945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319</v>
      </c>
      <c r="CU126" s="17">
        <f>CT126*VLOOKUP('Données projet'!$B$13,Paramètres!$A$1:$I$89,3,0)*VLOOKUP('Données projet'!$B$13,Paramètres!$A$1:$I$89,5,0)</f>
        <v>258.77280000000002</v>
      </c>
      <c r="CV126" s="13">
        <f t="shared" si="95"/>
        <v>62.460716522234691</v>
      </c>
      <c r="CW126" s="20">
        <f t="shared" si="67"/>
        <v>559.48170794289206</v>
      </c>
      <c r="CX126" s="59">
        <f t="shared" si="68"/>
        <v>842.16398775974267</v>
      </c>
      <c r="CY126" s="59">
        <f ca="1">AVERAGE(OFFSET($CX$3,0,0,'Données projet'!$E$13+1,1))-AVERAGE(OFFSET($H$3,0,0,'Données projet'!$E$13+1,1))</f>
        <v>383.47399633251354</v>
      </c>
      <c r="CZ126" s="59">
        <f t="shared" si="96"/>
        <v>370.49129421395628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18.769001403775949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18.769001403775949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319</v>
      </c>
      <c r="DP126" s="17">
        <f>DO126*VLOOKUP('Données projet'!$B$14,Paramètres!$A$1:$I$89,3,0)*VLOOKUP('Données projet'!$B$14,Paramètres!$A$1:$I$89,5,0)</f>
        <v>258.77280000000002</v>
      </c>
      <c r="DQ126" s="13">
        <f t="shared" si="97"/>
        <v>62.460716522234691</v>
      </c>
      <c r="DR126" s="20">
        <f t="shared" si="70"/>
        <v>559.48170794289206</v>
      </c>
      <c r="DS126" s="59">
        <f t="shared" si="71"/>
        <v>842.16398775974267</v>
      </c>
      <c r="DT126" s="59">
        <f ca="1">AVERAGE(OFFSET($DS$3,0,0,'Données projet'!$E$14+1,1))-AVERAGE(OFFSET($H$3,0,0,'Données projet'!$E$14+1,1))</f>
        <v>383.47399633251354</v>
      </c>
      <c r="DU126" s="59">
        <f t="shared" si="98"/>
        <v>370.49129421395628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18.769001403775949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18.769001403775949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319</v>
      </c>
      <c r="EK126" s="17">
        <f>EJ126*VLOOKUP('Données projet'!$B$15,Paramètres!$A$1:$I$89,3,0)*VLOOKUP('Données projet'!$B$15,Paramètres!$A$1:$I$89,5,0)</f>
        <v>209.00879999999998</v>
      </c>
      <c r="EL126" s="13">
        <f t="shared" si="99"/>
        <v>51.718923953824202</v>
      </c>
      <c r="EM126" s="20">
        <f t="shared" si="73"/>
        <v>454.10078588624373</v>
      </c>
      <c r="EN126" s="59">
        <f t="shared" si="74"/>
        <v>736.78306570309439</v>
      </c>
      <c r="EO126" s="59">
        <f ca="1">AVERAGE(OFFSET($EN$3,0,0,'Données projet'!$E$15+1,1))-AVERAGE(OFFSET($H$3,0,0,'Données projet'!$E$15+1,1))</f>
        <v>321.37107975761091</v>
      </c>
      <c r="EP126" s="59">
        <f t="shared" si="100"/>
        <v>311.28303771742981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15.159578056895969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15.159578056895969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6">
        <f t="shared" si="56"/>
        <v>183.33333333333334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267</v>
      </c>
      <c r="O127" s="13">
        <f>N127*VLOOKUP('Données projet'!$B$9,Paramètres!$A$1:$I$89,3,0)*VLOOKUP('Données projet'!$B$9,Paramètres!$A$1:$I$89,5,0)</f>
        <v>241.58159999999998</v>
      </c>
      <c r="P127" s="13">
        <f t="shared" si="87"/>
        <v>58.779689232021951</v>
      </c>
      <c r="Q127" s="20">
        <f t="shared" si="107"/>
        <v>523.12924541243819</v>
      </c>
      <c r="R127" s="59">
        <f t="shared" si="55"/>
        <v>805.99629719561153</v>
      </c>
      <c r="S127" s="59">
        <f ca="1">AVERAGE(OFFSET($R$3,0,0,'Données projet'!$E$9+1,1))-AVERAGE(OFFSET($H$3,0,0,'Données projet'!$E$9+1,1))</f>
        <v>398.11190027805549</v>
      </c>
      <c r="T127" s="59">
        <f t="shared" si="88"/>
        <v>250.47702091764884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63.246464686695582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63.246464686695582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267</v>
      </c>
      <c r="AJ127" s="13">
        <f>AI127*VLOOKUP('Données projet'!$B$10,Paramètres!$A$1:$I$89,3,0)*VLOOKUP('Données projet'!$B$10,Paramètres!$A$1:$I$89,5,0)</f>
        <v>270.738</v>
      </c>
      <c r="AK127" s="13">
        <f t="shared" si="89"/>
        <v>65.005866623551711</v>
      </c>
      <c r="AL127" s="20">
        <f t="shared" si="58"/>
        <v>584.7539010360191</v>
      </c>
      <c r="AM127" s="59">
        <f t="shared" si="59"/>
        <v>867.62095281919244</v>
      </c>
      <c r="AN127" s="59">
        <f ca="1">AVERAGE(OFFSET($AM$3,0,0,'Données projet'!$E$10+1,1))-AVERAGE(OFFSET($H$3,0,0,'Données projet'!$E$10+1,1))</f>
        <v>437.26788843734175</v>
      </c>
      <c r="AO127" s="59">
        <f t="shared" si="90"/>
        <v>273.35778700650792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70.879658700607138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70.879658700607138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319</v>
      </c>
      <c r="BE127" s="13">
        <f>BD127*VLOOKUP('Données projet'!$B$11,Paramètres!$A$1:$I$89,3,0)*VLOOKUP('Données projet'!$B$11,Paramètres!$A$1:$I$89,5,0)</f>
        <v>343.3716</v>
      </c>
      <c r="BF127" s="13">
        <f t="shared" si="91"/>
        <v>80.196139773203285</v>
      </c>
      <c r="BG127" s="20">
        <f t="shared" si="61"/>
        <v>737.713813438329</v>
      </c>
      <c r="BH127" s="59">
        <f t="shared" si="62"/>
        <v>1020.5808652215023</v>
      </c>
      <c r="BI127" s="59">
        <f ca="1">AVERAGE(OFFSET($BH$3,0,0,'Données projet'!$E$11+1,1))-AVERAGE(OFFSET($H$3,0,0,'Données projet'!$E$11+1,1))</f>
        <v>488.49312517024231</v>
      </c>
      <c r="BJ127" s="59">
        <f t="shared" si="92"/>
        <v>470.60132881359323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24.41664882039187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24.41664882039187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319</v>
      </c>
      <c r="BZ127" s="13">
        <f>BY127*VLOOKUP('Données projet'!$B$12,Paramètres!$A$1:$I$89,3,0)*VLOOKUP('Données projet'!$B$12,Paramètres!$A$1:$I$89,5,0)</f>
        <v>308.53680000000003</v>
      </c>
      <c r="CA127" s="13">
        <f t="shared" si="93"/>
        <v>72.963171684496103</v>
      </c>
      <c r="CB127" s="20">
        <f t="shared" si="64"/>
        <v>664.4457840171641</v>
      </c>
      <c r="CC127" s="59">
        <f t="shared" si="65"/>
        <v>947.31283580033744</v>
      </c>
      <c r="CD127" s="59">
        <f ca="1">AVERAGE(OFFSET($CC$3,0,0,'Données projet'!$E$12+1,1))-AVERAGE(OFFSET($H$3,0,0,'Données projet'!$E$12+1,1))</f>
        <v>445.32382187045056</v>
      </c>
      <c r="CE127" s="59">
        <f t="shared" si="94"/>
        <v>429.45184538102637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21.939597490786905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21.939597490786905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319</v>
      </c>
      <c r="CU127" s="17">
        <f>CT127*VLOOKUP('Données projet'!$B$13,Paramètres!$A$1:$I$89,3,0)*VLOOKUP('Données projet'!$B$13,Paramètres!$A$1:$I$89,5,0)</f>
        <v>258.77280000000002</v>
      </c>
      <c r="CV127" s="13">
        <f t="shared" si="95"/>
        <v>62.460716522234691</v>
      </c>
      <c r="CW127" s="20">
        <f t="shared" si="67"/>
        <v>559.48170794289206</v>
      </c>
      <c r="CX127" s="59">
        <f t="shared" si="68"/>
        <v>842.3487597260654</v>
      </c>
      <c r="CY127" s="59">
        <f ca="1">AVERAGE(OFFSET($CX$3,0,0,'Données projet'!$E$13+1,1))-AVERAGE(OFFSET($H$3,0,0,'Données projet'!$E$13+1,1))</f>
        <v>383.47399633251354</v>
      </c>
      <c r="CZ127" s="59">
        <f t="shared" si="96"/>
        <v>370.49129421395628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18.400952734208367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18.400952734208367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319</v>
      </c>
      <c r="DP127" s="17">
        <f>DO127*VLOOKUP('Données projet'!$B$14,Paramètres!$A$1:$I$89,3,0)*VLOOKUP('Données projet'!$B$14,Paramètres!$A$1:$I$89,5,0)</f>
        <v>258.77280000000002</v>
      </c>
      <c r="DQ127" s="13">
        <f t="shared" si="97"/>
        <v>62.460716522234691</v>
      </c>
      <c r="DR127" s="20">
        <f t="shared" si="70"/>
        <v>559.48170794289206</v>
      </c>
      <c r="DS127" s="59">
        <f t="shared" si="71"/>
        <v>842.3487597260654</v>
      </c>
      <c r="DT127" s="59">
        <f ca="1">AVERAGE(OFFSET($DS$3,0,0,'Données projet'!$E$14+1,1))-AVERAGE(OFFSET($H$3,0,0,'Données projet'!$E$14+1,1))</f>
        <v>383.47399633251354</v>
      </c>
      <c r="DU127" s="59">
        <f t="shared" si="98"/>
        <v>370.49129421395628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18.400952734208367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18.400952734208367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319</v>
      </c>
      <c r="EK127" s="17">
        <f>EJ127*VLOOKUP('Données projet'!$B$15,Paramètres!$A$1:$I$89,3,0)*VLOOKUP('Données projet'!$B$15,Paramètres!$A$1:$I$89,5,0)</f>
        <v>209.00879999999998</v>
      </c>
      <c r="EL127" s="13">
        <f t="shared" si="99"/>
        <v>51.718923953824202</v>
      </c>
      <c r="EM127" s="20">
        <f t="shared" si="73"/>
        <v>454.10078588624373</v>
      </c>
      <c r="EN127" s="59">
        <f t="shared" si="74"/>
        <v>736.96783766941712</v>
      </c>
      <c r="EO127" s="59">
        <f ca="1">AVERAGE(OFFSET($EN$3,0,0,'Données projet'!$E$15+1,1))-AVERAGE(OFFSET($H$3,0,0,'Données projet'!$E$15+1,1))</f>
        <v>321.37107975761091</v>
      </c>
      <c r="EP127" s="59">
        <f t="shared" si="100"/>
        <v>311.28303771742981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14.862307977629845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14.862307977629845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6">
        <f t="shared" si="56"/>
        <v>183.33333333333334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267</v>
      </c>
      <c r="O128" s="13">
        <f>N128*VLOOKUP('Données projet'!$B$9,Paramètres!$A$1:$I$89,3,0)*VLOOKUP('Données projet'!$B$9,Paramètres!$A$1:$I$89,5,0)</f>
        <v>241.58159999999998</v>
      </c>
      <c r="P128" s="13">
        <f t="shared" si="87"/>
        <v>58.779689232021951</v>
      </c>
      <c r="Q128" s="20">
        <f t="shared" si="107"/>
        <v>523.12924541243819</v>
      </c>
      <c r="R128" s="59">
        <f t="shared" si="55"/>
        <v>806.1778637814067</v>
      </c>
      <c r="S128" s="59">
        <f ca="1">AVERAGE(OFFSET($R$3,0,0,'Données projet'!$E$9+1,1))-AVERAGE(OFFSET($H$3,0,0,'Données projet'!$E$9+1,1))</f>
        <v>398.11190027805549</v>
      </c>
      <c r="T128" s="59">
        <f t="shared" si="88"/>
        <v>250.47702091764884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62.006240090723821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62.006240090723821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267</v>
      </c>
      <c r="AJ128" s="13">
        <f>AI128*VLOOKUP('Données projet'!$B$10,Paramètres!$A$1:$I$89,3,0)*VLOOKUP('Données projet'!$B$10,Paramètres!$A$1:$I$89,5,0)</f>
        <v>270.738</v>
      </c>
      <c r="AK128" s="13">
        <f t="shared" si="89"/>
        <v>65.005866623551711</v>
      </c>
      <c r="AL128" s="20">
        <f t="shared" si="58"/>
        <v>584.7539010360191</v>
      </c>
      <c r="AM128" s="59">
        <f t="shared" si="59"/>
        <v>867.80251940498761</v>
      </c>
      <c r="AN128" s="59">
        <f ca="1">AVERAGE(OFFSET($AM$3,0,0,'Données projet'!$E$10+1,1))-AVERAGE(OFFSET($H$3,0,0,'Données projet'!$E$10+1,1))</f>
        <v>437.26788843734175</v>
      </c>
      <c r="AO128" s="59">
        <f t="shared" si="90"/>
        <v>273.35778700650792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69.489751825811197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69.489751825811197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319</v>
      </c>
      <c r="BE128" s="13">
        <f>BD128*VLOOKUP('Données projet'!$B$11,Paramètres!$A$1:$I$89,3,0)*VLOOKUP('Données projet'!$B$11,Paramètres!$A$1:$I$89,5,0)</f>
        <v>343.3716</v>
      </c>
      <c r="BF128" s="13">
        <f t="shared" si="91"/>
        <v>80.196139773203285</v>
      </c>
      <c r="BG128" s="20">
        <f t="shared" si="61"/>
        <v>737.713813438329</v>
      </c>
      <c r="BH128" s="59">
        <f t="shared" si="62"/>
        <v>1020.7624318072975</v>
      </c>
      <c r="BI128" s="59">
        <f ca="1">AVERAGE(OFFSET($BH$3,0,0,'Données projet'!$E$11+1,1))-AVERAGE(OFFSET($H$3,0,0,'Données projet'!$E$11+1,1))</f>
        <v>488.49312517024231</v>
      </c>
      <c r="BJ128" s="59">
        <f t="shared" si="92"/>
        <v>470.60132881359323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23.937853229709237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23.937853229709237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319</v>
      </c>
      <c r="BZ128" s="13">
        <f>BY128*VLOOKUP('Données projet'!$B$12,Paramètres!$A$1:$I$89,3,0)*VLOOKUP('Données projet'!$B$12,Paramètres!$A$1:$I$89,5,0)</f>
        <v>308.53680000000003</v>
      </c>
      <c r="CA128" s="13">
        <f t="shared" si="93"/>
        <v>72.963171684496103</v>
      </c>
      <c r="CB128" s="20">
        <f t="shared" si="64"/>
        <v>664.4457840171641</v>
      </c>
      <c r="CC128" s="59">
        <f t="shared" si="65"/>
        <v>947.49440238613261</v>
      </c>
      <c r="CD128" s="59">
        <f ca="1">AVERAGE(OFFSET($CC$3,0,0,'Données projet'!$E$12+1,1))-AVERAGE(OFFSET($H$3,0,0,'Données projet'!$E$12+1,1))</f>
        <v>445.32382187045056</v>
      </c>
      <c r="CE128" s="59">
        <f t="shared" si="94"/>
        <v>429.45184538102637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21.509375365825697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21.509375365825697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319</v>
      </c>
      <c r="CU128" s="17">
        <f>CT128*VLOOKUP('Données projet'!$B$13,Paramètres!$A$1:$I$89,3,0)*VLOOKUP('Données projet'!$B$13,Paramètres!$A$1:$I$89,5,0)</f>
        <v>258.77280000000002</v>
      </c>
      <c r="CV128" s="13">
        <f t="shared" si="95"/>
        <v>62.460716522234691</v>
      </c>
      <c r="CW128" s="20">
        <f t="shared" si="67"/>
        <v>559.48170794289206</v>
      </c>
      <c r="CX128" s="59">
        <f t="shared" si="68"/>
        <v>842.53032631186056</v>
      </c>
      <c r="CY128" s="59">
        <f ca="1">AVERAGE(OFFSET($CX$3,0,0,'Données projet'!$E$13+1,1))-AVERAGE(OFFSET($H$3,0,0,'Données projet'!$E$13+1,1))</f>
        <v>383.47399633251354</v>
      </c>
      <c r="CZ128" s="59">
        <f t="shared" si="96"/>
        <v>370.49129421395628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18.040121274563482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18.040121274563482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319</v>
      </c>
      <c r="DP128" s="17">
        <f>DO128*VLOOKUP('Données projet'!$B$14,Paramètres!$A$1:$I$89,3,0)*VLOOKUP('Données projet'!$B$14,Paramètres!$A$1:$I$89,5,0)</f>
        <v>258.77280000000002</v>
      </c>
      <c r="DQ128" s="13">
        <f t="shared" si="97"/>
        <v>62.460716522234691</v>
      </c>
      <c r="DR128" s="20">
        <f t="shared" si="70"/>
        <v>559.48170794289206</v>
      </c>
      <c r="DS128" s="59">
        <f t="shared" si="71"/>
        <v>842.53032631186056</v>
      </c>
      <c r="DT128" s="59">
        <f ca="1">AVERAGE(OFFSET($DS$3,0,0,'Données projet'!$E$14+1,1))-AVERAGE(OFFSET($H$3,0,0,'Données projet'!$E$14+1,1))</f>
        <v>383.47399633251354</v>
      </c>
      <c r="DU128" s="59">
        <f t="shared" si="98"/>
        <v>370.49129421395628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18.040121274563482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18.040121274563482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319</v>
      </c>
      <c r="EK128" s="17">
        <f>EJ128*VLOOKUP('Données projet'!$B$15,Paramètres!$A$1:$I$89,3,0)*VLOOKUP('Données projet'!$B$15,Paramètres!$A$1:$I$89,5,0)</f>
        <v>209.00879999999998</v>
      </c>
      <c r="EL128" s="13">
        <f t="shared" si="99"/>
        <v>51.718923953824202</v>
      </c>
      <c r="EM128" s="20">
        <f t="shared" si="73"/>
        <v>454.10078588624373</v>
      </c>
      <c r="EN128" s="59">
        <f t="shared" si="74"/>
        <v>737.14940425521218</v>
      </c>
      <c r="EO128" s="59">
        <f ca="1">AVERAGE(OFFSET($EN$3,0,0,'Données projet'!$E$15+1,1))-AVERAGE(OFFSET($H$3,0,0,'Données projet'!$E$15+1,1))</f>
        <v>321.37107975761091</v>
      </c>
      <c r="EP128" s="59">
        <f t="shared" si="100"/>
        <v>311.28303771742981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14.570867183301285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14.570867183301285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6">
        <f t="shared" si="56"/>
        <v>183.33333333333334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267</v>
      </c>
      <c r="O129" s="13">
        <f>N129*VLOOKUP('Données projet'!$B$9,Paramètres!$A$1:$I$89,3,0)*VLOOKUP('Données projet'!$B$9,Paramètres!$A$1:$I$89,5,0)</f>
        <v>241.58159999999998</v>
      </c>
      <c r="P129" s="13">
        <f t="shared" si="87"/>
        <v>58.779689232021951</v>
      </c>
      <c r="Q129" s="20">
        <f t="shared" si="107"/>
        <v>523.12924541243819</v>
      </c>
      <c r="R129" s="59">
        <f t="shared" si="55"/>
        <v>806.35628059286046</v>
      </c>
      <c r="S129" s="59">
        <f ca="1">AVERAGE(OFFSET($R$3,0,0,'Données projet'!$E$9+1,1))-AVERAGE(OFFSET($H$3,0,0,'Données projet'!$E$9+1,1))</f>
        <v>398.11190027805549</v>
      </c>
      <c r="T129" s="59">
        <f t="shared" si="88"/>
        <v>250.47702091764884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60.790335542616759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60.790335542616759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267</v>
      </c>
      <c r="AJ129" s="13">
        <f>AI129*VLOOKUP('Données projet'!$B$10,Paramètres!$A$1:$I$89,3,0)*VLOOKUP('Données projet'!$B$10,Paramètres!$A$1:$I$89,5,0)</f>
        <v>270.738</v>
      </c>
      <c r="AK129" s="13">
        <f t="shared" si="89"/>
        <v>65.005866623551711</v>
      </c>
      <c r="AL129" s="20">
        <f t="shared" si="58"/>
        <v>584.7539010360191</v>
      </c>
      <c r="AM129" s="59">
        <f t="shared" si="59"/>
        <v>867.98093621644125</v>
      </c>
      <c r="AN129" s="59">
        <f ca="1">AVERAGE(OFFSET($AM$3,0,0,'Données projet'!$E$10+1,1))-AVERAGE(OFFSET($H$3,0,0,'Données projet'!$E$10+1,1))</f>
        <v>437.26788843734175</v>
      </c>
      <c r="AO129" s="59">
        <f t="shared" si="90"/>
        <v>273.35778700650792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68.127100177070531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68.127100177070531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319</v>
      </c>
      <c r="BE129" s="13">
        <f>BD129*VLOOKUP('Données projet'!$B$11,Paramètres!$A$1:$I$89,3,0)*VLOOKUP('Données projet'!$B$11,Paramètres!$A$1:$I$89,5,0)</f>
        <v>343.3716</v>
      </c>
      <c r="BF129" s="13">
        <f t="shared" si="91"/>
        <v>80.196139773203285</v>
      </c>
      <c r="BG129" s="20">
        <f t="shared" si="61"/>
        <v>737.713813438329</v>
      </c>
      <c r="BH129" s="59">
        <f t="shared" si="62"/>
        <v>1020.9408486187513</v>
      </c>
      <c r="BI129" s="59">
        <f ca="1">AVERAGE(OFFSET($BH$3,0,0,'Données projet'!$E$11+1,1))-AVERAGE(OFFSET($H$3,0,0,'Données projet'!$E$11+1,1))</f>
        <v>488.49312517024231</v>
      </c>
      <c r="BJ129" s="59">
        <f t="shared" si="92"/>
        <v>470.60132881359323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23.468446528523415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23.468446528523415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319</v>
      </c>
      <c r="BZ129" s="13">
        <f>BY129*VLOOKUP('Données projet'!$B$12,Paramètres!$A$1:$I$89,3,0)*VLOOKUP('Données projet'!$B$12,Paramètres!$A$1:$I$89,5,0)</f>
        <v>308.53680000000003</v>
      </c>
      <c r="CA129" s="13">
        <f t="shared" si="93"/>
        <v>72.963171684496103</v>
      </c>
      <c r="CB129" s="20">
        <f t="shared" si="64"/>
        <v>664.4457840171641</v>
      </c>
      <c r="CC129" s="59">
        <f t="shared" si="65"/>
        <v>947.67281919758625</v>
      </c>
      <c r="CD129" s="59">
        <f ca="1">AVERAGE(OFFSET($CC$3,0,0,'Données projet'!$E$12+1,1))-AVERAGE(OFFSET($H$3,0,0,'Données projet'!$E$12+1,1))</f>
        <v>445.32382187045056</v>
      </c>
      <c r="CE129" s="59">
        <f t="shared" si="94"/>
        <v>429.45184538102637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21.087589634325393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21.087589634325393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319</v>
      </c>
      <c r="CU129" s="17">
        <f>CT129*VLOOKUP('Données projet'!$B$13,Paramètres!$A$1:$I$89,3,0)*VLOOKUP('Données projet'!$B$13,Paramètres!$A$1:$I$89,5,0)</f>
        <v>258.77280000000002</v>
      </c>
      <c r="CV129" s="13">
        <f t="shared" si="95"/>
        <v>62.460716522234691</v>
      </c>
      <c r="CW129" s="20">
        <f t="shared" si="67"/>
        <v>559.48170794289206</v>
      </c>
      <c r="CX129" s="59">
        <f t="shared" si="68"/>
        <v>842.70874312331421</v>
      </c>
      <c r="CY129" s="59">
        <f ca="1">AVERAGE(OFFSET($CX$3,0,0,'Données projet'!$E$13+1,1))-AVERAGE(OFFSET($H$3,0,0,'Données projet'!$E$13+1,1))</f>
        <v>383.47399633251354</v>
      </c>
      <c r="CZ129" s="59">
        <f t="shared" si="96"/>
        <v>370.49129421395628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17.686365499756775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17.686365499756775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319</v>
      </c>
      <c r="DP129" s="17">
        <f>DO129*VLOOKUP('Données projet'!$B$14,Paramètres!$A$1:$I$89,3,0)*VLOOKUP('Données projet'!$B$14,Paramètres!$A$1:$I$89,5,0)</f>
        <v>258.77280000000002</v>
      </c>
      <c r="DQ129" s="13">
        <f t="shared" si="97"/>
        <v>62.460716522234691</v>
      </c>
      <c r="DR129" s="20">
        <f t="shared" si="70"/>
        <v>559.48170794289206</v>
      </c>
      <c r="DS129" s="59">
        <f t="shared" si="71"/>
        <v>842.70874312331421</v>
      </c>
      <c r="DT129" s="59">
        <f ca="1">AVERAGE(OFFSET($DS$3,0,0,'Données projet'!$E$14+1,1))-AVERAGE(OFFSET($H$3,0,0,'Données projet'!$E$14+1,1))</f>
        <v>383.47399633251354</v>
      </c>
      <c r="DU129" s="59">
        <f t="shared" si="98"/>
        <v>370.49129421395628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17.686365499756775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17.686365499756775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319</v>
      </c>
      <c r="EK129" s="17">
        <f>EJ129*VLOOKUP('Données projet'!$B$15,Paramètres!$A$1:$I$89,3,0)*VLOOKUP('Données projet'!$B$15,Paramètres!$A$1:$I$89,5,0)</f>
        <v>209.00879999999998</v>
      </c>
      <c r="EL129" s="13">
        <f t="shared" si="99"/>
        <v>51.718923953824202</v>
      </c>
      <c r="EM129" s="20">
        <f t="shared" si="73"/>
        <v>454.10078588624373</v>
      </c>
      <c r="EN129" s="59">
        <f t="shared" si="74"/>
        <v>737.32782106666593</v>
      </c>
      <c r="EO129" s="59">
        <f ca="1">AVERAGE(OFFSET($EN$3,0,0,'Données projet'!$E$15+1,1))-AVERAGE(OFFSET($H$3,0,0,'Données projet'!$E$15+1,1))</f>
        <v>321.37107975761091</v>
      </c>
      <c r="EP129" s="59">
        <f t="shared" si="100"/>
        <v>311.28303771742981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14.285141365188176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14.285141365188176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6">
        <f t="shared" si="56"/>
        <v>183.33333333333334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267</v>
      </c>
      <c r="O130" s="13">
        <f>N130*VLOOKUP('Données projet'!$B$9,Paramètres!$A$1:$I$89,3,0)*VLOOKUP('Données projet'!$B$9,Paramètres!$A$1:$I$89,5,0)</f>
        <v>241.58159999999998</v>
      </c>
      <c r="P130" s="13">
        <f t="shared" si="87"/>
        <v>58.779689232021951</v>
      </c>
      <c r="Q130" s="20">
        <f t="shared" si="107"/>
        <v>523.12924541243819</v>
      </c>
      <c r="R130" s="59">
        <f t="shared" si="55"/>
        <v>806.53160227151557</v>
      </c>
      <c r="S130" s="59">
        <f ca="1">AVERAGE(OFFSET($R$3,0,0,'Données projet'!$E$9+1,1))-AVERAGE(OFFSET($H$3,0,0,'Données projet'!$E$9+1,1))</f>
        <v>398.11190027805549</v>
      </c>
      <c r="T130" s="59">
        <f t="shared" si="88"/>
        <v>250.47702091764884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59.598274141069531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59.598274141069531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267</v>
      </c>
      <c r="AJ130" s="13">
        <f>AI130*VLOOKUP('Données projet'!$B$10,Paramètres!$A$1:$I$89,3,0)*VLOOKUP('Données projet'!$B$10,Paramètres!$A$1:$I$89,5,0)</f>
        <v>270.738</v>
      </c>
      <c r="AK130" s="13">
        <f t="shared" si="89"/>
        <v>65.005866623551711</v>
      </c>
      <c r="AL130" s="20">
        <f t="shared" si="58"/>
        <v>584.7539010360191</v>
      </c>
      <c r="AM130" s="59">
        <f t="shared" si="59"/>
        <v>868.15625789509659</v>
      </c>
      <c r="AN130" s="59">
        <f ca="1">AVERAGE(OFFSET($AM$3,0,0,'Données projet'!$E$10+1,1))-AVERAGE(OFFSET($H$3,0,0,'Données projet'!$E$10+1,1))</f>
        <v>437.26788843734175</v>
      </c>
      <c r="AO130" s="59">
        <f t="shared" si="90"/>
        <v>273.35778700650792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66.791169296026226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66.791169296026226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319</v>
      </c>
      <c r="BE130" s="13">
        <f>BD130*VLOOKUP('Données projet'!$B$11,Paramètres!$A$1:$I$89,3,0)*VLOOKUP('Données projet'!$B$11,Paramètres!$A$1:$I$89,5,0)</f>
        <v>343.3716</v>
      </c>
      <c r="BF130" s="13">
        <f t="shared" si="91"/>
        <v>80.196139773203285</v>
      </c>
      <c r="BG130" s="20">
        <f t="shared" si="61"/>
        <v>737.713813438329</v>
      </c>
      <c r="BH130" s="59">
        <f t="shared" si="62"/>
        <v>1021.1161702974064</v>
      </c>
      <c r="BI130" s="59">
        <f ca="1">AVERAGE(OFFSET($BH$3,0,0,'Données projet'!$E$11+1,1))-AVERAGE(OFFSET($H$3,0,0,'Données projet'!$E$11+1,1))</f>
        <v>488.49312517024231</v>
      </c>
      <c r="BJ130" s="59">
        <f t="shared" si="92"/>
        <v>470.60132881359323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23.00824460643803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23.00824460643803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319</v>
      </c>
      <c r="BZ130" s="13">
        <f>BY130*VLOOKUP('Données projet'!$B$12,Paramètres!$A$1:$I$89,3,0)*VLOOKUP('Données projet'!$B$12,Paramètres!$A$1:$I$89,5,0)</f>
        <v>308.53680000000003</v>
      </c>
      <c r="CA130" s="13">
        <f t="shared" si="93"/>
        <v>72.963171684496103</v>
      </c>
      <c r="CB130" s="20">
        <f t="shared" si="64"/>
        <v>664.4457840171641</v>
      </c>
      <c r="CC130" s="59">
        <f t="shared" si="65"/>
        <v>947.84814087624159</v>
      </c>
      <c r="CD130" s="59">
        <f ca="1">AVERAGE(OFFSET($CC$3,0,0,'Données projet'!$E$12+1,1))-AVERAGE(OFFSET($H$3,0,0,'Données projet'!$E$12+1,1))</f>
        <v>445.32382187045056</v>
      </c>
      <c r="CE130" s="59">
        <f t="shared" si="94"/>
        <v>429.45184538102637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20.674074863755916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20.674074863755916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319</v>
      </c>
      <c r="CU130" s="17">
        <f>CT130*VLOOKUP('Données projet'!$B$13,Paramètres!$A$1:$I$89,3,0)*VLOOKUP('Données projet'!$B$13,Paramètres!$A$1:$I$89,5,0)</f>
        <v>258.77280000000002</v>
      </c>
      <c r="CV130" s="13">
        <f t="shared" si="95"/>
        <v>62.460716522234691</v>
      </c>
      <c r="CW130" s="20">
        <f t="shared" si="67"/>
        <v>559.48170794289206</v>
      </c>
      <c r="CX130" s="59">
        <f t="shared" si="68"/>
        <v>842.88406480196954</v>
      </c>
      <c r="CY130" s="59">
        <f ca="1">AVERAGE(OFFSET($CX$3,0,0,'Données projet'!$E$13+1,1))-AVERAGE(OFFSET($H$3,0,0,'Données projet'!$E$13+1,1))</f>
        <v>383.47399633251354</v>
      </c>
      <c r="CZ130" s="59">
        <f t="shared" si="96"/>
        <v>370.49129421395628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17.339546659924309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17.339546659924309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319</v>
      </c>
      <c r="DP130" s="17">
        <f>DO130*VLOOKUP('Données projet'!$B$14,Paramètres!$A$1:$I$89,3,0)*VLOOKUP('Données projet'!$B$14,Paramètres!$A$1:$I$89,5,0)</f>
        <v>258.77280000000002</v>
      </c>
      <c r="DQ130" s="13">
        <f t="shared" si="97"/>
        <v>62.460716522234691</v>
      </c>
      <c r="DR130" s="20">
        <f t="shared" si="70"/>
        <v>559.48170794289206</v>
      </c>
      <c r="DS130" s="59">
        <f t="shared" si="71"/>
        <v>842.88406480196954</v>
      </c>
      <c r="DT130" s="59">
        <f ca="1">AVERAGE(OFFSET($DS$3,0,0,'Données projet'!$E$14+1,1))-AVERAGE(OFFSET($H$3,0,0,'Données projet'!$E$14+1,1))</f>
        <v>383.47399633251354</v>
      </c>
      <c r="DU130" s="59">
        <f t="shared" si="98"/>
        <v>370.49129421395628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17.339546659924309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17.339546659924309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319</v>
      </c>
      <c r="EK130" s="17">
        <f>EJ130*VLOOKUP('Données projet'!$B$15,Paramètres!$A$1:$I$89,3,0)*VLOOKUP('Données projet'!$B$15,Paramètres!$A$1:$I$89,5,0)</f>
        <v>209.00879999999998</v>
      </c>
      <c r="EL130" s="13">
        <f t="shared" si="99"/>
        <v>51.718923953824202</v>
      </c>
      <c r="EM130" s="20">
        <f t="shared" si="73"/>
        <v>454.10078588624373</v>
      </c>
      <c r="EN130" s="59">
        <f t="shared" si="74"/>
        <v>737.50314274532116</v>
      </c>
      <c r="EO130" s="59">
        <f ca="1">AVERAGE(OFFSET($EN$3,0,0,'Données projet'!$E$15+1,1))-AVERAGE(OFFSET($H$3,0,0,'Données projet'!$E$15+1,1))</f>
        <v>321.37107975761091</v>
      </c>
      <c r="EP130" s="59">
        <f t="shared" si="100"/>
        <v>311.28303771742981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14.005018456092724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14.005018456092724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6">
        <f t="shared" si="56"/>
        <v>183.33333333333334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267</v>
      </c>
      <c r="O131" s="13">
        <f>N131*VLOOKUP('Données projet'!$B$9,Paramètres!$A$1:$I$89,3,0)*VLOOKUP('Données projet'!$B$9,Paramètres!$A$1:$I$89,5,0)</f>
        <v>241.58159999999998</v>
      </c>
      <c r="P131" s="13">
        <f t="shared" si="87"/>
        <v>58.779689232021951</v>
      </c>
      <c r="Q131" s="20">
        <f t="shared" ref="Q131:Q153" si="108">(O131+P131)*0.475*44/12</f>
        <v>523.12924541243819</v>
      </c>
      <c r="R131" s="59">
        <f t="shared" ref="R131:R194" si="109">Q131+(I131+J131)*44/12</f>
        <v>806.70388251100667</v>
      </c>
      <c r="S131" s="59">
        <f ca="1">AVERAGE(OFFSET($R$3,0,0,'Données projet'!$E$9+1,1))-AVERAGE(OFFSET($H$3,0,0,'Données projet'!$E$9+1,1))</f>
        <v>398.11190027805549</v>
      </c>
      <c r="T131" s="59">
        <f t="shared" si="88"/>
        <v>250.47702091764884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58.429588336520986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58.429588336520986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267</v>
      </c>
      <c r="AJ131" s="13">
        <f>AI131*VLOOKUP('Données projet'!$B$10,Paramètres!$A$1:$I$89,3,0)*VLOOKUP('Données projet'!$B$10,Paramètres!$A$1:$I$89,5,0)</f>
        <v>270.738</v>
      </c>
      <c r="AK131" s="13">
        <f t="shared" si="89"/>
        <v>65.005866623551711</v>
      </c>
      <c r="AL131" s="20">
        <f t="shared" si="58"/>
        <v>584.7539010360191</v>
      </c>
      <c r="AM131" s="59">
        <f t="shared" si="59"/>
        <v>868.32853813458769</v>
      </c>
      <c r="AN131" s="59">
        <f ca="1">AVERAGE(OFFSET($AM$3,0,0,'Données projet'!$E$10+1,1))-AVERAGE(OFFSET($H$3,0,0,'Données projet'!$E$10+1,1))</f>
        <v>437.26788843734175</v>
      </c>
      <c r="AO131" s="59">
        <f t="shared" si="90"/>
        <v>273.35778700650792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65.481435204721819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65.481435204721819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319</v>
      </c>
      <c r="BE131" s="13">
        <f>BD131*VLOOKUP('Données projet'!$B$11,Paramètres!$A$1:$I$89,3,0)*VLOOKUP('Données projet'!$B$11,Paramètres!$A$1:$I$89,5,0)</f>
        <v>343.3716</v>
      </c>
      <c r="BF131" s="13">
        <f t="shared" si="91"/>
        <v>80.196139773203285</v>
      </c>
      <c r="BG131" s="20">
        <f t="shared" si="61"/>
        <v>737.713813438329</v>
      </c>
      <c r="BH131" s="59">
        <f t="shared" si="62"/>
        <v>1021.2884505368975</v>
      </c>
      <c r="BI131" s="59">
        <f ca="1">AVERAGE(OFFSET($BH$3,0,0,'Données projet'!$E$11+1,1))-AVERAGE(OFFSET($H$3,0,0,'Données projet'!$E$11+1,1))</f>
        <v>488.49312517024231</v>
      </c>
      <c r="BJ131" s="59">
        <f t="shared" si="92"/>
        <v>470.60132881359323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22.557066963349282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22.557066963349282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319</v>
      </c>
      <c r="BZ131" s="13">
        <f>BY131*VLOOKUP('Données projet'!$B$12,Paramètres!$A$1:$I$89,3,0)*VLOOKUP('Données projet'!$B$12,Paramètres!$A$1:$I$89,5,0)</f>
        <v>308.53680000000003</v>
      </c>
      <c r="CA131" s="13">
        <f t="shared" si="93"/>
        <v>72.963171684496103</v>
      </c>
      <c r="CB131" s="20">
        <f t="shared" si="64"/>
        <v>664.4457840171641</v>
      </c>
      <c r="CC131" s="59">
        <f t="shared" si="65"/>
        <v>948.02042111573269</v>
      </c>
      <c r="CD131" s="59">
        <f ca="1">AVERAGE(OFFSET($CC$3,0,0,'Données projet'!$E$12+1,1))-AVERAGE(OFFSET($H$3,0,0,'Données projet'!$E$12+1,1))</f>
        <v>445.32382187045056</v>
      </c>
      <c r="CE131" s="59">
        <f t="shared" si="94"/>
        <v>429.45184538102637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20.268668865618199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20.268668865618199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319</v>
      </c>
      <c r="CU131" s="17">
        <f>CT131*VLOOKUP('Données projet'!$B$13,Paramètres!$A$1:$I$89,3,0)*VLOOKUP('Données projet'!$B$13,Paramètres!$A$1:$I$89,5,0)</f>
        <v>258.77280000000002</v>
      </c>
      <c r="CV131" s="13">
        <f t="shared" si="95"/>
        <v>62.460716522234691</v>
      </c>
      <c r="CW131" s="20">
        <f t="shared" si="67"/>
        <v>559.48170794289206</v>
      </c>
      <c r="CX131" s="59">
        <f t="shared" si="68"/>
        <v>843.05634504146065</v>
      </c>
      <c r="CY131" s="59">
        <f ca="1">AVERAGE(OFFSET($CX$3,0,0,'Données projet'!$E$13+1,1))-AVERAGE(OFFSET($H$3,0,0,'Données projet'!$E$13+1,1))</f>
        <v>383.47399633251354</v>
      </c>
      <c r="CZ131" s="59">
        <f t="shared" si="96"/>
        <v>370.49129421395628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16.999528726002357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16.999528726002357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319</v>
      </c>
      <c r="DP131" s="17">
        <f>DO131*VLOOKUP('Données projet'!$B$14,Paramètres!$A$1:$I$89,3,0)*VLOOKUP('Données projet'!$B$14,Paramètres!$A$1:$I$89,5,0)</f>
        <v>258.77280000000002</v>
      </c>
      <c r="DQ131" s="13">
        <f t="shared" si="97"/>
        <v>62.460716522234691</v>
      </c>
      <c r="DR131" s="20">
        <f t="shared" si="70"/>
        <v>559.48170794289206</v>
      </c>
      <c r="DS131" s="59">
        <f t="shared" si="71"/>
        <v>843.05634504146065</v>
      </c>
      <c r="DT131" s="59">
        <f ca="1">AVERAGE(OFFSET($DS$3,0,0,'Données projet'!$E$14+1,1))-AVERAGE(OFFSET($H$3,0,0,'Données projet'!$E$14+1,1))</f>
        <v>383.47399633251354</v>
      </c>
      <c r="DU131" s="59">
        <f t="shared" si="98"/>
        <v>370.49129421395628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16.999528726002357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16.999528726002357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319</v>
      </c>
      <c r="EK131" s="17">
        <f>EJ131*VLOOKUP('Données projet'!$B$15,Paramètres!$A$1:$I$89,3,0)*VLOOKUP('Données projet'!$B$15,Paramètres!$A$1:$I$89,5,0)</f>
        <v>209.00879999999998</v>
      </c>
      <c r="EL131" s="13">
        <f t="shared" si="99"/>
        <v>51.718923953824202</v>
      </c>
      <c r="EM131" s="20">
        <f t="shared" si="73"/>
        <v>454.10078588624373</v>
      </c>
      <c r="EN131" s="59">
        <f t="shared" si="74"/>
        <v>737.67542298481226</v>
      </c>
      <c r="EO131" s="59">
        <f ca="1">AVERAGE(OFFSET($EN$3,0,0,'Données projet'!$E$15+1,1))-AVERAGE(OFFSET($H$3,0,0,'Données projet'!$E$15+1,1))</f>
        <v>321.37107975761091</v>
      </c>
      <c r="EP131" s="59">
        <f t="shared" si="100"/>
        <v>311.28303771742981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13.73038858638653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13.73038858638653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6">
        <f t="shared" ref="H132:H195" si="110">(B132+E132+F132)*44/12+(C132+D132)*0.475*44/12</f>
        <v>183.33333333333334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267</v>
      </c>
      <c r="O132" s="13">
        <f>N132*VLOOKUP('Données projet'!$B$9,Paramètres!$A$1:$I$89,3,0)*VLOOKUP('Données projet'!$B$9,Paramètres!$A$1:$I$89,5,0)</f>
        <v>241.58159999999998</v>
      </c>
      <c r="P132" s="13">
        <f t="shared" si="87"/>
        <v>58.779689232021951</v>
      </c>
      <c r="Q132" s="20">
        <f t="shared" si="108"/>
        <v>523.12924541243819</v>
      </c>
      <c r="R132" s="59">
        <f t="shared" si="109"/>
        <v>806.87317407350361</v>
      </c>
      <c r="S132" s="59">
        <f ca="1">AVERAGE(OFFSET($R$3,0,0,'Données projet'!$E$9+1,1))-AVERAGE(OFFSET($H$3,0,0,'Données projet'!$E$9+1,1))</f>
        <v>398.11190027805549</v>
      </c>
      <c r="T132" s="59">
        <f t="shared" si="88"/>
        <v>250.47702091764884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57.28381974777168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57.28381974777168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267</v>
      </c>
      <c r="AJ132" s="13">
        <f>AI132*VLOOKUP('Données projet'!$B$10,Paramètres!$A$1:$I$89,3,0)*VLOOKUP('Données projet'!$B$10,Paramètres!$A$1:$I$89,5,0)</f>
        <v>270.738</v>
      </c>
      <c r="AK132" s="13">
        <f t="shared" si="89"/>
        <v>65.005866623551711</v>
      </c>
      <c r="AL132" s="20">
        <f t="shared" ref="AL132:AL153" si="112">(AJ132+AK132)*0.475*44/12</f>
        <v>584.7539010360191</v>
      </c>
      <c r="AM132" s="59">
        <f t="shared" ref="AM132:AM195" si="113">AL132+(AD132+AE132)*44/12</f>
        <v>868.4978296970844</v>
      </c>
      <c r="AN132" s="59">
        <f ca="1">AVERAGE(OFFSET($AM$3,0,0,'Données projet'!$E$10+1,1))-AVERAGE(OFFSET($H$3,0,0,'Données projet'!$E$10+1,1))</f>
        <v>437.26788843734175</v>
      </c>
      <c r="AO132" s="59">
        <f t="shared" si="90"/>
        <v>273.35778700650792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64.197384200088976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64.197384200088976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319</v>
      </c>
      <c r="BE132" s="13">
        <f>BD132*VLOOKUP('Données projet'!$B$11,Paramètres!$A$1:$I$89,3,0)*VLOOKUP('Données projet'!$B$11,Paramètres!$A$1:$I$89,5,0)</f>
        <v>343.3716</v>
      </c>
      <c r="BF132" s="13">
        <f t="shared" si="91"/>
        <v>80.196139773203285</v>
      </c>
      <c r="BG132" s="20">
        <f t="shared" ref="BG132:BG153" si="115">(BE132+BF132)*0.475*44/12</f>
        <v>737.713813438329</v>
      </c>
      <c r="BH132" s="59">
        <f t="shared" ref="BH132:BH195" si="116">BG132+(AY132+AZ132)*44/12</f>
        <v>1021.4577420993944</v>
      </c>
      <c r="BI132" s="59">
        <f ca="1">AVERAGE(OFFSET($BH$3,0,0,'Données projet'!$E$11+1,1))-AVERAGE(OFFSET($H$3,0,0,'Données projet'!$E$11+1,1))</f>
        <v>488.49312517024231</v>
      </c>
      <c r="BJ132" s="59">
        <f t="shared" si="92"/>
        <v>470.60132881359323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22.114736638650317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22.114736638650317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319</v>
      </c>
      <c r="BZ132" s="13">
        <f>BY132*VLOOKUP('Données projet'!$B$12,Paramètres!$A$1:$I$89,3,0)*VLOOKUP('Données projet'!$B$12,Paramètres!$A$1:$I$89,5,0)</f>
        <v>308.53680000000003</v>
      </c>
      <c r="CA132" s="13">
        <f t="shared" si="93"/>
        <v>72.963171684496103</v>
      </c>
      <c r="CB132" s="20">
        <f t="shared" ref="CB132:CB153" si="118">(BZ132+CA132)*0.475*44/12</f>
        <v>664.4457840171641</v>
      </c>
      <c r="CC132" s="59">
        <f t="shared" ref="CC132:CC195" si="119">CB132+(BT132+BU132)*44/12</f>
        <v>948.1897126782294</v>
      </c>
      <c r="CD132" s="59">
        <f ca="1">AVERAGE(OFFSET($CC$3,0,0,'Données projet'!$E$12+1,1))-AVERAGE(OFFSET($H$3,0,0,'Données projet'!$E$12+1,1))</f>
        <v>445.32382187045056</v>
      </c>
      <c r="CE132" s="59">
        <f t="shared" si="94"/>
        <v>429.45184538102637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19.871212631830723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19.871212631830723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319</v>
      </c>
      <c r="CU132" s="17">
        <f>CT132*VLOOKUP('Données projet'!$B$13,Paramètres!$A$1:$I$89,3,0)*VLOOKUP('Données projet'!$B$13,Paramètres!$A$1:$I$89,5,0)</f>
        <v>258.77280000000002</v>
      </c>
      <c r="CV132" s="13">
        <f t="shared" si="95"/>
        <v>62.460716522234691</v>
      </c>
      <c r="CW132" s="20">
        <f t="shared" ref="CW132:CW153" si="121">(CU132+CV132)*0.475*44/12</f>
        <v>559.48170794289206</v>
      </c>
      <c r="CX132" s="59">
        <f t="shared" ref="CX132:CX195" si="122">CW132+(CO132+CP132)*44/12</f>
        <v>843.22563660395735</v>
      </c>
      <c r="CY132" s="59">
        <f ca="1">AVERAGE(OFFSET($CX$3,0,0,'Données projet'!$E$13+1,1))-AVERAGE(OFFSET($H$3,0,0,'Données projet'!$E$13+1,1))</f>
        <v>383.47399633251354</v>
      </c>
      <c r="CZ132" s="59">
        <f t="shared" si="96"/>
        <v>370.49129421395628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16.666178336374152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16.666178336374152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319</v>
      </c>
      <c r="DP132" s="17">
        <f>DO132*VLOOKUP('Données projet'!$B$14,Paramètres!$A$1:$I$89,3,0)*VLOOKUP('Données projet'!$B$14,Paramètres!$A$1:$I$89,5,0)</f>
        <v>258.77280000000002</v>
      </c>
      <c r="DQ132" s="13">
        <f t="shared" si="97"/>
        <v>62.460716522234691</v>
      </c>
      <c r="DR132" s="20">
        <f t="shared" ref="DR132:DR153" si="124">(DP132+DQ132)*0.475*44/12</f>
        <v>559.48170794289206</v>
      </c>
      <c r="DS132" s="59">
        <f t="shared" ref="DS132:DS195" si="125">DR132+(DJ132+DK132)*44/12</f>
        <v>843.22563660395735</v>
      </c>
      <c r="DT132" s="59">
        <f ca="1">AVERAGE(OFFSET($DS$3,0,0,'Données projet'!$E$14+1,1))-AVERAGE(OFFSET($H$3,0,0,'Données projet'!$E$14+1,1))</f>
        <v>383.47399633251354</v>
      </c>
      <c r="DU132" s="59">
        <f t="shared" si="98"/>
        <v>370.49129421395628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16.666178336374152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16.666178336374152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319</v>
      </c>
      <c r="EK132" s="17">
        <f>EJ132*VLOOKUP('Données projet'!$B$15,Paramètres!$A$1:$I$89,3,0)*VLOOKUP('Données projet'!$B$15,Paramètres!$A$1:$I$89,5,0)</f>
        <v>209.00879999999998</v>
      </c>
      <c r="EL132" s="13">
        <f t="shared" si="99"/>
        <v>51.718923953824202</v>
      </c>
      <c r="EM132" s="20">
        <f t="shared" ref="EM132:EM153" si="127">(EK132+EL132)*0.475*44/12</f>
        <v>454.10078588624373</v>
      </c>
      <c r="EN132" s="59">
        <f t="shared" ref="EN132:EN195" si="128">EM132+(EE132+EF132)*44/12</f>
        <v>737.84471454730908</v>
      </c>
      <c r="EO132" s="59">
        <f ca="1">AVERAGE(OFFSET($EN$3,0,0,'Données projet'!$E$15+1,1))-AVERAGE(OFFSET($H$3,0,0,'Données projet'!$E$15+1,1))</f>
        <v>321.37107975761091</v>
      </c>
      <c r="EP132" s="59">
        <f t="shared" si="100"/>
        <v>311.28303771742981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13.461144040917594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13.461144040917594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6">
        <f t="shared" si="110"/>
        <v>183.33333333333334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267</v>
      </c>
      <c r="O133" s="13">
        <f>N133*VLOOKUP('Données projet'!$B$9,Paramètres!$A$1:$I$89,3,0)*VLOOKUP('Données projet'!$B$9,Paramètres!$A$1:$I$89,5,0)</f>
        <v>241.58159999999998</v>
      </c>
      <c r="P133" s="13">
        <f t="shared" ref="P133:P196" si="141">EXP(-1.0587+0.8836*LN(O133)+0.284)</f>
        <v>58.779689232021951</v>
      </c>
      <c r="Q133" s="20">
        <f t="shared" si="108"/>
        <v>523.12924541243819</v>
      </c>
      <c r="R133" s="59">
        <f t="shared" si="109"/>
        <v>807.0395288058703</v>
      </c>
      <c r="S133" s="59">
        <f ca="1">AVERAGE(OFFSET($R$3,0,0,'Données projet'!$E$9+1,1))-AVERAGE(OFFSET($H$3,0,0,'Données projet'!$E$9+1,1))</f>
        <v>398.11190027805549</v>
      </c>
      <c r="T133" s="59">
        <f t="shared" ref="T133:T196" si="142">$T$3</f>
        <v>250.47702091764884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56.160518982197914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56.160518982197914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267</v>
      </c>
      <c r="AJ133" s="13">
        <f>AI133*VLOOKUP('Données projet'!$B$10,Paramètres!$A$1:$I$89,3,0)*VLOOKUP('Données projet'!$B$10,Paramètres!$A$1:$I$89,5,0)</f>
        <v>270.738</v>
      </c>
      <c r="AK133" s="13">
        <f t="shared" ref="AK133:AK153" si="143">EXP(-1.0587+0.8836*LN(AJ133)+0.284)</f>
        <v>65.005866623551711</v>
      </c>
      <c r="AL133" s="20">
        <f t="shared" si="112"/>
        <v>584.7539010360191</v>
      </c>
      <c r="AM133" s="59">
        <f t="shared" si="113"/>
        <v>868.66418442945121</v>
      </c>
      <c r="AN133" s="59">
        <f ca="1">AVERAGE(OFFSET($AM$3,0,0,'Données projet'!$E$10+1,1))-AVERAGE(OFFSET($H$3,0,0,'Données projet'!$E$10+1,1))</f>
        <v>437.26788843734175</v>
      </c>
      <c r="AO133" s="59">
        <f t="shared" ref="AO133:AO196" si="144">$AO$3</f>
        <v>273.35778700650792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62.938512652463203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62.938512652463203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319</v>
      </c>
      <c r="BE133" s="13">
        <f>BD133*VLOOKUP('Données projet'!$B$11,Paramètres!$A$1:$I$89,3,0)*VLOOKUP('Données projet'!$B$11,Paramètres!$A$1:$I$89,5,0)</f>
        <v>343.3716</v>
      </c>
      <c r="BF133" s="13">
        <f t="shared" ref="BF133:BF153" si="145">EXP(-1.0587+0.8836*LN(BE133)+0.284)</f>
        <v>80.196139773203285</v>
      </c>
      <c r="BG133" s="20">
        <f t="shared" si="115"/>
        <v>737.713813438329</v>
      </c>
      <c r="BH133" s="59">
        <f t="shared" si="116"/>
        <v>1021.6240968317611</v>
      </c>
      <c r="BI133" s="59">
        <f ca="1">AVERAGE(OFFSET($BH$3,0,0,'Données projet'!$E$11+1,1))-AVERAGE(OFFSET($H$3,0,0,'Données projet'!$E$11+1,1))</f>
        <v>488.49312517024231</v>
      </c>
      <c r="BJ133" s="59">
        <f t="shared" ref="BJ133:BJ196" si="146">$BJ$3</f>
        <v>470.60132881359323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21.681080141823841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21.681080141823841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319</v>
      </c>
      <c r="BZ133" s="13">
        <f>BY133*VLOOKUP('Données projet'!$B$12,Paramètres!$A$1:$I$89,3,0)*VLOOKUP('Données projet'!$B$12,Paramètres!$A$1:$I$89,5,0)</f>
        <v>308.53680000000003</v>
      </c>
      <c r="CA133" s="13">
        <f t="shared" ref="CA133:CA153" si="147">EXP(-1.0587+0.8836*LN(BZ133)+0.284)</f>
        <v>72.963171684496103</v>
      </c>
      <c r="CB133" s="20">
        <f t="shared" si="118"/>
        <v>664.4457840171641</v>
      </c>
      <c r="CC133" s="59">
        <f t="shared" si="119"/>
        <v>948.35606741059621</v>
      </c>
      <c r="CD133" s="59">
        <f ca="1">AVERAGE(OFFSET($CC$3,0,0,'Données projet'!$E$12+1,1))-AVERAGE(OFFSET($H$3,0,0,'Données projet'!$E$12+1,1))</f>
        <v>445.32382187045056</v>
      </c>
      <c r="CE133" s="59">
        <f t="shared" ref="CE133:CE196" si="148">$CE$3</f>
        <v>429.45184538102637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19.481550272363453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19.481550272363453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319</v>
      </c>
      <c r="CU133" s="17">
        <f>CT133*VLOOKUP('Données projet'!$B$13,Paramètres!$A$1:$I$89,3,0)*VLOOKUP('Données projet'!$B$13,Paramètres!$A$1:$I$89,5,0)</f>
        <v>258.77280000000002</v>
      </c>
      <c r="CV133" s="13">
        <f t="shared" ref="CV133:CV153" si="149">EXP(-1.0587+0.8836*LN(CU133)+0.284)</f>
        <v>62.460716522234691</v>
      </c>
      <c r="CW133" s="20">
        <f t="shared" si="121"/>
        <v>559.48170794289206</v>
      </c>
      <c r="CX133" s="59">
        <f t="shared" si="122"/>
        <v>843.39199133632417</v>
      </c>
      <c r="CY133" s="59">
        <f ca="1">AVERAGE(OFFSET($CX$3,0,0,'Données projet'!$E$13+1,1))-AVERAGE(OFFSET($H$3,0,0,'Données projet'!$E$13+1,1))</f>
        <v>383.47399633251354</v>
      </c>
      <c r="CZ133" s="59">
        <f t="shared" ref="CZ133:CZ196" si="150">$CZ$3</f>
        <v>370.49129421395628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16.339364744562893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16.339364744562893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319</v>
      </c>
      <c r="DP133" s="17">
        <f>DO133*VLOOKUP('Données projet'!$B$14,Paramètres!$A$1:$I$89,3,0)*VLOOKUP('Données projet'!$B$14,Paramètres!$A$1:$I$89,5,0)</f>
        <v>258.77280000000002</v>
      </c>
      <c r="DQ133" s="13">
        <f t="shared" ref="DQ133:DQ153" si="151">EXP(-1.0587+0.8836*LN(DP133)+0.284)</f>
        <v>62.460716522234691</v>
      </c>
      <c r="DR133" s="20">
        <f t="shared" si="124"/>
        <v>559.48170794289206</v>
      </c>
      <c r="DS133" s="59">
        <f t="shared" si="125"/>
        <v>843.39199133632417</v>
      </c>
      <c r="DT133" s="59">
        <f ca="1">AVERAGE(OFFSET($DS$3,0,0,'Données projet'!$E$14+1,1))-AVERAGE(OFFSET($H$3,0,0,'Données projet'!$E$14+1,1))</f>
        <v>383.47399633251354</v>
      </c>
      <c r="DU133" s="59">
        <f t="shared" ref="DU133:DU196" si="152">$DU$3</f>
        <v>370.49129421395628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16.339364744562893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16.339364744562893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319</v>
      </c>
      <c r="EK133" s="17">
        <f>EJ133*VLOOKUP('Données projet'!$B$15,Paramètres!$A$1:$I$89,3,0)*VLOOKUP('Données projet'!$B$15,Paramètres!$A$1:$I$89,5,0)</f>
        <v>209.00879999999998</v>
      </c>
      <c r="EL133" s="13">
        <f t="shared" ref="EL133:EL153" si="153">EXP(-1.0587+0.8836*LN(EK133)+0.284)</f>
        <v>51.718923953824202</v>
      </c>
      <c r="EM133" s="20">
        <f t="shared" si="127"/>
        <v>454.10078588624373</v>
      </c>
      <c r="EN133" s="59">
        <f t="shared" si="128"/>
        <v>738.01106927967589</v>
      </c>
      <c r="EO133" s="59">
        <f ca="1">AVERAGE(OFFSET($EN$3,0,0,'Données projet'!$E$15+1,1))-AVERAGE(OFFSET($H$3,0,0,'Données projet'!$E$15+1,1))</f>
        <v>321.37107975761091</v>
      </c>
      <c r="EP133" s="59">
        <f t="shared" ref="EP133:EP196" si="154">$EP$3</f>
        <v>311.28303771742981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13.197179216762347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13.197179216762347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6">
        <f t="shared" si="110"/>
        <v>183.33333333333334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267</v>
      </c>
      <c r="O134" s="13">
        <f>N134*VLOOKUP('Données projet'!$B$9,Paramètres!$A$1:$I$89,3,0)*VLOOKUP('Données projet'!$B$9,Paramètres!$A$1:$I$89,5,0)</f>
        <v>241.58159999999998</v>
      </c>
      <c r="P134" s="13">
        <f t="shared" si="141"/>
        <v>58.779689232021951</v>
      </c>
      <c r="Q134" s="20">
        <f t="shared" si="108"/>
        <v>523.12924541243819</v>
      </c>
      <c r="R134" s="59">
        <f t="shared" si="109"/>
        <v>807.20299765554387</v>
      </c>
      <c r="S134" s="59">
        <f ca="1">AVERAGE(OFFSET($R$3,0,0,'Données projet'!$E$9+1,1))-AVERAGE(OFFSET($H$3,0,0,'Données projet'!$E$9+1,1))</f>
        <v>398.11190027805549</v>
      </c>
      <c r="T134" s="59">
        <f t="shared" si="142"/>
        <v>250.47702091764884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55.059245459491237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55.059245459491237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267</v>
      </c>
      <c r="AJ134" s="13">
        <f>AI134*VLOOKUP('Données projet'!$B$10,Paramètres!$A$1:$I$89,3,0)*VLOOKUP('Données projet'!$B$10,Paramètres!$A$1:$I$89,5,0)</f>
        <v>270.738</v>
      </c>
      <c r="AK134" s="13">
        <f t="shared" si="143"/>
        <v>65.005866623551711</v>
      </c>
      <c r="AL134" s="20">
        <f t="shared" si="112"/>
        <v>584.7539010360191</v>
      </c>
      <c r="AM134" s="59">
        <f t="shared" si="113"/>
        <v>868.82765327912489</v>
      </c>
      <c r="AN134" s="59">
        <f ca="1">AVERAGE(OFFSET($AM$3,0,0,'Données projet'!$E$10+1,1))-AVERAGE(OFFSET($H$3,0,0,'Données projet'!$E$10+1,1))</f>
        <v>437.26788843734175</v>
      </c>
      <c r="AO134" s="59">
        <f t="shared" si="144"/>
        <v>273.35778700650792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61.704326808050546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61.704326808050546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319</v>
      </c>
      <c r="BE134" s="13">
        <f>BD134*VLOOKUP('Données projet'!$B$11,Paramètres!$A$1:$I$89,3,0)*VLOOKUP('Données projet'!$B$11,Paramètres!$A$1:$I$89,5,0)</f>
        <v>343.3716</v>
      </c>
      <c r="BF134" s="13">
        <f t="shared" si="145"/>
        <v>80.196139773203285</v>
      </c>
      <c r="BG134" s="20">
        <f t="shared" si="115"/>
        <v>737.713813438329</v>
      </c>
      <c r="BH134" s="59">
        <f t="shared" si="116"/>
        <v>1021.7875656814347</v>
      </c>
      <c r="BI134" s="59">
        <f ca="1">AVERAGE(OFFSET($BH$3,0,0,'Données projet'!$E$11+1,1))-AVERAGE(OFFSET($H$3,0,0,'Données projet'!$E$11+1,1))</f>
        <v>488.49312517024231</v>
      </c>
      <c r="BJ134" s="59">
        <f t="shared" si="146"/>
        <v>470.60132881359323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21.255927384395786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21.255927384395786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319</v>
      </c>
      <c r="BZ134" s="13">
        <f>BY134*VLOOKUP('Données projet'!$B$12,Paramètres!$A$1:$I$89,3,0)*VLOOKUP('Données projet'!$B$12,Paramètres!$A$1:$I$89,5,0)</f>
        <v>308.53680000000003</v>
      </c>
      <c r="CA134" s="13">
        <f t="shared" si="147"/>
        <v>72.963171684496103</v>
      </c>
      <c r="CB134" s="20">
        <f t="shared" si="118"/>
        <v>664.4457840171641</v>
      </c>
      <c r="CC134" s="59">
        <f t="shared" si="119"/>
        <v>948.51953626026989</v>
      </c>
      <c r="CD134" s="59">
        <f ca="1">AVERAGE(OFFSET($CC$3,0,0,'Données projet'!$E$12+1,1))-AVERAGE(OFFSET($H$3,0,0,'Données projet'!$E$12+1,1))</f>
        <v>445.32382187045056</v>
      </c>
      <c r="CE134" s="59">
        <f t="shared" si="148"/>
        <v>429.45184538102637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19.099528954094765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19.099528954094765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319</v>
      </c>
      <c r="CU134" s="17">
        <f>CT134*VLOOKUP('Données projet'!$B$13,Paramètres!$A$1:$I$89,3,0)*VLOOKUP('Données projet'!$B$13,Paramètres!$A$1:$I$89,5,0)</f>
        <v>258.77280000000002</v>
      </c>
      <c r="CV134" s="13">
        <f t="shared" si="149"/>
        <v>62.460716522234691</v>
      </c>
      <c r="CW134" s="20">
        <f t="shared" si="121"/>
        <v>559.48170794289206</v>
      </c>
      <c r="CX134" s="59">
        <f t="shared" si="122"/>
        <v>843.55546018599784</v>
      </c>
      <c r="CY134" s="59">
        <f ca="1">AVERAGE(OFFSET($CX$3,0,0,'Données projet'!$E$13+1,1))-AVERAGE(OFFSET($H$3,0,0,'Données projet'!$E$13+1,1))</f>
        <v>383.47399633251354</v>
      </c>
      <c r="CZ134" s="59">
        <f t="shared" si="150"/>
        <v>370.49129421395628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16.018959767950445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16.018959767950445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319</v>
      </c>
      <c r="DP134" s="17">
        <f>DO134*VLOOKUP('Données projet'!$B$14,Paramètres!$A$1:$I$89,3,0)*VLOOKUP('Données projet'!$B$14,Paramètres!$A$1:$I$89,5,0)</f>
        <v>258.77280000000002</v>
      </c>
      <c r="DQ134" s="13">
        <f t="shared" si="151"/>
        <v>62.460716522234691</v>
      </c>
      <c r="DR134" s="20">
        <f t="shared" si="124"/>
        <v>559.48170794289206</v>
      </c>
      <c r="DS134" s="59">
        <f t="shared" si="125"/>
        <v>843.55546018599784</v>
      </c>
      <c r="DT134" s="59">
        <f ca="1">AVERAGE(OFFSET($DS$3,0,0,'Données projet'!$E$14+1,1))-AVERAGE(OFFSET($H$3,0,0,'Données projet'!$E$14+1,1))</f>
        <v>383.47399633251354</v>
      </c>
      <c r="DU134" s="59">
        <f t="shared" si="152"/>
        <v>370.49129421395628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16.018959767950445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16.018959767950445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319</v>
      </c>
      <c r="EK134" s="17">
        <f>EJ134*VLOOKUP('Données projet'!$B$15,Paramètres!$A$1:$I$89,3,0)*VLOOKUP('Données projet'!$B$15,Paramètres!$A$1:$I$89,5,0)</f>
        <v>209.00879999999998</v>
      </c>
      <c r="EL134" s="13">
        <f t="shared" si="153"/>
        <v>51.718923953824202</v>
      </c>
      <c r="EM134" s="20">
        <f t="shared" si="127"/>
        <v>454.10078588624373</v>
      </c>
      <c r="EN134" s="59">
        <f t="shared" si="128"/>
        <v>738.17453812934946</v>
      </c>
      <c r="EO134" s="59">
        <f ca="1">AVERAGE(OFFSET($EN$3,0,0,'Données projet'!$E$15+1,1))-AVERAGE(OFFSET($H$3,0,0,'Données projet'!$E$15+1,1))</f>
        <v>321.37107975761091</v>
      </c>
      <c r="EP134" s="59">
        <f t="shared" si="154"/>
        <v>311.28303771742981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12.938390581806139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12.938390581806139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6">
        <f t="shared" si="110"/>
        <v>183.33333333333334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267</v>
      </c>
      <c r="O135" s="13">
        <f>N135*VLOOKUP('Données projet'!$B$9,Paramètres!$A$1:$I$89,3,0)*VLOOKUP('Données projet'!$B$9,Paramètres!$A$1:$I$89,5,0)</f>
        <v>241.58159999999998</v>
      </c>
      <c r="P135" s="13">
        <f t="shared" si="141"/>
        <v>58.779689232021951</v>
      </c>
      <c r="Q135" s="20">
        <f t="shared" si="108"/>
        <v>523.12924541243819</v>
      </c>
      <c r="R135" s="59">
        <f t="shared" si="109"/>
        <v>807.36363068613741</v>
      </c>
      <c r="S135" s="59">
        <f ca="1">AVERAGE(OFFSET($R$3,0,0,'Données projet'!$E$9+1,1))-AVERAGE(OFFSET($H$3,0,0,'Données projet'!$E$9+1,1))</f>
        <v>398.11190027805549</v>
      </c>
      <c r="T135" s="59">
        <f t="shared" si="142"/>
        <v>250.47702091764884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53.979567238854315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53.979567238854315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267</v>
      </c>
      <c r="AJ135" s="13">
        <f>AI135*VLOOKUP('Données projet'!$B$10,Paramètres!$A$1:$I$89,3,0)*VLOOKUP('Données projet'!$B$10,Paramètres!$A$1:$I$89,5,0)</f>
        <v>270.738</v>
      </c>
      <c r="AK135" s="13">
        <f t="shared" si="143"/>
        <v>65.005866623551711</v>
      </c>
      <c r="AL135" s="20">
        <f t="shared" si="112"/>
        <v>584.7539010360191</v>
      </c>
      <c r="AM135" s="59">
        <f t="shared" si="113"/>
        <v>868.98828630971821</v>
      </c>
      <c r="AN135" s="59">
        <f ca="1">AVERAGE(OFFSET($AM$3,0,0,'Données projet'!$E$10+1,1))-AVERAGE(OFFSET($H$3,0,0,'Données projet'!$E$10+1,1))</f>
        <v>437.26788843734175</v>
      </c>
      <c r="AO135" s="59">
        <f t="shared" si="144"/>
        <v>273.35778700650792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60.494342595267788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60.494342595267788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319</v>
      </c>
      <c r="BE135" s="13">
        <f>BD135*VLOOKUP('Données projet'!$B$11,Paramètres!$A$1:$I$89,3,0)*VLOOKUP('Données projet'!$B$11,Paramètres!$A$1:$I$89,5,0)</f>
        <v>343.3716</v>
      </c>
      <c r="BF135" s="13">
        <f t="shared" si="145"/>
        <v>80.196139773203285</v>
      </c>
      <c r="BG135" s="20">
        <f t="shared" si="115"/>
        <v>737.713813438329</v>
      </c>
      <c r="BH135" s="59">
        <f t="shared" si="116"/>
        <v>1021.9481987120282</v>
      </c>
      <c r="BI135" s="59">
        <f ca="1">AVERAGE(OFFSET($BH$3,0,0,'Données projet'!$E$11+1,1))-AVERAGE(OFFSET($H$3,0,0,'Données projet'!$E$11+1,1))</f>
        <v>488.49312517024231</v>
      </c>
      <c r="BJ135" s="59">
        <f t="shared" si="146"/>
        <v>470.60132881359323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20.839111613223317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20.839111613223317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319</v>
      </c>
      <c r="BZ135" s="13">
        <f>BY135*VLOOKUP('Données projet'!$B$12,Paramètres!$A$1:$I$89,3,0)*VLOOKUP('Données projet'!$B$12,Paramètres!$A$1:$I$89,5,0)</f>
        <v>308.53680000000003</v>
      </c>
      <c r="CA135" s="13">
        <f t="shared" si="147"/>
        <v>72.963171684496103</v>
      </c>
      <c r="CB135" s="20">
        <f t="shared" si="118"/>
        <v>664.4457840171641</v>
      </c>
      <c r="CC135" s="59">
        <f t="shared" si="119"/>
        <v>948.6801692908632</v>
      </c>
      <c r="CD135" s="59">
        <f ca="1">AVERAGE(OFFSET($CC$3,0,0,'Données projet'!$E$12+1,1))-AVERAGE(OFFSET($H$3,0,0,'Données projet'!$E$12+1,1))</f>
        <v>445.32382187045056</v>
      </c>
      <c r="CE135" s="59">
        <f t="shared" si="148"/>
        <v>429.45184538102637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18.724998840867329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18.724998840867329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319</v>
      </c>
      <c r="CU135" s="17">
        <f>CT135*VLOOKUP('Données projet'!$B$13,Paramètres!$A$1:$I$89,3,0)*VLOOKUP('Données projet'!$B$13,Paramètres!$A$1:$I$89,5,0)</f>
        <v>258.77280000000002</v>
      </c>
      <c r="CV135" s="13">
        <f t="shared" si="149"/>
        <v>62.460716522234691</v>
      </c>
      <c r="CW135" s="20">
        <f t="shared" si="121"/>
        <v>559.48170794289206</v>
      </c>
      <c r="CX135" s="59">
        <f t="shared" si="122"/>
        <v>843.71609321659116</v>
      </c>
      <c r="CY135" s="59">
        <f ca="1">AVERAGE(OFFSET($CX$3,0,0,'Données projet'!$E$13+1,1))-AVERAGE(OFFSET($H$3,0,0,'Données projet'!$E$13+1,1))</f>
        <v>383.47399633251354</v>
      </c>
      <c r="CZ135" s="59">
        <f t="shared" si="150"/>
        <v>370.49129421395628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15.704837737501629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15.704837737501629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319</v>
      </c>
      <c r="DP135" s="17">
        <f>DO135*VLOOKUP('Données projet'!$B$14,Paramètres!$A$1:$I$89,3,0)*VLOOKUP('Données projet'!$B$14,Paramètres!$A$1:$I$89,5,0)</f>
        <v>258.77280000000002</v>
      </c>
      <c r="DQ135" s="13">
        <f t="shared" si="151"/>
        <v>62.460716522234691</v>
      </c>
      <c r="DR135" s="20">
        <f t="shared" si="124"/>
        <v>559.48170794289206</v>
      </c>
      <c r="DS135" s="59">
        <f t="shared" si="125"/>
        <v>843.71609321659116</v>
      </c>
      <c r="DT135" s="59">
        <f ca="1">AVERAGE(OFFSET($DS$3,0,0,'Données projet'!$E$14+1,1))-AVERAGE(OFFSET($H$3,0,0,'Données projet'!$E$14+1,1))</f>
        <v>383.47399633251354</v>
      </c>
      <c r="DU135" s="59">
        <f t="shared" si="152"/>
        <v>370.49129421395628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15.704837737501629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15.704837737501629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319</v>
      </c>
      <c r="EK135" s="17">
        <f>EJ135*VLOOKUP('Données projet'!$B$15,Paramètres!$A$1:$I$89,3,0)*VLOOKUP('Données projet'!$B$15,Paramètres!$A$1:$I$89,5,0)</f>
        <v>209.00879999999998</v>
      </c>
      <c r="EL135" s="13">
        <f t="shared" si="153"/>
        <v>51.718923953824202</v>
      </c>
      <c r="EM135" s="20">
        <f t="shared" si="127"/>
        <v>454.10078588624373</v>
      </c>
      <c r="EN135" s="59">
        <f t="shared" si="128"/>
        <v>738.33517115994289</v>
      </c>
      <c r="EO135" s="59">
        <f ca="1">AVERAGE(OFFSET($EN$3,0,0,'Données projet'!$E$15+1,1))-AVERAGE(OFFSET($H$3,0,0,'Données projet'!$E$15+1,1))</f>
        <v>321.37107975761091</v>
      </c>
      <c r="EP135" s="59">
        <f t="shared" si="154"/>
        <v>311.28303771742981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12.684676634135942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12.684676634135942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6">
        <f t="shared" si="110"/>
        <v>183.33333333333334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267</v>
      </c>
      <c r="O136" s="13">
        <f>N136*VLOOKUP('Données projet'!$B$9,Paramètres!$A$1:$I$89,3,0)*VLOOKUP('Données projet'!$B$9,Paramètres!$A$1:$I$89,5,0)</f>
        <v>241.58159999999998</v>
      </c>
      <c r="P136" s="13">
        <f t="shared" si="141"/>
        <v>58.779689232021951</v>
      </c>
      <c r="Q136" s="20">
        <f t="shared" si="108"/>
        <v>523.12924541243819</v>
      </c>
      <c r="R136" s="59">
        <f t="shared" si="109"/>
        <v>807.52147709277165</v>
      </c>
      <c r="S136" s="59">
        <f ca="1">AVERAGE(OFFSET($R$3,0,0,'Données projet'!$E$9+1,1))-AVERAGE(OFFSET($H$3,0,0,'Données projet'!$E$9+1,1))</f>
        <v>398.11190027805549</v>
      </c>
      <c r="T136" s="59">
        <f t="shared" si="142"/>
        <v>250.47702091764884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52.921060849585395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52.921060849585395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267</v>
      </c>
      <c r="AJ136" s="13">
        <f>AI136*VLOOKUP('Données projet'!$B$10,Paramètres!$A$1:$I$89,3,0)*VLOOKUP('Données projet'!$B$10,Paramètres!$A$1:$I$89,5,0)</f>
        <v>270.738</v>
      </c>
      <c r="AK136" s="13">
        <f t="shared" si="143"/>
        <v>65.005866623551711</v>
      </c>
      <c r="AL136" s="20">
        <f t="shared" si="112"/>
        <v>584.7539010360191</v>
      </c>
      <c r="AM136" s="59">
        <f t="shared" si="113"/>
        <v>869.14613271635244</v>
      </c>
      <c r="AN136" s="59">
        <f ca="1">AVERAGE(OFFSET($AM$3,0,0,'Données projet'!$E$10+1,1))-AVERAGE(OFFSET($H$3,0,0,'Données projet'!$E$10+1,1))</f>
        <v>437.26788843734175</v>
      </c>
      <c r="AO136" s="59">
        <f t="shared" si="144"/>
        <v>273.35778700650792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59.308085434880205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59.308085434880205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319</v>
      </c>
      <c r="BE136" s="13">
        <f>BD136*VLOOKUP('Données projet'!$B$11,Paramètres!$A$1:$I$89,3,0)*VLOOKUP('Données projet'!$B$11,Paramètres!$A$1:$I$89,5,0)</f>
        <v>343.3716</v>
      </c>
      <c r="BF136" s="13">
        <f t="shared" si="145"/>
        <v>80.196139773203285</v>
      </c>
      <c r="BG136" s="20">
        <f t="shared" si="115"/>
        <v>737.713813438329</v>
      </c>
      <c r="BH136" s="59">
        <f t="shared" si="116"/>
        <v>1022.1060451186625</v>
      </c>
      <c r="BI136" s="59">
        <f ca="1">AVERAGE(OFFSET($BH$3,0,0,'Données projet'!$E$11+1,1))-AVERAGE(OFFSET($H$3,0,0,'Données projet'!$E$11+1,1))</f>
        <v>488.49312517024231</v>
      </c>
      <c r="BJ136" s="59">
        <f t="shared" si="146"/>
        <v>470.60132881359323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20.430469345091023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20.430469345091023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319</v>
      </c>
      <c r="BZ136" s="13">
        <f>BY136*VLOOKUP('Données projet'!$B$12,Paramètres!$A$1:$I$89,3,0)*VLOOKUP('Données projet'!$B$12,Paramètres!$A$1:$I$89,5,0)</f>
        <v>308.53680000000003</v>
      </c>
      <c r="CA136" s="13">
        <f t="shared" si="147"/>
        <v>72.963171684496103</v>
      </c>
      <c r="CB136" s="20">
        <f t="shared" si="118"/>
        <v>664.4457840171641</v>
      </c>
      <c r="CC136" s="59">
        <f t="shared" si="119"/>
        <v>948.83801569749744</v>
      </c>
      <c r="CD136" s="59">
        <f ca="1">AVERAGE(OFFSET($CC$3,0,0,'Données projet'!$E$12+1,1))-AVERAGE(OFFSET($H$3,0,0,'Données projet'!$E$12+1,1))</f>
        <v>445.32382187045056</v>
      </c>
      <c r="CE136" s="59">
        <f t="shared" si="148"/>
        <v>429.45184538102637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18.35781303471947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18.35781303471947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319</v>
      </c>
      <c r="CU136" s="17">
        <f>CT136*VLOOKUP('Données projet'!$B$13,Paramètres!$A$1:$I$89,3,0)*VLOOKUP('Données projet'!$B$13,Paramètres!$A$1:$I$89,5,0)</f>
        <v>258.77280000000002</v>
      </c>
      <c r="CV136" s="13">
        <f t="shared" si="149"/>
        <v>62.460716522234691</v>
      </c>
      <c r="CW136" s="20">
        <f t="shared" si="121"/>
        <v>559.48170794289206</v>
      </c>
      <c r="CX136" s="59">
        <f t="shared" si="122"/>
        <v>843.8739396232254</v>
      </c>
      <c r="CY136" s="59">
        <f ca="1">AVERAGE(OFFSET($CX$3,0,0,'Données projet'!$E$13+1,1))-AVERAGE(OFFSET($H$3,0,0,'Données projet'!$E$13+1,1))</f>
        <v>383.47399633251354</v>
      </c>
      <c r="CZ136" s="59">
        <f t="shared" si="150"/>
        <v>370.49129421395628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15.396875448474393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15.396875448474393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319</v>
      </c>
      <c r="DP136" s="17">
        <f>DO136*VLOOKUP('Données projet'!$B$14,Paramètres!$A$1:$I$89,3,0)*VLOOKUP('Données projet'!$B$14,Paramètres!$A$1:$I$89,5,0)</f>
        <v>258.77280000000002</v>
      </c>
      <c r="DQ136" s="13">
        <f t="shared" si="151"/>
        <v>62.460716522234691</v>
      </c>
      <c r="DR136" s="20">
        <f t="shared" si="124"/>
        <v>559.48170794289206</v>
      </c>
      <c r="DS136" s="59">
        <f t="shared" si="125"/>
        <v>843.8739396232254</v>
      </c>
      <c r="DT136" s="59">
        <f ca="1">AVERAGE(OFFSET($DS$3,0,0,'Données projet'!$E$14+1,1))-AVERAGE(OFFSET($H$3,0,0,'Données projet'!$E$14+1,1))</f>
        <v>383.47399633251354</v>
      </c>
      <c r="DU136" s="59">
        <f t="shared" si="152"/>
        <v>370.49129421395628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15.396875448474393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15.396875448474393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319</v>
      </c>
      <c r="EK136" s="17">
        <f>EJ136*VLOOKUP('Données projet'!$B$15,Paramètres!$A$1:$I$89,3,0)*VLOOKUP('Données projet'!$B$15,Paramètres!$A$1:$I$89,5,0)</f>
        <v>209.00879999999998</v>
      </c>
      <c r="EL136" s="13">
        <f t="shared" si="153"/>
        <v>51.718923953824202</v>
      </c>
      <c r="EM136" s="20">
        <f t="shared" si="127"/>
        <v>454.10078588624373</v>
      </c>
      <c r="EN136" s="59">
        <f t="shared" si="128"/>
        <v>738.49301756657712</v>
      </c>
      <c r="EO136" s="59">
        <f ca="1">AVERAGE(OFFSET($EN$3,0,0,'Données projet'!$E$15+1,1))-AVERAGE(OFFSET($H$3,0,0,'Données projet'!$E$15+1,1))</f>
        <v>321.37107975761091</v>
      </c>
      <c r="EP136" s="59">
        <f t="shared" si="154"/>
        <v>311.28303771742981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12.435937862229329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12.435937862229329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6">
        <f t="shared" si="110"/>
        <v>183.33333333333334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267</v>
      </c>
      <c r="O137" s="13">
        <f>N137*VLOOKUP('Données projet'!$B$9,Paramètres!$A$1:$I$89,3,0)*VLOOKUP('Données projet'!$B$9,Paramètres!$A$1:$I$89,5,0)</f>
        <v>241.58159999999998</v>
      </c>
      <c r="P137" s="13">
        <f t="shared" si="141"/>
        <v>58.779689232021951</v>
      </c>
      <c r="Q137" s="20">
        <f t="shared" si="108"/>
        <v>523.12924541243819</v>
      </c>
      <c r="R137" s="59">
        <f t="shared" si="109"/>
        <v>807.67658521714247</v>
      </c>
      <c r="S137" s="59">
        <f ca="1">AVERAGE(OFFSET($R$3,0,0,'Données projet'!$E$9+1,1))-AVERAGE(OFFSET($H$3,0,0,'Données projet'!$E$9+1,1))</f>
        <v>398.11190027805549</v>
      </c>
      <c r="T137" s="59">
        <f t="shared" si="142"/>
        <v>250.47702091764884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51.883311124984893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51.883311124984893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267</v>
      </c>
      <c r="AJ137" s="13">
        <f>AI137*VLOOKUP('Données projet'!$B$10,Paramètres!$A$1:$I$89,3,0)*VLOOKUP('Données projet'!$B$10,Paramètres!$A$1:$I$89,5,0)</f>
        <v>270.738</v>
      </c>
      <c r="AK137" s="13">
        <f t="shared" si="143"/>
        <v>65.005866623551711</v>
      </c>
      <c r="AL137" s="20">
        <f t="shared" si="112"/>
        <v>584.7539010360191</v>
      </c>
      <c r="AM137" s="59">
        <f t="shared" si="113"/>
        <v>869.30124084072338</v>
      </c>
      <c r="AN137" s="59">
        <f ca="1">AVERAGE(OFFSET($AM$3,0,0,'Données projet'!$E$10+1,1))-AVERAGE(OFFSET($H$3,0,0,'Données projet'!$E$10+1,1))</f>
        <v>437.26788843734175</v>
      </c>
      <c r="AO137" s="59">
        <f t="shared" si="144"/>
        <v>273.35778700650792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58.145090053862397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58.145090053862397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319</v>
      </c>
      <c r="BE137" s="13">
        <f>BD137*VLOOKUP('Données projet'!$B$11,Paramètres!$A$1:$I$89,3,0)*VLOOKUP('Données projet'!$B$11,Paramètres!$A$1:$I$89,5,0)</f>
        <v>343.3716</v>
      </c>
      <c r="BF137" s="13">
        <f t="shared" si="145"/>
        <v>80.196139773203285</v>
      </c>
      <c r="BG137" s="20">
        <f t="shared" si="115"/>
        <v>737.713813438329</v>
      </c>
      <c r="BH137" s="59">
        <f t="shared" si="116"/>
        <v>1022.2611532430333</v>
      </c>
      <c r="BI137" s="59">
        <f ca="1">AVERAGE(OFFSET($BH$3,0,0,'Données projet'!$E$11+1,1))-AVERAGE(OFFSET($H$3,0,0,'Données projet'!$E$11+1,1))</f>
        <v>488.49312517024231</v>
      </c>
      <c r="BJ137" s="59">
        <f t="shared" si="146"/>
        <v>470.60132881359323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20.029840302589633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20.029840302589633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319</v>
      </c>
      <c r="BZ137" s="13">
        <f>BY137*VLOOKUP('Données projet'!$B$12,Paramètres!$A$1:$I$89,3,0)*VLOOKUP('Données projet'!$B$12,Paramètres!$A$1:$I$89,5,0)</f>
        <v>308.53680000000003</v>
      </c>
      <c r="CA137" s="13">
        <f t="shared" si="147"/>
        <v>72.963171684496103</v>
      </c>
      <c r="CB137" s="20">
        <f t="shared" si="118"/>
        <v>664.4457840171641</v>
      </c>
      <c r="CC137" s="59">
        <f t="shared" si="119"/>
        <v>948.99312382186838</v>
      </c>
      <c r="CD137" s="59">
        <f ca="1">AVERAGE(OFFSET($CC$3,0,0,'Données projet'!$E$12+1,1))-AVERAGE(OFFSET($H$3,0,0,'Données projet'!$E$12+1,1))</f>
        <v>445.32382187045056</v>
      </c>
      <c r="CE137" s="59">
        <f t="shared" si="148"/>
        <v>429.45184538102637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17.997827518268945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17.997827518268945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319</v>
      </c>
      <c r="CU137" s="17">
        <f>CT137*VLOOKUP('Données projet'!$B$13,Paramètres!$A$1:$I$89,3,0)*VLOOKUP('Données projet'!$B$13,Paramètres!$A$1:$I$89,5,0)</f>
        <v>258.77280000000002</v>
      </c>
      <c r="CV137" s="13">
        <f t="shared" si="149"/>
        <v>62.460716522234691</v>
      </c>
      <c r="CW137" s="20">
        <f t="shared" si="121"/>
        <v>559.48170794289206</v>
      </c>
      <c r="CX137" s="59">
        <f t="shared" si="122"/>
        <v>844.02904774759634</v>
      </c>
      <c r="CY137" s="59">
        <f ca="1">AVERAGE(OFFSET($CX$3,0,0,'Données projet'!$E$13+1,1))-AVERAGE(OFFSET($H$3,0,0,'Données projet'!$E$13+1,1))</f>
        <v>383.47399633251354</v>
      </c>
      <c r="CZ137" s="59">
        <f t="shared" si="150"/>
        <v>370.49129421395628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15.094952112096534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15.094952112096534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319</v>
      </c>
      <c r="DP137" s="17">
        <f>DO137*VLOOKUP('Données projet'!$B$14,Paramètres!$A$1:$I$89,3,0)*VLOOKUP('Données projet'!$B$14,Paramètres!$A$1:$I$89,5,0)</f>
        <v>258.77280000000002</v>
      </c>
      <c r="DQ137" s="13">
        <f t="shared" si="151"/>
        <v>62.460716522234691</v>
      </c>
      <c r="DR137" s="20">
        <f t="shared" si="124"/>
        <v>559.48170794289206</v>
      </c>
      <c r="DS137" s="59">
        <f t="shared" si="125"/>
        <v>844.02904774759634</v>
      </c>
      <c r="DT137" s="59">
        <f ca="1">AVERAGE(OFFSET($DS$3,0,0,'Données projet'!$E$14+1,1))-AVERAGE(OFFSET($H$3,0,0,'Données projet'!$E$14+1,1))</f>
        <v>383.47399633251354</v>
      </c>
      <c r="DU137" s="59">
        <f t="shared" si="152"/>
        <v>370.49129421395628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15.094952112096534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15.094952112096534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319</v>
      </c>
      <c r="EK137" s="17">
        <f>EJ137*VLOOKUP('Données projet'!$B$15,Paramètres!$A$1:$I$89,3,0)*VLOOKUP('Données projet'!$B$15,Paramètres!$A$1:$I$89,5,0)</f>
        <v>209.00879999999998</v>
      </c>
      <c r="EL137" s="13">
        <f t="shared" si="153"/>
        <v>51.718923953824202</v>
      </c>
      <c r="EM137" s="20">
        <f t="shared" si="127"/>
        <v>454.10078588624373</v>
      </c>
      <c r="EN137" s="59">
        <f t="shared" si="128"/>
        <v>738.64812569094806</v>
      </c>
      <c r="EO137" s="59">
        <f ca="1">AVERAGE(OFFSET($EN$3,0,0,'Données projet'!$E$15+1,1))-AVERAGE(OFFSET($H$3,0,0,'Données projet'!$E$15+1,1))</f>
        <v>321.37107975761091</v>
      </c>
      <c r="EP137" s="59">
        <f t="shared" si="154"/>
        <v>311.28303771742981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12.192076705924134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12.192076705924134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6">
        <f t="shared" si="110"/>
        <v>183.33333333333334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267</v>
      </c>
      <c r="O138" s="13">
        <f>N138*VLOOKUP('Données projet'!$B$9,Paramètres!$A$1:$I$89,3,0)*VLOOKUP('Données projet'!$B$9,Paramètres!$A$1:$I$89,5,0)</f>
        <v>241.58159999999998</v>
      </c>
      <c r="P138" s="13">
        <f t="shared" si="141"/>
        <v>58.779689232021951</v>
      </c>
      <c r="Q138" s="20">
        <f t="shared" si="108"/>
        <v>523.12924541243819</v>
      </c>
      <c r="R138" s="59">
        <f t="shared" si="109"/>
        <v>807.82900256232529</v>
      </c>
      <c r="S138" s="59">
        <f ca="1">AVERAGE(OFFSET($R$3,0,0,'Données projet'!$E$9+1,1))-AVERAGE(OFFSET($H$3,0,0,'Données projet'!$E$9+1,1))</f>
        <v>398.11190027805549</v>
      </c>
      <c r="T138" s="59">
        <f t="shared" si="142"/>
        <v>250.47702091764884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50.86591103951897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50.86591103951897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267</v>
      </c>
      <c r="AJ138" s="13">
        <f>AI138*VLOOKUP('Données projet'!$B$10,Paramètres!$A$1:$I$89,3,0)*VLOOKUP('Données projet'!$B$10,Paramètres!$A$1:$I$89,5,0)</f>
        <v>270.738</v>
      </c>
      <c r="AK138" s="13">
        <f t="shared" si="143"/>
        <v>65.005866623551711</v>
      </c>
      <c r="AL138" s="20">
        <f t="shared" si="112"/>
        <v>584.7539010360191</v>
      </c>
      <c r="AM138" s="59">
        <f t="shared" si="113"/>
        <v>869.45365818590631</v>
      </c>
      <c r="AN138" s="59">
        <f ca="1">AVERAGE(OFFSET($AM$3,0,0,'Données projet'!$E$10+1,1))-AVERAGE(OFFSET($H$3,0,0,'Données projet'!$E$10+1,1))</f>
        <v>437.26788843734175</v>
      </c>
      <c r="AO138" s="59">
        <f t="shared" si="144"/>
        <v>273.35778700650792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57.004900302909213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57.004900302909213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319</v>
      </c>
      <c r="BE138" s="13">
        <f>BD138*VLOOKUP('Données projet'!$B$11,Paramètres!$A$1:$I$89,3,0)*VLOOKUP('Données projet'!$B$11,Paramètres!$A$1:$I$89,5,0)</f>
        <v>343.3716</v>
      </c>
      <c r="BF138" s="13">
        <f t="shared" si="145"/>
        <v>80.196139773203285</v>
      </c>
      <c r="BG138" s="20">
        <f t="shared" si="115"/>
        <v>737.713813438329</v>
      </c>
      <c r="BH138" s="59">
        <f t="shared" si="116"/>
        <v>1022.4135705882161</v>
      </c>
      <c r="BI138" s="59">
        <f ca="1">AVERAGE(OFFSET($BH$3,0,0,'Données projet'!$E$11+1,1))-AVERAGE(OFFSET($H$3,0,0,'Données projet'!$E$11+1,1))</f>
        <v>488.49312517024231</v>
      </c>
      <c r="BJ138" s="59">
        <f t="shared" si="146"/>
        <v>470.60132881359323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19.637067351252107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19.637067351252107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319</v>
      </c>
      <c r="BZ138" s="13">
        <f>BY138*VLOOKUP('Données projet'!$B$12,Paramètres!$A$1:$I$89,3,0)*VLOOKUP('Données projet'!$B$12,Paramètres!$A$1:$I$89,5,0)</f>
        <v>308.53680000000003</v>
      </c>
      <c r="CA138" s="13">
        <f t="shared" si="147"/>
        <v>72.963171684496103</v>
      </c>
      <c r="CB138" s="20">
        <f t="shared" si="118"/>
        <v>664.4457840171641</v>
      </c>
      <c r="CC138" s="59">
        <f t="shared" si="119"/>
        <v>949.14554116705131</v>
      </c>
      <c r="CD138" s="59">
        <f ca="1">AVERAGE(OFFSET($CC$3,0,0,'Données projet'!$E$12+1,1))-AVERAGE(OFFSET($H$3,0,0,'Données projet'!$E$12+1,1))</f>
        <v>445.32382187045056</v>
      </c>
      <c r="CE138" s="59">
        <f t="shared" si="148"/>
        <v>429.45184538102637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17.64490109822653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17.64490109822653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319</v>
      </c>
      <c r="CU138" s="17">
        <f>CT138*VLOOKUP('Données projet'!$B$13,Paramètres!$A$1:$I$89,3,0)*VLOOKUP('Données projet'!$B$13,Paramètres!$A$1:$I$89,5,0)</f>
        <v>258.77280000000002</v>
      </c>
      <c r="CV138" s="13">
        <f t="shared" si="149"/>
        <v>62.460716522234691</v>
      </c>
      <c r="CW138" s="20">
        <f t="shared" si="121"/>
        <v>559.48170794289206</v>
      </c>
      <c r="CX138" s="59">
        <f t="shared" si="122"/>
        <v>844.18146509277926</v>
      </c>
      <c r="CY138" s="59">
        <f ca="1">AVERAGE(OFFSET($CX$3,0,0,'Données projet'!$E$13+1,1))-AVERAGE(OFFSET($H$3,0,0,'Données projet'!$E$13+1,1))</f>
        <v>383.47399633251354</v>
      </c>
      <c r="CZ138" s="59">
        <f t="shared" si="150"/>
        <v>370.49129421395628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14.798949308189993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14.798949308189993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319</v>
      </c>
      <c r="DP138" s="17">
        <f>DO138*VLOOKUP('Données projet'!$B$14,Paramètres!$A$1:$I$89,3,0)*VLOOKUP('Données projet'!$B$14,Paramètres!$A$1:$I$89,5,0)</f>
        <v>258.77280000000002</v>
      </c>
      <c r="DQ138" s="13">
        <f t="shared" si="151"/>
        <v>62.460716522234691</v>
      </c>
      <c r="DR138" s="20">
        <f t="shared" si="124"/>
        <v>559.48170794289206</v>
      </c>
      <c r="DS138" s="59">
        <f t="shared" si="125"/>
        <v>844.18146509277926</v>
      </c>
      <c r="DT138" s="59">
        <f ca="1">AVERAGE(OFFSET($DS$3,0,0,'Données projet'!$E$14+1,1))-AVERAGE(OFFSET($H$3,0,0,'Données projet'!$E$14+1,1))</f>
        <v>383.47399633251354</v>
      </c>
      <c r="DU138" s="59">
        <f t="shared" si="152"/>
        <v>370.49129421395628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14.798949308189993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14.798949308189993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319</v>
      </c>
      <c r="EK138" s="17">
        <f>EJ138*VLOOKUP('Données projet'!$B$15,Paramètres!$A$1:$I$89,3,0)*VLOOKUP('Données projet'!$B$15,Paramètres!$A$1:$I$89,5,0)</f>
        <v>209.00879999999998</v>
      </c>
      <c r="EL138" s="13">
        <f t="shared" si="153"/>
        <v>51.718923953824202</v>
      </c>
      <c r="EM138" s="20">
        <f t="shared" si="127"/>
        <v>454.10078588624373</v>
      </c>
      <c r="EN138" s="59">
        <f t="shared" si="128"/>
        <v>738.80054303613088</v>
      </c>
      <c r="EO138" s="59">
        <f ca="1">AVERAGE(OFFSET($EN$3,0,0,'Données projet'!$E$15+1,1))-AVERAGE(OFFSET($H$3,0,0,'Données projet'!$E$15+1,1))</f>
        <v>321.37107975761091</v>
      </c>
      <c r="EP138" s="59">
        <f t="shared" si="154"/>
        <v>311.28303771742981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11.952997518153465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11.952997518153465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6">
        <f t="shared" si="110"/>
        <v>183.33333333333334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267</v>
      </c>
      <c r="O139" s="13">
        <f>N139*VLOOKUP('Données projet'!$B$9,Paramètres!$A$1:$I$89,3,0)*VLOOKUP('Données projet'!$B$9,Paramètres!$A$1:$I$89,5,0)</f>
        <v>241.58159999999998</v>
      </c>
      <c r="P139" s="13">
        <f t="shared" si="141"/>
        <v>58.779689232021951</v>
      </c>
      <c r="Q139" s="20">
        <f t="shared" si="108"/>
        <v>523.12924541243819</v>
      </c>
      <c r="R139" s="59">
        <f t="shared" si="109"/>
        <v>807.97877580732347</v>
      </c>
      <c r="S139" s="59">
        <f ca="1">AVERAGE(OFFSET($R$3,0,0,'Données projet'!$E$9+1,1))-AVERAGE(OFFSET($H$3,0,0,'Données projet'!$E$9+1,1))</f>
        <v>398.11190027805549</v>
      </c>
      <c r="T139" s="59">
        <f t="shared" si="142"/>
        <v>250.47702091764884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49.86846154917626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49.86846154917626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267</v>
      </c>
      <c r="AJ139" s="13">
        <f>AI139*VLOOKUP('Données projet'!$B$10,Paramètres!$A$1:$I$89,3,0)*VLOOKUP('Données projet'!$B$10,Paramètres!$A$1:$I$89,5,0)</f>
        <v>270.738</v>
      </c>
      <c r="AK139" s="13">
        <f t="shared" si="143"/>
        <v>65.005866623551711</v>
      </c>
      <c r="AL139" s="20">
        <f t="shared" si="112"/>
        <v>584.7539010360191</v>
      </c>
      <c r="AM139" s="59">
        <f t="shared" si="113"/>
        <v>869.60343143090427</v>
      </c>
      <c r="AN139" s="59">
        <f ca="1">AVERAGE(OFFSET($AM$3,0,0,'Données projet'!$E$10+1,1))-AVERAGE(OFFSET($H$3,0,0,'Données projet'!$E$10+1,1))</f>
        <v>437.26788843734175</v>
      </c>
      <c r="AO139" s="59">
        <f t="shared" si="144"/>
        <v>273.35778700650792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55.887068977525139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55.887068977525139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319</v>
      </c>
      <c r="BE139" s="13">
        <f>BD139*VLOOKUP('Données projet'!$B$11,Paramètres!$A$1:$I$89,3,0)*VLOOKUP('Données projet'!$B$11,Paramètres!$A$1:$I$89,5,0)</f>
        <v>343.3716</v>
      </c>
      <c r="BF139" s="13">
        <f t="shared" si="145"/>
        <v>80.196139773203285</v>
      </c>
      <c r="BG139" s="20">
        <f t="shared" si="115"/>
        <v>737.713813438329</v>
      </c>
      <c r="BH139" s="59">
        <f t="shared" si="116"/>
        <v>1022.5633438332143</v>
      </c>
      <c r="BI139" s="59">
        <f ca="1">AVERAGE(OFFSET($BH$3,0,0,'Données projet'!$E$11+1,1))-AVERAGE(OFFSET($H$3,0,0,'Données projet'!$E$11+1,1))</f>
        <v>488.49312517024231</v>
      </c>
      <c r="BJ139" s="59">
        <f t="shared" si="146"/>
        <v>470.60132881359323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19.251996437922465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19.251996437922465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319</v>
      </c>
      <c r="BZ139" s="13">
        <f>BY139*VLOOKUP('Données projet'!$B$12,Paramètres!$A$1:$I$89,3,0)*VLOOKUP('Données projet'!$B$12,Paramètres!$A$1:$I$89,5,0)</f>
        <v>308.53680000000003</v>
      </c>
      <c r="CA139" s="13">
        <f t="shared" si="147"/>
        <v>72.963171684496103</v>
      </c>
      <c r="CB139" s="20">
        <f t="shared" si="118"/>
        <v>664.4457840171641</v>
      </c>
      <c r="CC139" s="59">
        <f t="shared" si="119"/>
        <v>949.29531441204927</v>
      </c>
      <c r="CD139" s="59">
        <f ca="1">AVERAGE(OFFSET($CC$3,0,0,'Données projet'!$E$12+1,1))-AVERAGE(OFFSET($H$3,0,0,'Données projet'!$E$12+1,1))</f>
        <v>445.32382187045056</v>
      </c>
      <c r="CE139" s="59">
        <f t="shared" si="148"/>
        <v>429.45184538102637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17.298895350017286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17.298895350017286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319</v>
      </c>
      <c r="CU139" s="17">
        <f>CT139*VLOOKUP('Données projet'!$B$13,Paramètres!$A$1:$I$89,3,0)*VLOOKUP('Données projet'!$B$13,Paramètres!$A$1:$I$89,5,0)</f>
        <v>258.77280000000002</v>
      </c>
      <c r="CV139" s="13">
        <f t="shared" si="149"/>
        <v>62.460716522234691</v>
      </c>
      <c r="CW139" s="20">
        <f t="shared" si="121"/>
        <v>559.48170794289206</v>
      </c>
      <c r="CX139" s="59">
        <f t="shared" si="122"/>
        <v>844.33123833777722</v>
      </c>
      <c r="CY139" s="59">
        <f ca="1">AVERAGE(OFFSET($CX$3,0,0,'Données projet'!$E$13+1,1))-AVERAGE(OFFSET($H$3,0,0,'Données projet'!$E$13+1,1))</f>
        <v>383.47399633251354</v>
      </c>
      <c r="CZ139" s="59">
        <f t="shared" si="150"/>
        <v>370.49129421395628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14.508750938724175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14.508750938724175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319</v>
      </c>
      <c r="DP139" s="17">
        <f>DO139*VLOOKUP('Données projet'!$B$14,Paramètres!$A$1:$I$89,3,0)*VLOOKUP('Données projet'!$B$14,Paramètres!$A$1:$I$89,5,0)</f>
        <v>258.77280000000002</v>
      </c>
      <c r="DQ139" s="13">
        <f t="shared" si="151"/>
        <v>62.460716522234691</v>
      </c>
      <c r="DR139" s="20">
        <f t="shared" si="124"/>
        <v>559.48170794289206</v>
      </c>
      <c r="DS139" s="59">
        <f t="shared" si="125"/>
        <v>844.33123833777722</v>
      </c>
      <c r="DT139" s="59">
        <f ca="1">AVERAGE(OFFSET($DS$3,0,0,'Données projet'!$E$14+1,1))-AVERAGE(OFFSET($H$3,0,0,'Données projet'!$E$14+1,1))</f>
        <v>383.47399633251354</v>
      </c>
      <c r="DU139" s="59">
        <f t="shared" si="152"/>
        <v>370.49129421395628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14.508750938724175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14.508750938724175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319</v>
      </c>
      <c r="EK139" s="17">
        <f>EJ139*VLOOKUP('Données projet'!$B$15,Paramètres!$A$1:$I$89,3,0)*VLOOKUP('Données projet'!$B$15,Paramètres!$A$1:$I$89,5,0)</f>
        <v>209.00879999999998</v>
      </c>
      <c r="EL139" s="13">
        <f t="shared" si="153"/>
        <v>51.718923953824202</v>
      </c>
      <c r="EM139" s="20">
        <f t="shared" si="127"/>
        <v>454.10078588624373</v>
      </c>
      <c r="EN139" s="59">
        <f t="shared" si="128"/>
        <v>738.95031628112895</v>
      </c>
      <c r="EO139" s="59">
        <f ca="1">AVERAGE(OFFSET($EN$3,0,0,'Données projet'!$E$15+1,1))-AVERAGE(OFFSET($H$3,0,0,'Données projet'!$E$15+1,1))</f>
        <v>321.37107975761091</v>
      </c>
      <c r="EP139" s="59">
        <f t="shared" si="154"/>
        <v>311.28303771742981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11.718606527431074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11.718606527431074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6">
        <f t="shared" si="110"/>
        <v>183.33333333333334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267</v>
      </c>
      <c r="O140" s="13">
        <f>N140*VLOOKUP('Données projet'!$B$9,Paramètres!$A$1:$I$89,3,0)*VLOOKUP('Données projet'!$B$9,Paramètres!$A$1:$I$89,5,0)</f>
        <v>241.58159999999998</v>
      </c>
      <c r="P140" s="13">
        <f t="shared" si="141"/>
        <v>58.779689232021951</v>
      </c>
      <c r="Q140" s="20">
        <f t="shared" si="108"/>
        <v>523.12924541243819</v>
      </c>
      <c r="R140" s="59">
        <f t="shared" si="109"/>
        <v>808.12595082136363</v>
      </c>
      <c r="S140" s="59">
        <f ca="1">AVERAGE(OFFSET($R$3,0,0,'Données projet'!$E$9+1,1))-AVERAGE(OFFSET($H$3,0,0,'Données projet'!$E$9+1,1))</f>
        <v>398.11190027805549</v>
      </c>
      <c r="T140" s="59">
        <f t="shared" si="142"/>
        <v>250.47702091764884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48.890571434955056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48.890571434955056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267</v>
      </c>
      <c r="AJ140" s="13">
        <f>AI140*VLOOKUP('Données projet'!$B$10,Paramètres!$A$1:$I$89,3,0)*VLOOKUP('Données projet'!$B$10,Paramètres!$A$1:$I$89,5,0)</f>
        <v>270.738</v>
      </c>
      <c r="AK140" s="13">
        <f t="shared" si="143"/>
        <v>65.005866623551711</v>
      </c>
      <c r="AL140" s="20">
        <f t="shared" si="112"/>
        <v>584.7539010360191</v>
      </c>
      <c r="AM140" s="59">
        <f t="shared" si="113"/>
        <v>869.75060644494442</v>
      </c>
      <c r="AN140" s="59">
        <f ca="1">AVERAGE(OFFSET($AM$3,0,0,'Données projet'!$E$10+1,1))-AVERAGE(OFFSET($H$3,0,0,'Données projet'!$E$10+1,1))</f>
        <v>437.26788843734175</v>
      </c>
      <c r="AO140" s="59">
        <f t="shared" si="144"/>
        <v>273.35778700650792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54.791157642622061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54.791157642622061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319</v>
      </c>
      <c r="BE140" s="13">
        <f>BD140*VLOOKUP('Données projet'!$B$11,Paramètres!$A$1:$I$89,3,0)*VLOOKUP('Données projet'!$B$11,Paramètres!$A$1:$I$89,5,0)</f>
        <v>343.3716</v>
      </c>
      <c r="BF140" s="13">
        <f t="shared" si="145"/>
        <v>80.196139773203285</v>
      </c>
      <c r="BG140" s="20">
        <f t="shared" si="115"/>
        <v>737.713813438329</v>
      </c>
      <c r="BH140" s="59">
        <f t="shared" si="116"/>
        <v>1022.7105188472544</v>
      </c>
      <c r="BI140" s="59">
        <f ca="1">AVERAGE(OFFSET($BH$3,0,0,'Données projet'!$E$11+1,1))-AVERAGE(OFFSET($H$3,0,0,'Données projet'!$E$11+1,1))</f>
        <v>488.49312517024231</v>
      </c>
      <c r="BJ140" s="59">
        <f t="shared" si="146"/>
        <v>470.60132881359323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18.874476530333151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18.874476530333151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319</v>
      </c>
      <c r="BZ140" s="13">
        <f>BY140*VLOOKUP('Données projet'!$B$12,Paramètres!$A$1:$I$89,3,0)*VLOOKUP('Données projet'!$B$12,Paramètres!$A$1:$I$89,5,0)</f>
        <v>308.53680000000003</v>
      </c>
      <c r="CA140" s="13">
        <f t="shared" si="147"/>
        <v>72.963171684496103</v>
      </c>
      <c r="CB140" s="20">
        <f t="shared" si="118"/>
        <v>664.4457840171641</v>
      </c>
      <c r="CC140" s="59">
        <f t="shared" si="119"/>
        <v>949.44248942608942</v>
      </c>
      <c r="CD140" s="59">
        <f ca="1">AVERAGE(OFFSET($CC$3,0,0,'Données projet'!$E$12+1,1))-AVERAGE(OFFSET($H$3,0,0,'Données projet'!$E$12+1,1))</f>
        <v>445.32382187045056</v>
      </c>
      <c r="CE140" s="59">
        <f t="shared" si="148"/>
        <v>429.45184538102637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16.959674563487759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16.959674563487759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319</v>
      </c>
      <c r="CU140" s="17">
        <f>CT140*VLOOKUP('Données projet'!$B$13,Paramètres!$A$1:$I$89,3,0)*VLOOKUP('Données projet'!$B$13,Paramètres!$A$1:$I$89,5,0)</f>
        <v>258.77280000000002</v>
      </c>
      <c r="CV140" s="13">
        <f t="shared" si="149"/>
        <v>62.460716522234691</v>
      </c>
      <c r="CW140" s="20">
        <f t="shared" si="121"/>
        <v>559.48170794289206</v>
      </c>
      <c r="CX140" s="59">
        <f t="shared" si="122"/>
        <v>844.47841335181738</v>
      </c>
      <c r="CY140" s="59">
        <f ca="1">AVERAGE(OFFSET($CX$3,0,0,'Données projet'!$E$13+1,1))-AVERAGE(OFFSET($H$3,0,0,'Données projet'!$E$13+1,1))</f>
        <v>383.47399633251354</v>
      </c>
      <c r="CZ140" s="59">
        <f t="shared" si="150"/>
        <v>370.49129421395628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14.224243182280054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14.224243182280054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319</v>
      </c>
      <c r="DP140" s="17">
        <f>DO140*VLOOKUP('Données projet'!$B$14,Paramètres!$A$1:$I$89,3,0)*VLOOKUP('Données projet'!$B$14,Paramètres!$A$1:$I$89,5,0)</f>
        <v>258.77280000000002</v>
      </c>
      <c r="DQ140" s="13">
        <f t="shared" si="151"/>
        <v>62.460716522234691</v>
      </c>
      <c r="DR140" s="20">
        <f t="shared" si="124"/>
        <v>559.48170794289206</v>
      </c>
      <c r="DS140" s="59">
        <f t="shared" si="125"/>
        <v>844.47841335181738</v>
      </c>
      <c r="DT140" s="59">
        <f ca="1">AVERAGE(OFFSET($DS$3,0,0,'Données projet'!$E$14+1,1))-AVERAGE(OFFSET($H$3,0,0,'Données projet'!$E$14+1,1))</f>
        <v>383.47399633251354</v>
      </c>
      <c r="DU140" s="59">
        <f t="shared" si="152"/>
        <v>370.49129421395628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14.224243182280054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14.224243182280054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319</v>
      </c>
      <c r="EK140" s="17">
        <f>EJ140*VLOOKUP('Données projet'!$B$15,Paramètres!$A$1:$I$89,3,0)*VLOOKUP('Données projet'!$B$15,Paramètres!$A$1:$I$89,5,0)</f>
        <v>209.00879999999998</v>
      </c>
      <c r="EL140" s="13">
        <f t="shared" si="153"/>
        <v>51.718923953824202</v>
      </c>
      <c r="EM140" s="20">
        <f t="shared" si="127"/>
        <v>454.10078588624373</v>
      </c>
      <c r="EN140" s="59">
        <f t="shared" si="128"/>
        <v>739.09749129516911</v>
      </c>
      <c r="EO140" s="59">
        <f ca="1">AVERAGE(OFFSET($EN$3,0,0,'Données projet'!$E$15+1,1))-AVERAGE(OFFSET($H$3,0,0,'Données projet'!$E$15+1,1))</f>
        <v>321.37107975761091</v>
      </c>
      <c r="EP140" s="59">
        <f t="shared" si="154"/>
        <v>311.28303771742981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11.488811801072361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11.488811801072361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6">
        <f t="shared" si="110"/>
        <v>183.33333333333334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267</v>
      </c>
      <c r="O141" s="13">
        <f>N141*VLOOKUP('Données projet'!$B$9,Paramètres!$A$1:$I$89,3,0)*VLOOKUP('Données projet'!$B$9,Paramètres!$A$1:$I$89,5,0)</f>
        <v>241.58159999999998</v>
      </c>
      <c r="P141" s="13">
        <f t="shared" si="141"/>
        <v>58.779689232021951</v>
      </c>
      <c r="Q141" s="20">
        <f t="shared" si="108"/>
        <v>523.12924541243819</v>
      </c>
      <c r="R141" s="59">
        <f t="shared" si="109"/>
        <v>808.27057267794407</v>
      </c>
      <c r="S141" s="59">
        <f ca="1">AVERAGE(OFFSET($R$3,0,0,'Données projet'!$E$9+1,1))-AVERAGE(OFFSET($H$3,0,0,'Données projet'!$E$9+1,1))</f>
        <v>398.11190027805549</v>
      </c>
      <c r="T141" s="59">
        <f t="shared" si="142"/>
        <v>250.47702091764884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47.931857149419656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47.931857149419656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267</v>
      </c>
      <c r="AJ141" s="13">
        <f>AI141*VLOOKUP('Données projet'!$B$10,Paramètres!$A$1:$I$89,3,0)*VLOOKUP('Données projet'!$B$10,Paramètres!$A$1:$I$89,5,0)</f>
        <v>270.738</v>
      </c>
      <c r="AK141" s="13">
        <f t="shared" si="143"/>
        <v>65.005866623551711</v>
      </c>
      <c r="AL141" s="20">
        <f t="shared" si="112"/>
        <v>584.7539010360191</v>
      </c>
      <c r="AM141" s="59">
        <f t="shared" si="113"/>
        <v>869.89522830152509</v>
      </c>
      <c r="AN141" s="59">
        <f ca="1">AVERAGE(OFFSET($AM$3,0,0,'Données projet'!$E$10+1,1))-AVERAGE(OFFSET($H$3,0,0,'Données projet'!$E$10+1,1))</f>
        <v>437.26788843734175</v>
      </c>
      <c r="AO141" s="59">
        <f t="shared" si="144"/>
        <v>273.35778700650792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53.716736460556518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53.716736460556518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319</v>
      </c>
      <c r="BE141" s="13">
        <f>BD141*VLOOKUP('Données projet'!$B$11,Paramètres!$A$1:$I$89,3,0)*VLOOKUP('Données projet'!$B$11,Paramètres!$A$1:$I$89,5,0)</f>
        <v>343.3716</v>
      </c>
      <c r="BF141" s="13">
        <f t="shared" si="145"/>
        <v>80.196139773203285</v>
      </c>
      <c r="BG141" s="20">
        <f t="shared" si="115"/>
        <v>737.713813438329</v>
      </c>
      <c r="BH141" s="59">
        <f t="shared" si="116"/>
        <v>1022.8551407038349</v>
      </c>
      <c r="BI141" s="59">
        <f ca="1">AVERAGE(OFFSET($BH$3,0,0,'Données projet'!$E$11+1,1))-AVERAGE(OFFSET($H$3,0,0,'Données projet'!$E$11+1,1))</f>
        <v>488.49312517024231</v>
      </c>
      <c r="BJ141" s="59">
        <f t="shared" si="146"/>
        <v>470.60132881359323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18.504359557867257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18.504359557867257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319</v>
      </c>
      <c r="BZ141" s="13">
        <f>BY141*VLOOKUP('Données projet'!$B$12,Paramètres!$A$1:$I$89,3,0)*VLOOKUP('Données projet'!$B$12,Paramètres!$A$1:$I$89,5,0)</f>
        <v>308.53680000000003</v>
      </c>
      <c r="CA141" s="13">
        <f t="shared" si="147"/>
        <v>72.963171684496103</v>
      </c>
      <c r="CB141" s="20">
        <f t="shared" si="118"/>
        <v>664.4457840171641</v>
      </c>
      <c r="CC141" s="59">
        <f t="shared" si="119"/>
        <v>949.58711128267009</v>
      </c>
      <c r="CD141" s="59">
        <f ca="1">AVERAGE(OFFSET($CC$3,0,0,'Données projet'!$E$12+1,1))-AVERAGE(OFFSET($H$3,0,0,'Données projet'!$E$12+1,1))</f>
        <v>445.32382187045056</v>
      </c>
      <c r="CE141" s="59">
        <f t="shared" si="148"/>
        <v>429.45184538102637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16.627105689677826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16.627105689677826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319</v>
      </c>
      <c r="CU141" s="17">
        <f>CT141*VLOOKUP('Données projet'!$B$13,Paramètres!$A$1:$I$89,3,0)*VLOOKUP('Données projet'!$B$13,Paramètres!$A$1:$I$89,5,0)</f>
        <v>258.77280000000002</v>
      </c>
      <c r="CV141" s="13">
        <f t="shared" si="149"/>
        <v>62.460716522234691</v>
      </c>
      <c r="CW141" s="20">
        <f t="shared" si="121"/>
        <v>559.48170794289206</v>
      </c>
      <c r="CX141" s="59">
        <f t="shared" si="122"/>
        <v>844.62303520839805</v>
      </c>
      <c r="CY141" s="59">
        <f ca="1">AVERAGE(OFFSET($CX$3,0,0,'Données projet'!$E$13+1,1))-AVERAGE(OFFSET($H$3,0,0,'Données projet'!$E$13+1,1))</f>
        <v>383.47399633251354</v>
      </c>
      <c r="CZ141" s="59">
        <f t="shared" si="150"/>
        <v>370.49129421395628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13.945314449407206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13.945314449407206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319</v>
      </c>
      <c r="DP141" s="17">
        <f>DO141*VLOOKUP('Données projet'!$B$14,Paramètres!$A$1:$I$89,3,0)*VLOOKUP('Données projet'!$B$14,Paramètres!$A$1:$I$89,5,0)</f>
        <v>258.77280000000002</v>
      </c>
      <c r="DQ141" s="13">
        <f t="shared" si="151"/>
        <v>62.460716522234691</v>
      </c>
      <c r="DR141" s="20">
        <f t="shared" si="124"/>
        <v>559.48170794289206</v>
      </c>
      <c r="DS141" s="59">
        <f t="shared" si="125"/>
        <v>844.62303520839805</v>
      </c>
      <c r="DT141" s="59">
        <f ca="1">AVERAGE(OFFSET($DS$3,0,0,'Données projet'!$E$14+1,1))-AVERAGE(OFFSET($H$3,0,0,'Données projet'!$E$14+1,1))</f>
        <v>383.47399633251354</v>
      </c>
      <c r="DU141" s="59">
        <f t="shared" si="152"/>
        <v>370.49129421395628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13.945314449407206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13.945314449407206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319</v>
      </c>
      <c r="EK141" s="17">
        <f>EJ141*VLOOKUP('Données projet'!$B$15,Paramètres!$A$1:$I$89,3,0)*VLOOKUP('Données projet'!$B$15,Paramètres!$A$1:$I$89,5,0)</f>
        <v>209.00879999999998</v>
      </c>
      <c r="EL141" s="13">
        <f t="shared" si="153"/>
        <v>51.718923953824202</v>
      </c>
      <c r="EM141" s="20">
        <f t="shared" si="127"/>
        <v>454.10078588624373</v>
      </c>
      <c r="EN141" s="59">
        <f t="shared" si="128"/>
        <v>739.24211315174966</v>
      </c>
      <c r="EO141" s="59">
        <f ca="1">AVERAGE(OFFSET($EN$3,0,0,'Données projet'!$E$15+1,1))-AVERAGE(OFFSET($H$3,0,0,'Données projet'!$E$15+1,1))</f>
        <v>321.37107975761091</v>
      </c>
      <c r="EP141" s="59">
        <f t="shared" si="154"/>
        <v>311.28303771742981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11.263523209136599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11.263523209136599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6">
        <f t="shared" si="110"/>
        <v>183.33333333333334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267</v>
      </c>
      <c r="O142" s="13">
        <f>N142*VLOOKUP('Données projet'!$B$9,Paramètres!$A$1:$I$89,3,0)*VLOOKUP('Données projet'!$B$9,Paramètres!$A$1:$I$89,5,0)</f>
        <v>241.58159999999998</v>
      </c>
      <c r="P142" s="13">
        <f t="shared" si="141"/>
        <v>58.779689232021951</v>
      </c>
      <c r="Q142" s="20">
        <f t="shared" si="108"/>
        <v>523.12924541243819</v>
      </c>
      <c r="R142" s="59">
        <f t="shared" si="109"/>
        <v>808.41268566863914</v>
      </c>
      <c r="S142" s="59">
        <f ca="1">AVERAGE(OFFSET($R$3,0,0,'Données projet'!$E$9+1,1))-AVERAGE(OFFSET($H$3,0,0,'Données projet'!$E$9+1,1))</f>
        <v>398.11190027805549</v>
      </c>
      <c r="T142" s="59">
        <f t="shared" si="142"/>
        <v>250.47702091764884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46.991942666265629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46.991942666265629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267</v>
      </c>
      <c r="AJ142" s="13">
        <f>AI142*VLOOKUP('Données projet'!$B$10,Paramètres!$A$1:$I$89,3,0)*VLOOKUP('Données projet'!$B$10,Paramètres!$A$1:$I$89,5,0)</f>
        <v>270.738</v>
      </c>
      <c r="AK142" s="13">
        <f t="shared" si="143"/>
        <v>65.005866623551711</v>
      </c>
      <c r="AL142" s="20">
        <f t="shared" si="112"/>
        <v>584.7539010360191</v>
      </c>
      <c r="AM142" s="59">
        <f t="shared" si="113"/>
        <v>870.03734129221993</v>
      </c>
      <c r="AN142" s="59">
        <f ca="1">AVERAGE(OFFSET($AM$3,0,0,'Données projet'!$E$10+1,1))-AVERAGE(OFFSET($H$3,0,0,'Données projet'!$E$10+1,1))</f>
        <v>437.26788843734175</v>
      </c>
      <c r="AO142" s="59">
        <f t="shared" si="144"/>
        <v>273.35778700650792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52.66338402253907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52.66338402253907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319</v>
      </c>
      <c r="BE142" s="13">
        <f>BD142*VLOOKUP('Données projet'!$B$11,Paramètres!$A$1:$I$89,3,0)*VLOOKUP('Données projet'!$B$11,Paramètres!$A$1:$I$89,5,0)</f>
        <v>343.3716</v>
      </c>
      <c r="BF142" s="13">
        <f t="shared" si="145"/>
        <v>80.196139773203285</v>
      </c>
      <c r="BG142" s="20">
        <f t="shared" si="115"/>
        <v>737.713813438329</v>
      </c>
      <c r="BH142" s="59">
        <f t="shared" si="116"/>
        <v>1022.9972536945299</v>
      </c>
      <c r="BI142" s="59">
        <f ca="1">AVERAGE(OFFSET($BH$3,0,0,'Données projet'!$E$11+1,1))-AVERAGE(OFFSET($H$3,0,0,'Données projet'!$E$11+1,1))</f>
        <v>488.49312517024231</v>
      </c>
      <c r="BJ142" s="59">
        <f t="shared" si="146"/>
        <v>470.60132881359323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18.141500353482357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18.141500353482357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319</v>
      </c>
      <c r="BZ142" s="13">
        <f>BY142*VLOOKUP('Données projet'!$B$12,Paramètres!$A$1:$I$89,3,0)*VLOOKUP('Données projet'!$B$12,Paramètres!$A$1:$I$89,5,0)</f>
        <v>308.53680000000003</v>
      </c>
      <c r="CA142" s="13">
        <f t="shared" si="147"/>
        <v>72.963171684496103</v>
      </c>
      <c r="CB142" s="20">
        <f t="shared" si="118"/>
        <v>664.4457840171641</v>
      </c>
      <c r="CC142" s="59">
        <f t="shared" si="119"/>
        <v>949.72922427336493</v>
      </c>
      <c r="CD142" s="59">
        <f ca="1">AVERAGE(OFFSET($CC$3,0,0,'Données projet'!$E$12+1,1))-AVERAGE(OFFSET($H$3,0,0,'Données projet'!$E$12+1,1))</f>
        <v>445.32382187045056</v>
      </c>
      <c r="CE142" s="59">
        <f t="shared" si="148"/>
        <v>429.45184538102637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16.301058288636323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16.301058288636323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319</v>
      </c>
      <c r="CU142" s="17">
        <f>CT142*VLOOKUP('Données projet'!$B$13,Paramètres!$A$1:$I$89,3,0)*VLOOKUP('Données projet'!$B$13,Paramètres!$A$1:$I$89,5,0)</f>
        <v>258.77280000000002</v>
      </c>
      <c r="CV142" s="13">
        <f t="shared" si="149"/>
        <v>62.460716522234691</v>
      </c>
      <c r="CW142" s="20">
        <f t="shared" si="121"/>
        <v>559.48170794289206</v>
      </c>
      <c r="CX142" s="59">
        <f t="shared" si="122"/>
        <v>844.76514819909289</v>
      </c>
      <c r="CY142" s="59">
        <f ca="1">AVERAGE(OFFSET($CX$3,0,0,'Données projet'!$E$13+1,1))-AVERAGE(OFFSET($H$3,0,0,'Données projet'!$E$13+1,1))</f>
        <v>383.47399633251354</v>
      </c>
      <c r="CZ142" s="59">
        <f t="shared" si="150"/>
        <v>370.49129421395628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13.671855338856266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13.671855338856266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319</v>
      </c>
      <c r="DP142" s="17">
        <f>DO142*VLOOKUP('Données projet'!$B$14,Paramètres!$A$1:$I$89,3,0)*VLOOKUP('Données projet'!$B$14,Paramètres!$A$1:$I$89,5,0)</f>
        <v>258.77280000000002</v>
      </c>
      <c r="DQ142" s="13">
        <f t="shared" si="151"/>
        <v>62.460716522234691</v>
      </c>
      <c r="DR142" s="20">
        <f t="shared" si="124"/>
        <v>559.48170794289206</v>
      </c>
      <c r="DS142" s="59">
        <f t="shared" si="125"/>
        <v>844.76514819909289</v>
      </c>
      <c r="DT142" s="59">
        <f ca="1">AVERAGE(OFFSET($DS$3,0,0,'Données projet'!$E$14+1,1))-AVERAGE(OFFSET($H$3,0,0,'Données projet'!$E$14+1,1))</f>
        <v>383.47399633251354</v>
      </c>
      <c r="DU142" s="59">
        <f t="shared" si="152"/>
        <v>370.49129421395628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13.671855338856266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13.671855338856266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319</v>
      </c>
      <c r="EK142" s="17">
        <f>EJ142*VLOOKUP('Données projet'!$B$15,Paramètres!$A$1:$I$89,3,0)*VLOOKUP('Données projet'!$B$15,Paramètres!$A$1:$I$89,5,0)</f>
        <v>209.00879999999998</v>
      </c>
      <c r="EL142" s="13">
        <f t="shared" si="153"/>
        <v>51.718923953824202</v>
      </c>
      <c r="EM142" s="20">
        <f t="shared" si="127"/>
        <v>454.10078588624373</v>
      </c>
      <c r="EN142" s="59">
        <f t="shared" si="128"/>
        <v>739.38422614244462</v>
      </c>
      <c r="EO142" s="59">
        <f ca="1">AVERAGE(OFFSET($EN$3,0,0,'Données projet'!$E$15+1,1))-AVERAGE(OFFSET($H$3,0,0,'Données projet'!$E$15+1,1))</f>
        <v>321.37107975761091</v>
      </c>
      <c r="EP142" s="59">
        <f t="shared" si="154"/>
        <v>311.28303771742981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11.042652389076224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11.042652389076224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6">
        <f t="shared" si="110"/>
        <v>183.33333333333334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267</v>
      </c>
      <c r="O143" s="13">
        <f>N143*VLOOKUP('Données projet'!$B$9,Paramètres!$A$1:$I$89,3,0)*VLOOKUP('Données projet'!$B$9,Paramètres!$A$1:$I$89,5,0)</f>
        <v>241.58159999999998</v>
      </c>
      <c r="P143" s="13">
        <f t="shared" si="141"/>
        <v>58.779689232021951</v>
      </c>
      <c r="Q143" s="20">
        <f t="shared" si="108"/>
        <v>523.12924541243819</v>
      </c>
      <c r="R143" s="59">
        <f t="shared" si="109"/>
        <v>808.5523333166625</v>
      </c>
      <c r="S143" s="59">
        <f ca="1">AVERAGE(OFFSET($R$3,0,0,'Données projet'!$E$9+1,1))-AVERAGE(OFFSET($H$3,0,0,'Données projet'!$E$9+1,1))</f>
        <v>398.11190027805549</v>
      </c>
      <c r="T143" s="59">
        <f t="shared" si="142"/>
        <v>250.47702091764884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46.070459332835021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46.070459332835021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267</v>
      </c>
      <c r="AJ143" s="13">
        <f>AI143*VLOOKUP('Données projet'!$B$10,Paramètres!$A$1:$I$89,3,0)*VLOOKUP('Données projet'!$B$10,Paramètres!$A$1:$I$89,5,0)</f>
        <v>270.738</v>
      </c>
      <c r="AK143" s="13">
        <f t="shared" si="143"/>
        <v>65.005866623551711</v>
      </c>
      <c r="AL143" s="20">
        <f t="shared" si="112"/>
        <v>584.7539010360191</v>
      </c>
      <c r="AM143" s="59">
        <f t="shared" si="113"/>
        <v>870.17698894024352</v>
      </c>
      <c r="AN143" s="59">
        <f ca="1">AVERAGE(OFFSET($AM$3,0,0,'Données projet'!$E$10+1,1))-AVERAGE(OFFSET($H$3,0,0,'Données projet'!$E$10+1,1))</f>
        <v>437.26788843734175</v>
      </c>
      <c r="AO143" s="59">
        <f t="shared" si="144"/>
        <v>273.35778700650792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51.6306871833496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51.6306871833496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319</v>
      </c>
      <c r="BE143" s="13">
        <f>BD143*VLOOKUP('Données projet'!$B$11,Paramètres!$A$1:$I$89,3,0)*VLOOKUP('Données projet'!$B$11,Paramètres!$A$1:$I$89,5,0)</f>
        <v>343.3716</v>
      </c>
      <c r="BF143" s="13">
        <f t="shared" si="145"/>
        <v>80.196139773203285</v>
      </c>
      <c r="BG143" s="20">
        <f t="shared" si="115"/>
        <v>737.713813438329</v>
      </c>
      <c r="BH143" s="59">
        <f t="shared" si="116"/>
        <v>1023.1369013425533</v>
      </c>
      <c r="BI143" s="59">
        <f ca="1">AVERAGE(OFFSET($BH$3,0,0,'Données projet'!$E$11+1,1))-AVERAGE(OFFSET($H$3,0,0,'Données projet'!$E$11+1,1))</f>
        <v>488.49312517024231</v>
      </c>
      <c r="BJ143" s="59">
        <f t="shared" si="146"/>
        <v>470.60132881359323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17.785756596773183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17.785756596773183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319</v>
      </c>
      <c r="BZ143" s="13">
        <f>BY143*VLOOKUP('Données projet'!$B$12,Paramètres!$A$1:$I$89,3,0)*VLOOKUP('Données projet'!$B$12,Paramètres!$A$1:$I$89,5,0)</f>
        <v>308.53680000000003</v>
      </c>
      <c r="CA143" s="13">
        <f t="shared" si="147"/>
        <v>72.963171684496103</v>
      </c>
      <c r="CB143" s="20">
        <f t="shared" si="118"/>
        <v>664.4457840171641</v>
      </c>
      <c r="CC143" s="59">
        <f t="shared" si="119"/>
        <v>949.86887192138852</v>
      </c>
      <c r="CD143" s="59">
        <f ca="1">AVERAGE(OFFSET($CC$3,0,0,'Données projet'!$E$12+1,1))-AVERAGE(OFFSET($H$3,0,0,'Données projet'!$E$12+1,1))</f>
        <v>445.32382187045056</v>
      </c>
      <c r="CE143" s="59">
        <f t="shared" si="148"/>
        <v>429.45184538102637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15.981404478259964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15.981404478259964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319</v>
      </c>
      <c r="CU143" s="17">
        <f>CT143*VLOOKUP('Données projet'!$B$13,Paramètres!$A$1:$I$89,3,0)*VLOOKUP('Données projet'!$B$13,Paramètres!$A$1:$I$89,5,0)</f>
        <v>258.77280000000002</v>
      </c>
      <c r="CV143" s="13">
        <f t="shared" si="149"/>
        <v>62.460716522234691</v>
      </c>
      <c r="CW143" s="20">
        <f t="shared" si="121"/>
        <v>559.48170794289206</v>
      </c>
      <c r="CX143" s="59">
        <f t="shared" si="122"/>
        <v>844.90479584711647</v>
      </c>
      <c r="CY143" s="59">
        <f ca="1">AVERAGE(OFFSET($CX$3,0,0,'Données projet'!$E$13+1,1))-AVERAGE(OFFSET($H$3,0,0,'Données projet'!$E$13+1,1))</f>
        <v>383.47399633251354</v>
      </c>
      <c r="CZ143" s="59">
        <f t="shared" si="150"/>
        <v>370.49129421395628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13.403758594669643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13.403758594669643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319</v>
      </c>
      <c r="DP143" s="17">
        <f>DO143*VLOOKUP('Données projet'!$B$14,Paramètres!$A$1:$I$89,3,0)*VLOOKUP('Données projet'!$B$14,Paramètres!$A$1:$I$89,5,0)</f>
        <v>258.77280000000002</v>
      </c>
      <c r="DQ143" s="13">
        <f t="shared" si="151"/>
        <v>62.460716522234691</v>
      </c>
      <c r="DR143" s="20">
        <f t="shared" si="124"/>
        <v>559.48170794289206</v>
      </c>
      <c r="DS143" s="59">
        <f t="shared" si="125"/>
        <v>844.90479584711647</v>
      </c>
      <c r="DT143" s="59">
        <f ca="1">AVERAGE(OFFSET($DS$3,0,0,'Données projet'!$E$14+1,1))-AVERAGE(OFFSET($H$3,0,0,'Données projet'!$E$14+1,1))</f>
        <v>383.47399633251354</v>
      </c>
      <c r="DU143" s="59">
        <f t="shared" si="152"/>
        <v>370.49129421395628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13.403758594669643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13.403758594669643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319</v>
      </c>
      <c r="EK143" s="17">
        <f>EJ143*VLOOKUP('Données projet'!$B$15,Paramètres!$A$1:$I$89,3,0)*VLOOKUP('Données projet'!$B$15,Paramètres!$A$1:$I$89,5,0)</f>
        <v>209.00879999999998</v>
      </c>
      <c r="EL143" s="13">
        <f t="shared" si="153"/>
        <v>51.718923953824202</v>
      </c>
      <c r="EM143" s="20">
        <f t="shared" si="127"/>
        <v>454.10078588624373</v>
      </c>
      <c r="EN143" s="59">
        <f t="shared" si="128"/>
        <v>739.52387379046809</v>
      </c>
      <c r="EO143" s="59">
        <f ca="1">AVERAGE(OFFSET($EN$3,0,0,'Données projet'!$E$15+1,1))-AVERAGE(OFFSET($H$3,0,0,'Données projet'!$E$15+1,1))</f>
        <v>321.37107975761091</v>
      </c>
      <c r="EP143" s="59">
        <f t="shared" si="154"/>
        <v>311.28303771742981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10.826112711079336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10.826112711079336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6">
        <f t="shared" si="110"/>
        <v>183.33333333333334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267</v>
      </c>
      <c r="O144" s="13">
        <f>N144*VLOOKUP('Données projet'!$B$9,Paramètres!$A$1:$I$89,3,0)*VLOOKUP('Données projet'!$B$9,Paramètres!$A$1:$I$89,5,0)</f>
        <v>241.58159999999998</v>
      </c>
      <c r="P144" s="13">
        <f t="shared" si="141"/>
        <v>58.779689232021951</v>
      </c>
      <c r="Q144" s="20">
        <f t="shared" si="108"/>
        <v>523.12924541243819</v>
      </c>
      <c r="R144" s="59">
        <f t="shared" si="109"/>
        <v>808.68955839019827</v>
      </c>
      <c r="S144" s="59">
        <f ca="1">AVERAGE(OFFSET($R$3,0,0,'Données projet'!$E$9+1,1))-AVERAGE(OFFSET($H$3,0,0,'Données projet'!$E$9+1,1))</f>
        <v>398.11190027805549</v>
      </c>
      <c r="T144" s="59">
        <f t="shared" si="142"/>
        <v>250.47702091764884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45.167045725523657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45.167045725523657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267</v>
      </c>
      <c r="AJ144" s="13">
        <f>AI144*VLOOKUP('Données projet'!$B$10,Paramètres!$A$1:$I$89,3,0)*VLOOKUP('Données projet'!$B$10,Paramètres!$A$1:$I$89,5,0)</f>
        <v>270.738</v>
      </c>
      <c r="AK144" s="13">
        <f t="shared" si="143"/>
        <v>65.005866623551711</v>
      </c>
      <c r="AL144" s="20">
        <f t="shared" si="112"/>
        <v>584.7539010360191</v>
      </c>
      <c r="AM144" s="59">
        <f t="shared" si="113"/>
        <v>870.31421401377906</v>
      </c>
      <c r="AN144" s="59">
        <f ca="1">AVERAGE(OFFSET($AM$3,0,0,'Données projet'!$E$10+1,1))-AVERAGE(OFFSET($H$3,0,0,'Données projet'!$E$10+1,1))</f>
        <v>437.26788843734175</v>
      </c>
      <c r="AO144" s="59">
        <f t="shared" si="144"/>
        <v>273.35778700650792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50.61824089929376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50.61824089929376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319</v>
      </c>
      <c r="BE144" s="13">
        <f>BD144*VLOOKUP('Données projet'!$B$11,Paramètres!$A$1:$I$89,3,0)*VLOOKUP('Données projet'!$B$11,Paramètres!$A$1:$I$89,5,0)</f>
        <v>343.3716</v>
      </c>
      <c r="BF144" s="13">
        <f t="shared" si="145"/>
        <v>80.196139773203285</v>
      </c>
      <c r="BG144" s="20">
        <f t="shared" si="115"/>
        <v>737.713813438329</v>
      </c>
      <c r="BH144" s="59">
        <f t="shared" si="116"/>
        <v>1023.2741264160891</v>
      </c>
      <c r="BI144" s="59">
        <f ca="1">AVERAGE(OFFSET($BH$3,0,0,'Données projet'!$E$11+1,1))-AVERAGE(OFFSET($H$3,0,0,'Données projet'!$E$11+1,1))</f>
        <v>488.49312517024231</v>
      </c>
      <c r="BJ144" s="59">
        <f t="shared" si="146"/>
        <v>470.60132881359323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17.436988758150811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17.436988758150811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319</v>
      </c>
      <c r="BZ144" s="13">
        <f>BY144*VLOOKUP('Données projet'!$B$12,Paramètres!$A$1:$I$89,3,0)*VLOOKUP('Données projet'!$B$12,Paramètres!$A$1:$I$89,5,0)</f>
        <v>308.53680000000003</v>
      </c>
      <c r="CA144" s="13">
        <f t="shared" si="147"/>
        <v>72.963171684496103</v>
      </c>
      <c r="CB144" s="20">
        <f t="shared" si="118"/>
        <v>664.4457840171641</v>
      </c>
      <c r="CC144" s="59">
        <f t="shared" si="119"/>
        <v>950.00609699492406</v>
      </c>
      <c r="CD144" s="59">
        <f ca="1">AVERAGE(OFFSET($CC$3,0,0,'Données projet'!$E$12+1,1))-AVERAGE(OFFSET($H$3,0,0,'Données projet'!$E$12+1,1))</f>
        <v>445.32382187045056</v>
      </c>
      <c r="CE144" s="59">
        <f t="shared" si="148"/>
        <v>429.45184538102637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15.668018884135513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15.668018884135513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319</v>
      </c>
      <c r="CU144" s="17">
        <f>CT144*VLOOKUP('Données projet'!$B$13,Paramètres!$A$1:$I$89,3,0)*VLOOKUP('Données projet'!$B$13,Paramètres!$A$1:$I$89,5,0)</f>
        <v>258.77280000000002</v>
      </c>
      <c r="CV144" s="13">
        <f t="shared" si="149"/>
        <v>62.460716522234691</v>
      </c>
      <c r="CW144" s="20">
        <f t="shared" si="121"/>
        <v>559.48170794289206</v>
      </c>
      <c r="CX144" s="59">
        <f t="shared" si="122"/>
        <v>845.04202092065202</v>
      </c>
      <c r="CY144" s="59">
        <f ca="1">AVERAGE(OFFSET($CX$3,0,0,'Données projet'!$E$13+1,1))-AVERAGE(OFFSET($H$3,0,0,'Données projet'!$E$13+1,1))</f>
        <v>383.47399633251354</v>
      </c>
      <c r="CZ144" s="59">
        <f t="shared" si="150"/>
        <v>370.49129421395628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13.140919064113652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13.140919064113652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319</v>
      </c>
      <c r="DP144" s="17">
        <f>DO144*VLOOKUP('Données projet'!$B$14,Paramètres!$A$1:$I$89,3,0)*VLOOKUP('Données projet'!$B$14,Paramètres!$A$1:$I$89,5,0)</f>
        <v>258.77280000000002</v>
      </c>
      <c r="DQ144" s="13">
        <f t="shared" si="151"/>
        <v>62.460716522234691</v>
      </c>
      <c r="DR144" s="20">
        <f t="shared" si="124"/>
        <v>559.48170794289206</v>
      </c>
      <c r="DS144" s="59">
        <f t="shared" si="125"/>
        <v>845.04202092065202</v>
      </c>
      <c r="DT144" s="59">
        <f ca="1">AVERAGE(OFFSET($DS$3,0,0,'Données projet'!$E$14+1,1))-AVERAGE(OFFSET($H$3,0,0,'Données projet'!$E$14+1,1))</f>
        <v>383.47399633251354</v>
      </c>
      <c r="DU144" s="59">
        <f t="shared" si="152"/>
        <v>370.49129421395628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13.140919064113652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13.140919064113652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319</v>
      </c>
      <c r="EK144" s="17">
        <f>EJ144*VLOOKUP('Données projet'!$B$15,Paramètres!$A$1:$I$89,3,0)*VLOOKUP('Données projet'!$B$15,Paramètres!$A$1:$I$89,5,0)</f>
        <v>209.00879999999998</v>
      </c>
      <c r="EL144" s="13">
        <f t="shared" si="153"/>
        <v>51.718923953824202</v>
      </c>
      <c r="EM144" s="20">
        <f t="shared" si="127"/>
        <v>454.10078588624373</v>
      </c>
      <c r="EN144" s="59">
        <f t="shared" si="128"/>
        <v>739.66109886400375</v>
      </c>
      <c r="EO144" s="59">
        <f ca="1">AVERAGE(OFFSET($EN$3,0,0,'Données projet'!$E$15+1,1))-AVERAGE(OFFSET($H$3,0,0,'Données projet'!$E$15+1,1))</f>
        <v>321.37107975761091</v>
      </c>
      <c r="EP144" s="59">
        <f t="shared" si="154"/>
        <v>311.28303771742981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10.613819244091804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10.613819244091804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6">
        <f t="shared" si="110"/>
        <v>183.33333333333334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267</v>
      </c>
      <c r="O145" s="13">
        <f>N145*VLOOKUP('Données projet'!$B$9,Paramètres!$A$1:$I$89,3,0)*VLOOKUP('Données projet'!$B$9,Paramètres!$A$1:$I$89,5,0)</f>
        <v>241.58159999999998</v>
      </c>
      <c r="P145" s="13">
        <f t="shared" si="141"/>
        <v>58.779689232021951</v>
      </c>
      <c r="Q145" s="20">
        <f t="shared" si="108"/>
        <v>523.12924541243819</v>
      </c>
      <c r="R145" s="59">
        <f t="shared" si="109"/>
        <v>808.82440291549733</v>
      </c>
      <c r="S145" s="59">
        <f ca="1">AVERAGE(OFFSET($R$3,0,0,'Données projet'!$E$9+1,1))-AVERAGE(OFFSET($H$3,0,0,'Données projet'!$E$9+1,1))</f>
        <v>398.11190027805549</v>
      </c>
      <c r="T145" s="59">
        <f t="shared" si="142"/>
        <v>250.47702091764884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44.281347508023778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44.281347508023778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267</v>
      </c>
      <c r="AJ145" s="13">
        <f>AI145*VLOOKUP('Données projet'!$B$10,Paramètres!$A$1:$I$89,3,0)*VLOOKUP('Données projet'!$B$10,Paramètres!$A$1:$I$89,5,0)</f>
        <v>270.738</v>
      </c>
      <c r="AK145" s="13">
        <f t="shared" si="143"/>
        <v>65.005866623551711</v>
      </c>
      <c r="AL145" s="20">
        <f t="shared" si="112"/>
        <v>584.7539010360191</v>
      </c>
      <c r="AM145" s="59">
        <f t="shared" si="113"/>
        <v>870.44905853907812</v>
      </c>
      <c r="AN145" s="59">
        <f ca="1">AVERAGE(OFFSET($AM$3,0,0,'Données projet'!$E$10+1,1))-AVERAGE(OFFSET($H$3,0,0,'Données projet'!$E$10+1,1))</f>
        <v>437.26788843734175</v>
      </c>
      <c r="AO145" s="59">
        <f t="shared" si="144"/>
        <v>273.35778700650792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49.625648069336997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49.625648069336997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319</v>
      </c>
      <c r="BE145" s="13">
        <f>BD145*VLOOKUP('Données projet'!$B$11,Paramètres!$A$1:$I$89,3,0)*VLOOKUP('Données projet'!$B$11,Paramètres!$A$1:$I$89,5,0)</f>
        <v>343.3716</v>
      </c>
      <c r="BF145" s="13">
        <f t="shared" si="145"/>
        <v>80.196139773203285</v>
      </c>
      <c r="BG145" s="20">
        <f t="shared" si="115"/>
        <v>737.713813438329</v>
      </c>
      <c r="BH145" s="59">
        <f t="shared" si="116"/>
        <v>1023.4089709413881</v>
      </c>
      <c r="BI145" s="59">
        <f ca="1">AVERAGE(OFFSET($BH$3,0,0,'Données projet'!$E$11+1,1))-AVERAGE(OFFSET($H$3,0,0,'Données projet'!$E$11+1,1))</f>
        <v>488.49312517024231</v>
      </c>
      <c r="BJ145" s="59">
        <f t="shared" si="146"/>
        <v>470.60132881359323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17.095060044116448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17.095060044116448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319</v>
      </c>
      <c r="BZ145" s="13">
        <f>BY145*VLOOKUP('Données projet'!$B$12,Paramètres!$A$1:$I$89,3,0)*VLOOKUP('Données projet'!$B$12,Paramètres!$A$1:$I$89,5,0)</f>
        <v>308.53680000000003</v>
      </c>
      <c r="CA145" s="13">
        <f t="shared" si="147"/>
        <v>72.963171684496103</v>
      </c>
      <c r="CB145" s="20">
        <f t="shared" si="118"/>
        <v>664.4457840171641</v>
      </c>
      <c r="CC145" s="59">
        <f t="shared" si="119"/>
        <v>950.14094152022312</v>
      </c>
      <c r="CD145" s="59">
        <f ca="1">AVERAGE(OFFSET($CC$3,0,0,'Données projet'!$E$12+1,1))-AVERAGE(OFFSET($H$3,0,0,'Données projet'!$E$12+1,1))</f>
        <v>445.32382187045056</v>
      </c>
      <c r="CE145" s="59">
        <f t="shared" si="148"/>
        <v>429.45184538102637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15.360778590365504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15.360778590365504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319</v>
      </c>
      <c r="CU145" s="17">
        <f>CT145*VLOOKUP('Données projet'!$B$13,Paramètres!$A$1:$I$89,3,0)*VLOOKUP('Données projet'!$B$13,Paramètres!$A$1:$I$89,5,0)</f>
        <v>258.77280000000002</v>
      </c>
      <c r="CV145" s="13">
        <f t="shared" si="149"/>
        <v>62.460716522234691</v>
      </c>
      <c r="CW145" s="20">
        <f t="shared" si="121"/>
        <v>559.48170794289206</v>
      </c>
      <c r="CX145" s="59">
        <f t="shared" si="122"/>
        <v>845.17686544595108</v>
      </c>
      <c r="CY145" s="59">
        <f ca="1">AVERAGE(OFFSET($CX$3,0,0,'Données projet'!$E$13+1,1))-AVERAGE(OFFSET($H$3,0,0,'Données projet'!$E$13+1,1))</f>
        <v>383.47399633251354</v>
      </c>
      <c r="CZ145" s="59">
        <f t="shared" si="150"/>
        <v>370.49129421395628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12.88323365643558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12.88323365643558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319</v>
      </c>
      <c r="DP145" s="17">
        <f>DO145*VLOOKUP('Données projet'!$B$14,Paramètres!$A$1:$I$89,3,0)*VLOOKUP('Données projet'!$B$14,Paramètres!$A$1:$I$89,5,0)</f>
        <v>258.77280000000002</v>
      </c>
      <c r="DQ145" s="13">
        <f t="shared" si="151"/>
        <v>62.460716522234691</v>
      </c>
      <c r="DR145" s="20">
        <f t="shared" si="124"/>
        <v>559.48170794289206</v>
      </c>
      <c r="DS145" s="59">
        <f t="shared" si="125"/>
        <v>845.17686544595108</v>
      </c>
      <c r="DT145" s="59">
        <f ca="1">AVERAGE(OFFSET($DS$3,0,0,'Données projet'!$E$14+1,1))-AVERAGE(OFFSET($H$3,0,0,'Données projet'!$E$14+1,1))</f>
        <v>383.47399633251354</v>
      </c>
      <c r="DU145" s="59">
        <f t="shared" si="152"/>
        <v>370.49129421395628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12.88323365643558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12.88323365643558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319</v>
      </c>
      <c r="EK145" s="17">
        <f>EJ145*VLOOKUP('Données projet'!$B$15,Paramètres!$A$1:$I$89,3,0)*VLOOKUP('Données projet'!$B$15,Paramètres!$A$1:$I$89,5,0)</f>
        <v>209.00879999999998</v>
      </c>
      <c r="EL145" s="13">
        <f t="shared" si="153"/>
        <v>51.718923953824202</v>
      </c>
      <c r="EM145" s="20">
        <f t="shared" si="127"/>
        <v>454.10078588624373</v>
      </c>
      <c r="EN145" s="59">
        <f t="shared" si="128"/>
        <v>739.79594338930281</v>
      </c>
      <c r="EO145" s="59">
        <f ca="1">AVERAGE(OFFSET($EN$3,0,0,'Données projet'!$E$15+1,1))-AVERAGE(OFFSET($H$3,0,0,'Données projet'!$E$15+1,1))</f>
        <v>321.37107975761091</v>
      </c>
      <c r="EP145" s="59">
        <f t="shared" si="154"/>
        <v>311.28303771742981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10.405688722505669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10.405688722505669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6">
        <f t="shared" si="110"/>
        <v>183.33333333333334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267</v>
      </c>
      <c r="O146" s="13">
        <f>N146*VLOOKUP('Données projet'!$B$9,Paramètres!$A$1:$I$89,3,0)*VLOOKUP('Données projet'!$B$9,Paramètres!$A$1:$I$89,5,0)</f>
        <v>241.58159999999998</v>
      </c>
      <c r="P146" s="13">
        <f t="shared" si="141"/>
        <v>58.779689232021951</v>
      </c>
      <c r="Q146" s="20">
        <f t="shared" si="108"/>
        <v>523.12924541243819</v>
      </c>
      <c r="R146" s="59">
        <f t="shared" si="109"/>
        <v>808.95690818974958</v>
      </c>
      <c r="S146" s="59">
        <f ca="1">AVERAGE(OFFSET($R$3,0,0,'Données projet'!$E$9+1,1))-AVERAGE(OFFSET($H$3,0,0,'Données projet'!$E$9+1,1))</f>
        <v>398.11190027805549</v>
      </c>
      <c r="T146" s="59">
        <f t="shared" si="142"/>
        <v>250.47702091764884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43.413017292346495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43.413017292346495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267</v>
      </c>
      <c r="AJ146" s="13">
        <f>AI146*VLOOKUP('Données projet'!$B$10,Paramètres!$A$1:$I$89,3,0)*VLOOKUP('Données projet'!$B$10,Paramètres!$A$1:$I$89,5,0)</f>
        <v>270.738</v>
      </c>
      <c r="AK146" s="13">
        <f t="shared" si="143"/>
        <v>65.005866623551711</v>
      </c>
      <c r="AL146" s="20">
        <f t="shared" si="112"/>
        <v>584.7539010360191</v>
      </c>
      <c r="AM146" s="59">
        <f t="shared" si="113"/>
        <v>870.5815638133306</v>
      </c>
      <c r="AN146" s="59">
        <f ca="1">AVERAGE(OFFSET($AM$3,0,0,'Données projet'!$E$10+1,1))-AVERAGE(OFFSET($H$3,0,0,'Données projet'!$E$10+1,1))</f>
        <v>437.26788843734175</v>
      </c>
      <c r="AO146" s="59">
        <f t="shared" si="144"/>
        <v>273.35778700650792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48.652519379353841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48.652519379353841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319</v>
      </c>
      <c r="BE146" s="13">
        <f>BD146*VLOOKUP('Données projet'!$B$11,Paramètres!$A$1:$I$89,3,0)*VLOOKUP('Données projet'!$B$11,Paramètres!$A$1:$I$89,5,0)</f>
        <v>343.3716</v>
      </c>
      <c r="BF146" s="13">
        <f t="shared" si="145"/>
        <v>80.196139773203285</v>
      </c>
      <c r="BG146" s="20">
        <f t="shared" si="115"/>
        <v>737.713813438329</v>
      </c>
      <c r="BH146" s="59">
        <f t="shared" si="116"/>
        <v>1023.5414762156404</v>
      </c>
      <c r="BI146" s="59">
        <f ca="1">AVERAGE(OFFSET($BH$3,0,0,'Données projet'!$E$11+1,1))-AVERAGE(OFFSET($H$3,0,0,'Données projet'!$E$11+1,1))</f>
        <v>488.49312517024231</v>
      </c>
      <c r="BJ146" s="59">
        <f t="shared" si="146"/>
        <v>470.60132881359323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16.759836343608374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16.759836343608374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319</v>
      </c>
      <c r="BZ146" s="13">
        <f>BY146*VLOOKUP('Données projet'!$B$12,Paramètres!$A$1:$I$89,3,0)*VLOOKUP('Données projet'!$B$12,Paramètres!$A$1:$I$89,5,0)</f>
        <v>308.53680000000003</v>
      </c>
      <c r="CA146" s="13">
        <f t="shared" si="147"/>
        <v>72.963171684496103</v>
      </c>
      <c r="CB146" s="20">
        <f t="shared" si="118"/>
        <v>664.4457840171641</v>
      </c>
      <c r="CC146" s="59">
        <f t="shared" si="119"/>
        <v>950.2734467944756</v>
      </c>
      <c r="CD146" s="59">
        <f ca="1">AVERAGE(OFFSET($CC$3,0,0,'Données projet'!$E$12+1,1))-AVERAGE(OFFSET($H$3,0,0,'Données projet'!$E$12+1,1))</f>
        <v>445.32382187045056</v>
      </c>
      <c r="CE146" s="59">
        <f t="shared" si="148"/>
        <v>429.45184538102637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15.05956309135825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15.05956309135825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319</v>
      </c>
      <c r="CU146" s="17">
        <f>CT146*VLOOKUP('Données projet'!$B$13,Paramètres!$A$1:$I$89,3,0)*VLOOKUP('Données projet'!$B$13,Paramètres!$A$1:$I$89,5,0)</f>
        <v>258.77280000000002</v>
      </c>
      <c r="CV146" s="13">
        <f t="shared" si="149"/>
        <v>62.460716522234691</v>
      </c>
      <c r="CW146" s="20">
        <f t="shared" si="121"/>
        <v>559.48170794289206</v>
      </c>
      <c r="CX146" s="59">
        <f t="shared" si="122"/>
        <v>845.30937072020356</v>
      </c>
      <c r="CY146" s="59">
        <f ca="1">AVERAGE(OFFSET($CX$3,0,0,'Données projet'!$E$13+1,1))-AVERAGE(OFFSET($H$3,0,0,'Données projet'!$E$13+1,1))</f>
        <v>383.47399633251354</v>
      </c>
      <c r="CZ146" s="59">
        <f t="shared" si="150"/>
        <v>370.49129421395628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12.630601302429497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12.630601302429497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319</v>
      </c>
      <c r="DP146" s="17">
        <f>DO146*VLOOKUP('Données projet'!$B$14,Paramètres!$A$1:$I$89,3,0)*VLOOKUP('Données projet'!$B$14,Paramètres!$A$1:$I$89,5,0)</f>
        <v>258.77280000000002</v>
      </c>
      <c r="DQ146" s="13">
        <f t="shared" si="151"/>
        <v>62.460716522234691</v>
      </c>
      <c r="DR146" s="20">
        <f t="shared" si="124"/>
        <v>559.48170794289206</v>
      </c>
      <c r="DS146" s="59">
        <f t="shared" si="125"/>
        <v>845.30937072020356</v>
      </c>
      <c r="DT146" s="59">
        <f ca="1">AVERAGE(OFFSET($DS$3,0,0,'Données projet'!$E$14+1,1))-AVERAGE(OFFSET($H$3,0,0,'Données projet'!$E$14+1,1))</f>
        <v>383.47399633251354</v>
      </c>
      <c r="DU146" s="59">
        <f t="shared" si="152"/>
        <v>370.49129421395628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12.630601302429497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12.630601302429497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319</v>
      </c>
      <c r="EK146" s="17">
        <f>EJ146*VLOOKUP('Données projet'!$B$15,Paramètres!$A$1:$I$89,3,0)*VLOOKUP('Données projet'!$B$15,Paramètres!$A$1:$I$89,5,0)</f>
        <v>209.00879999999998</v>
      </c>
      <c r="EL146" s="13">
        <f t="shared" si="153"/>
        <v>51.718923953824202</v>
      </c>
      <c r="EM146" s="20">
        <f t="shared" si="127"/>
        <v>454.10078588624373</v>
      </c>
      <c r="EN146" s="59">
        <f t="shared" si="128"/>
        <v>739.92844866355517</v>
      </c>
      <c r="EO146" s="59">
        <f ca="1">AVERAGE(OFFSET($EN$3,0,0,'Données projet'!$E$15+1,1))-AVERAGE(OFFSET($H$3,0,0,'Données projet'!$E$15+1,1))</f>
        <v>321.37107975761091</v>
      </c>
      <c r="EP146" s="59">
        <f t="shared" si="154"/>
        <v>311.28303771742981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10.201639513500755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10.201639513500755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6">
        <f t="shared" si="110"/>
        <v>183.33333333333334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267</v>
      </c>
      <c r="O147" s="13">
        <f>N147*VLOOKUP('Données projet'!$B$9,Paramètres!$A$1:$I$89,3,0)*VLOOKUP('Données projet'!$B$9,Paramètres!$A$1:$I$89,5,0)</f>
        <v>241.58159999999998</v>
      </c>
      <c r="P147" s="13">
        <f t="shared" si="141"/>
        <v>58.779689232021951</v>
      </c>
      <c r="Q147" s="20">
        <f t="shared" si="108"/>
        <v>523.12924541243819</v>
      </c>
      <c r="R147" s="59">
        <f t="shared" si="109"/>
        <v>809.08711479373108</v>
      </c>
      <c r="S147" s="59">
        <f ca="1">AVERAGE(OFFSET($R$3,0,0,'Données projet'!$E$9+1,1))-AVERAGE(OFFSET($H$3,0,0,'Données projet'!$E$9+1,1))</f>
        <v>398.11190027805549</v>
      </c>
      <c r="T147" s="59">
        <f t="shared" si="142"/>
        <v>250.47702091764884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42.561714502569515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42.561714502569515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267</v>
      </c>
      <c r="AJ147" s="13">
        <f>AI147*VLOOKUP('Données projet'!$B$10,Paramètres!$A$1:$I$89,3,0)*VLOOKUP('Données projet'!$B$10,Paramètres!$A$1:$I$89,5,0)</f>
        <v>270.738</v>
      </c>
      <c r="AK147" s="13">
        <f t="shared" si="143"/>
        <v>65.005866623551711</v>
      </c>
      <c r="AL147" s="20">
        <f t="shared" si="112"/>
        <v>584.7539010360191</v>
      </c>
      <c r="AM147" s="59">
        <f t="shared" si="113"/>
        <v>870.71177041731198</v>
      </c>
      <c r="AN147" s="59">
        <f ca="1">AVERAGE(OFFSET($AM$3,0,0,'Données projet'!$E$10+1,1))-AVERAGE(OFFSET($H$3,0,0,'Données projet'!$E$10+1,1))</f>
        <v>437.26788843734175</v>
      </c>
      <c r="AO147" s="59">
        <f t="shared" si="144"/>
        <v>273.35778700650792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47.698473149431358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47.698473149431358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319</v>
      </c>
      <c r="BE147" s="13">
        <f>BD147*VLOOKUP('Données projet'!$B$11,Paramètres!$A$1:$I$89,3,0)*VLOOKUP('Données projet'!$B$11,Paramètres!$A$1:$I$89,5,0)</f>
        <v>343.3716</v>
      </c>
      <c r="BF147" s="13">
        <f t="shared" si="145"/>
        <v>80.196139773203285</v>
      </c>
      <c r="BG147" s="20">
        <f t="shared" si="115"/>
        <v>737.713813438329</v>
      </c>
      <c r="BH147" s="59">
        <f t="shared" si="116"/>
        <v>1023.6716828196219</v>
      </c>
      <c r="BI147" s="59">
        <f ca="1">AVERAGE(OFFSET($BH$3,0,0,'Données projet'!$E$11+1,1))-AVERAGE(OFFSET($H$3,0,0,'Données projet'!$E$11+1,1))</f>
        <v>488.49312517024231</v>
      </c>
      <c r="BJ147" s="59">
        <f t="shared" si="146"/>
        <v>470.60132881359323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16.431186175400995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16.431186175400995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319</v>
      </c>
      <c r="BZ147" s="13">
        <f>BY147*VLOOKUP('Données projet'!$B$12,Paramètres!$A$1:$I$89,3,0)*VLOOKUP('Données projet'!$B$12,Paramètres!$A$1:$I$89,5,0)</f>
        <v>308.53680000000003</v>
      </c>
      <c r="CA147" s="13">
        <f t="shared" si="147"/>
        <v>72.963171684496103</v>
      </c>
      <c r="CB147" s="20">
        <f t="shared" si="118"/>
        <v>664.4457840171641</v>
      </c>
      <c r="CC147" s="59">
        <f t="shared" si="119"/>
        <v>950.40365339845698</v>
      </c>
      <c r="CD147" s="59">
        <f ca="1">AVERAGE(OFFSET($CC$3,0,0,'Données projet'!$E$12+1,1))-AVERAGE(OFFSET($H$3,0,0,'Données projet'!$E$12+1,1))</f>
        <v>445.32382187045056</v>
      </c>
      <c r="CE147" s="59">
        <f t="shared" si="148"/>
        <v>429.45184538102637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14.764254244563215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14.764254244563215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319</v>
      </c>
      <c r="CU147" s="17">
        <f>CT147*VLOOKUP('Données projet'!$B$13,Paramètres!$A$1:$I$89,3,0)*VLOOKUP('Données projet'!$B$13,Paramètres!$A$1:$I$89,5,0)</f>
        <v>258.77280000000002</v>
      </c>
      <c r="CV147" s="13">
        <f t="shared" si="149"/>
        <v>62.460716522234691</v>
      </c>
      <c r="CW147" s="20">
        <f t="shared" si="121"/>
        <v>559.48170794289206</v>
      </c>
      <c r="CX147" s="59">
        <f t="shared" si="122"/>
        <v>845.43957732418494</v>
      </c>
      <c r="CY147" s="59">
        <f ca="1">AVERAGE(OFFSET($CX$3,0,0,'Données projet'!$E$13+1,1))-AVERAGE(OFFSET($H$3,0,0,'Données projet'!$E$13+1,1))</f>
        <v>383.47399633251354</v>
      </c>
      <c r="CZ147" s="59">
        <f t="shared" si="150"/>
        <v>370.49129421395628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12.382922914794952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12.382922914794952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319</v>
      </c>
      <c r="DP147" s="17">
        <f>DO147*VLOOKUP('Données projet'!$B$14,Paramètres!$A$1:$I$89,3,0)*VLOOKUP('Données projet'!$B$14,Paramètres!$A$1:$I$89,5,0)</f>
        <v>258.77280000000002</v>
      </c>
      <c r="DQ147" s="13">
        <f t="shared" si="151"/>
        <v>62.460716522234691</v>
      </c>
      <c r="DR147" s="20">
        <f t="shared" si="124"/>
        <v>559.48170794289206</v>
      </c>
      <c r="DS147" s="59">
        <f t="shared" si="125"/>
        <v>845.43957732418494</v>
      </c>
      <c r="DT147" s="59">
        <f ca="1">AVERAGE(OFFSET($DS$3,0,0,'Données projet'!$E$14+1,1))-AVERAGE(OFFSET($H$3,0,0,'Données projet'!$E$14+1,1))</f>
        <v>383.47399633251354</v>
      </c>
      <c r="DU147" s="59">
        <f t="shared" si="152"/>
        <v>370.49129421395628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12.382922914794952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12.382922914794952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319</v>
      </c>
      <c r="EK147" s="17">
        <f>EJ147*VLOOKUP('Données projet'!$B$15,Paramètres!$A$1:$I$89,3,0)*VLOOKUP('Données projet'!$B$15,Paramètres!$A$1:$I$89,5,0)</f>
        <v>209.00879999999998</v>
      </c>
      <c r="EL147" s="13">
        <f t="shared" si="153"/>
        <v>51.718923953824202</v>
      </c>
      <c r="EM147" s="20">
        <f t="shared" si="127"/>
        <v>454.10078588624373</v>
      </c>
      <c r="EN147" s="59">
        <f t="shared" si="128"/>
        <v>740.05865526753655</v>
      </c>
      <c r="EO147" s="59">
        <f ca="1">AVERAGE(OFFSET($EN$3,0,0,'Données projet'!$E$15+1,1))-AVERAGE(OFFSET($H$3,0,0,'Données projet'!$E$15+1,1))</f>
        <v>321.37107975761091</v>
      </c>
      <c r="EP147" s="59">
        <f t="shared" si="154"/>
        <v>311.28303771742981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10.001591585026699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10.001591585026699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6">
        <f t="shared" si="110"/>
        <v>183.33333333333334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267</v>
      </c>
      <c r="O148" s="13">
        <f>N148*VLOOKUP('Données projet'!$B$9,Paramètres!$A$1:$I$89,3,0)*VLOOKUP('Données projet'!$B$9,Paramètres!$A$1:$I$89,5,0)</f>
        <v>241.58159999999998</v>
      </c>
      <c r="P148" s="13">
        <f t="shared" si="141"/>
        <v>58.779689232021951</v>
      </c>
      <c r="Q148" s="20">
        <f t="shared" si="108"/>
        <v>523.12924541243819</v>
      </c>
      <c r="R148" s="59">
        <f t="shared" si="109"/>
        <v>809.21506260423178</v>
      </c>
      <c r="S148" s="59">
        <f ca="1">AVERAGE(OFFSET($R$3,0,0,'Données projet'!$E$9+1,1))-AVERAGE(OFFSET($H$3,0,0,'Données projet'!$E$9+1,1))</f>
        <v>398.11190027805549</v>
      </c>
      <c r="T148" s="59">
        <f t="shared" si="142"/>
        <v>250.47702091764884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41.727105241256631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41.727105241256631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267</v>
      </c>
      <c r="AJ148" s="13">
        <f>AI148*VLOOKUP('Données projet'!$B$10,Paramètres!$A$1:$I$89,3,0)*VLOOKUP('Données projet'!$B$10,Paramètres!$A$1:$I$89,5,0)</f>
        <v>270.738</v>
      </c>
      <c r="AK148" s="13">
        <f t="shared" si="143"/>
        <v>65.005866623551711</v>
      </c>
      <c r="AL148" s="20">
        <f t="shared" si="112"/>
        <v>584.7539010360191</v>
      </c>
      <c r="AM148" s="59">
        <f t="shared" si="113"/>
        <v>870.83971822781268</v>
      </c>
      <c r="AN148" s="59">
        <f ca="1">AVERAGE(OFFSET($AM$3,0,0,'Données projet'!$E$10+1,1))-AVERAGE(OFFSET($H$3,0,0,'Données projet'!$E$10+1,1))</f>
        <v>437.26788843734175</v>
      </c>
      <c r="AO148" s="59">
        <f t="shared" si="144"/>
        <v>273.35778700650792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46.763135184166913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46.763135184166913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319</v>
      </c>
      <c r="BE148" s="13">
        <f>BD148*VLOOKUP('Données projet'!$B$11,Paramètres!$A$1:$I$89,3,0)*VLOOKUP('Données projet'!$B$11,Paramètres!$A$1:$I$89,5,0)</f>
        <v>343.3716</v>
      </c>
      <c r="BF148" s="13">
        <f t="shared" si="145"/>
        <v>80.196139773203285</v>
      </c>
      <c r="BG148" s="20">
        <f t="shared" si="115"/>
        <v>737.713813438329</v>
      </c>
      <c r="BH148" s="59">
        <f t="shared" si="116"/>
        <v>1023.7996306301226</v>
      </c>
      <c r="BI148" s="59">
        <f ca="1">AVERAGE(OFFSET($BH$3,0,0,'Données projet'!$E$11+1,1))-AVERAGE(OFFSET($H$3,0,0,'Données projet'!$E$11+1,1))</f>
        <v>488.49312517024231</v>
      </c>
      <c r="BJ148" s="59">
        <f t="shared" si="146"/>
        <v>470.60132881359323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16.108980636535357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16.108980636535357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319</v>
      </c>
      <c r="BZ148" s="13">
        <f>BY148*VLOOKUP('Données projet'!$B$12,Paramètres!$A$1:$I$89,3,0)*VLOOKUP('Données projet'!$B$12,Paramètres!$A$1:$I$89,5,0)</f>
        <v>308.53680000000003</v>
      </c>
      <c r="CA148" s="13">
        <f t="shared" si="147"/>
        <v>72.963171684496103</v>
      </c>
      <c r="CB148" s="20">
        <f t="shared" si="118"/>
        <v>664.4457840171641</v>
      </c>
      <c r="CC148" s="59">
        <f t="shared" si="119"/>
        <v>950.53160120895768</v>
      </c>
      <c r="CD148" s="59">
        <f ca="1">AVERAGE(OFFSET($CC$3,0,0,'Données projet'!$E$12+1,1))-AVERAGE(OFFSET($H$3,0,0,'Données projet'!$E$12+1,1))</f>
        <v>445.32382187045056</v>
      </c>
      <c r="CE148" s="59">
        <f t="shared" si="148"/>
        <v>429.45184538102637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14.47473622413322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14.47473622413322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319</v>
      </c>
      <c r="CU148" s="17">
        <f>CT148*VLOOKUP('Données projet'!$B$13,Paramètres!$A$1:$I$89,3,0)*VLOOKUP('Données projet'!$B$13,Paramètres!$A$1:$I$89,5,0)</f>
        <v>258.77280000000002</v>
      </c>
      <c r="CV148" s="13">
        <f t="shared" si="149"/>
        <v>62.460716522234691</v>
      </c>
      <c r="CW148" s="20">
        <f t="shared" si="121"/>
        <v>559.48170794289206</v>
      </c>
      <c r="CX148" s="59">
        <f t="shared" si="122"/>
        <v>845.56752513468564</v>
      </c>
      <c r="CY148" s="59">
        <f ca="1">AVERAGE(OFFSET($CX$3,0,0,'Données projet'!$E$13+1,1))-AVERAGE(OFFSET($H$3,0,0,'Données projet'!$E$13+1,1))</f>
        <v>383.47399633251354</v>
      </c>
      <c r="CZ148" s="59">
        <f t="shared" si="150"/>
        <v>370.49129421395628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12.140101349273019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12.140101349273019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319</v>
      </c>
      <c r="DP148" s="17">
        <f>DO148*VLOOKUP('Données projet'!$B$14,Paramètres!$A$1:$I$89,3,0)*VLOOKUP('Données projet'!$B$14,Paramètres!$A$1:$I$89,5,0)</f>
        <v>258.77280000000002</v>
      </c>
      <c r="DQ148" s="13">
        <f t="shared" si="151"/>
        <v>62.460716522234691</v>
      </c>
      <c r="DR148" s="20">
        <f t="shared" si="124"/>
        <v>559.48170794289206</v>
      </c>
      <c r="DS148" s="59">
        <f t="shared" si="125"/>
        <v>845.56752513468564</v>
      </c>
      <c r="DT148" s="59">
        <f ca="1">AVERAGE(OFFSET($DS$3,0,0,'Données projet'!$E$14+1,1))-AVERAGE(OFFSET($H$3,0,0,'Données projet'!$E$14+1,1))</f>
        <v>383.47399633251354</v>
      </c>
      <c r="DU148" s="59">
        <f t="shared" si="152"/>
        <v>370.49129421395628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12.140101349273019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12.140101349273019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319</v>
      </c>
      <c r="EK148" s="17">
        <f>EJ148*VLOOKUP('Données projet'!$B$15,Paramètres!$A$1:$I$89,3,0)*VLOOKUP('Données projet'!$B$15,Paramètres!$A$1:$I$89,5,0)</f>
        <v>209.00879999999998</v>
      </c>
      <c r="EL148" s="13">
        <f t="shared" si="153"/>
        <v>51.718923953824202</v>
      </c>
      <c r="EM148" s="20">
        <f t="shared" si="127"/>
        <v>454.10078588624373</v>
      </c>
      <c r="EN148" s="59">
        <f t="shared" si="128"/>
        <v>740.18660307803725</v>
      </c>
      <c r="EO148" s="59">
        <f ca="1">AVERAGE(OFFSET($EN$3,0,0,'Données projet'!$E$15+1,1))-AVERAGE(OFFSET($H$3,0,0,'Données projet'!$E$15+1,1))</f>
        <v>321.37107975761091</v>
      </c>
      <c r="EP148" s="59">
        <f t="shared" si="154"/>
        <v>311.28303771742981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9.8054664744128299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9.8054664744128299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6">
        <f t="shared" si="110"/>
        <v>183.33333333333334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267</v>
      </c>
      <c r="O149" s="13">
        <f>N149*VLOOKUP('Données projet'!$B$9,Paramètres!$A$1:$I$89,3,0)*VLOOKUP('Données projet'!$B$9,Paramètres!$A$1:$I$89,5,0)</f>
        <v>241.58159999999998</v>
      </c>
      <c r="P149" s="13">
        <f t="shared" si="141"/>
        <v>58.779689232021951</v>
      </c>
      <c r="Q149" s="20">
        <f t="shared" si="108"/>
        <v>523.12924541243819</v>
      </c>
      <c r="R149" s="59">
        <f t="shared" si="109"/>
        <v>809.34079080626884</v>
      </c>
      <c r="S149" s="59">
        <f ca="1">AVERAGE(OFFSET($R$3,0,0,'Données projet'!$E$9+1,1))-AVERAGE(OFFSET($H$3,0,0,'Données projet'!$E$9+1,1))</f>
        <v>398.11190027805549</v>
      </c>
      <c r="T149" s="59">
        <f t="shared" si="142"/>
        <v>250.47702091764884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40.908862158496703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40.908862158496703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267</v>
      </c>
      <c r="AJ149" s="13">
        <f>AI149*VLOOKUP('Données projet'!$B$10,Paramètres!$A$1:$I$89,3,0)*VLOOKUP('Données projet'!$B$10,Paramètres!$A$1:$I$89,5,0)</f>
        <v>270.738</v>
      </c>
      <c r="AK149" s="13">
        <f t="shared" si="143"/>
        <v>65.005866623551711</v>
      </c>
      <c r="AL149" s="20">
        <f t="shared" si="112"/>
        <v>584.7539010360191</v>
      </c>
      <c r="AM149" s="59">
        <f t="shared" si="113"/>
        <v>870.96544642984975</v>
      </c>
      <c r="AN149" s="59">
        <f ca="1">AVERAGE(OFFSET($AM$3,0,0,'Données projet'!$E$10+1,1))-AVERAGE(OFFSET($H$3,0,0,'Données projet'!$E$10+1,1))</f>
        <v>437.26788843734175</v>
      </c>
      <c r="AO149" s="59">
        <f t="shared" si="144"/>
        <v>273.35778700650792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45.846138625901482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45.846138625901482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319</v>
      </c>
      <c r="BE149" s="13">
        <f>BD149*VLOOKUP('Données projet'!$B$11,Paramètres!$A$1:$I$89,3,0)*VLOOKUP('Données projet'!$B$11,Paramètres!$A$1:$I$89,5,0)</f>
        <v>343.3716</v>
      </c>
      <c r="BF149" s="13">
        <f t="shared" si="145"/>
        <v>80.196139773203285</v>
      </c>
      <c r="BG149" s="20">
        <f t="shared" si="115"/>
        <v>737.713813438329</v>
      </c>
      <c r="BH149" s="59">
        <f t="shared" si="116"/>
        <v>1023.9253588321596</v>
      </c>
      <c r="BI149" s="59">
        <f ca="1">AVERAGE(OFFSET($BH$3,0,0,'Données projet'!$E$11+1,1))-AVERAGE(OFFSET($H$3,0,0,'Données projet'!$E$11+1,1))</f>
        <v>488.49312517024231</v>
      </c>
      <c r="BJ149" s="59">
        <f t="shared" si="146"/>
        <v>470.60132881359323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15.793093351760898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15.793093351760898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319</v>
      </c>
      <c r="BZ149" s="13">
        <f>BY149*VLOOKUP('Données projet'!$B$12,Paramètres!$A$1:$I$89,3,0)*VLOOKUP('Données projet'!$B$12,Paramètres!$A$1:$I$89,5,0)</f>
        <v>308.53680000000003</v>
      </c>
      <c r="CA149" s="13">
        <f t="shared" si="147"/>
        <v>72.963171684496103</v>
      </c>
      <c r="CB149" s="20">
        <f t="shared" si="118"/>
        <v>664.4457840171641</v>
      </c>
      <c r="CC149" s="59">
        <f t="shared" si="119"/>
        <v>950.65732941099475</v>
      </c>
      <c r="CD149" s="59">
        <f ca="1">AVERAGE(OFFSET($CC$3,0,0,'Données projet'!$E$12+1,1))-AVERAGE(OFFSET($H$3,0,0,'Données projet'!$E$12+1,1))</f>
        <v>445.32382187045056</v>
      </c>
      <c r="CE149" s="59">
        <f t="shared" si="148"/>
        <v>429.45184538102637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14.190895475495301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14.190895475495301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319</v>
      </c>
      <c r="CU149" s="17">
        <f>CT149*VLOOKUP('Données projet'!$B$13,Paramètres!$A$1:$I$89,3,0)*VLOOKUP('Données projet'!$B$13,Paramètres!$A$1:$I$89,5,0)</f>
        <v>258.77280000000002</v>
      </c>
      <c r="CV149" s="13">
        <f t="shared" si="149"/>
        <v>62.460716522234691</v>
      </c>
      <c r="CW149" s="20">
        <f t="shared" si="121"/>
        <v>559.48170794289206</v>
      </c>
      <c r="CX149" s="59">
        <f t="shared" si="122"/>
        <v>845.69325333672271</v>
      </c>
      <c r="CY149" s="59">
        <f ca="1">AVERAGE(OFFSET($CX$3,0,0,'Données projet'!$E$13+1,1))-AVERAGE(OFFSET($H$3,0,0,'Données projet'!$E$13+1,1))</f>
        <v>383.47399633251354</v>
      </c>
      <c r="CZ149" s="59">
        <f t="shared" si="150"/>
        <v>370.49129421395628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11.902041366544442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11.902041366544442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319</v>
      </c>
      <c r="DP149" s="17">
        <f>DO149*VLOOKUP('Données projet'!$B$14,Paramètres!$A$1:$I$89,3,0)*VLOOKUP('Données projet'!$B$14,Paramètres!$A$1:$I$89,5,0)</f>
        <v>258.77280000000002</v>
      </c>
      <c r="DQ149" s="13">
        <f t="shared" si="151"/>
        <v>62.460716522234691</v>
      </c>
      <c r="DR149" s="20">
        <f t="shared" si="124"/>
        <v>559.48170794289206</v>
      </c>
      <c r="DS149" s="59">
        <f t="shared" si="125"/>
        <v>845.69325333672271</v>
      </c>
      <c r="DT149" s="59">
        <f ca="1">AVERAGE(OFFSET($DS$3,0,0,'Données projet'!$E$14+1,1))-AVERAGE(OFFSET($H$3,0,0,'Données projet'!$E$14+1,1))</f>
        <v>383.47399633251354</v>
      </c>
      <c r="DU149" s="59">
        <f t="shared" si="152"/>
        <v>370.49129421395628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11.902041366544442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11.902041366544442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319</v>
      </c>
      <c r="EK149" s="17">
        <f>EJ149*VLOOKUP('Données projet'!$B$15,Paramètres!$A$1:$I$89,3,0)*VLOOKUP('Données projet'!$B$15,Paramètres!$A$1:$I$89,5,0)</f>
        <v>209.00879999999998</v>
      </c>
      <c r="EL149" s="13">
        <f t="shared" si="153"/>
        <v>51.718923953824202</v>
      </c>
      <c r="EM149" s="20">
        <f t="shared" si="127"/>
        <v>454.10078588624373</v>
      </c>
      <c r="EN149" s="59">
        <f t="shared" si="128"/>
        <v>740.31233128007443</v>
      </c>
      <c r="EO149" s="59">
        <f ca="1">AVERAGE(OFFSET($EN$3,0,0,'Données projet'!$E$15+1,1))-AVERAGE(OFFSET($H$3,0,0,'Données projet'!$E$15+1,1))</f>
        <v>321.37107975761091</v>
      </c>
      <c r="EP149" s="59">
        <f t="shared" si="154"/>
        <v>311.28303771742981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9.6131872575935944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9.6131872575935944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6">
        <f t="shared" si="110"/>
        <v>183.33333333333334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267</v>
      </c>
      <c r="O150" s="13">
        <f>N150*VLOOKUP('Données projet'!$B$9,Paramètres!$A$1:$I$89,3,0)*VLOOKUP('Données projet'!$B$9,Paramètres!$A$1:$I$89,5,0)</f>
        <v>241.58159999999998</v>
      </c>
      <c r="P150" s="13">
        <f t="shared" si="141"/>
        <v>58.779689232021951</v>
      </c>
      <c r="Q150" s="20">
        <f t="shared" si="108"/>
        <v>523.12924541243819</v>
      </c>
      <c r="R150" s="59">
        <f t="shared" si="109"/>
        <v>809.46433790508661</v>
      </c>
      <c r="S150" s="59">
        <f ca="1">AVERAGE(OFFSET($R$3,0,0,'Données projet'!$E$9+1,1))-AVERAGE(OFFSET($H$3,0,0,'Données projet'!$E$9+1,1))</f>
        <v>398.11190027805549</v>
      </c>
      <c r="T150" s="59">
        <f t="shared" si="142"/>
        <v>250.47702091764884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40.106664323510699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40.106664323510699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267</v>
      </c>
      <c r="AJ150" s="13">
        <f>AI150*VLOOKUP('Données projet'!$B$10,Paramètres!$A$1:$I$89,3,0)*VLOOKUP('Données projet'!$B$10,Paramètres!$A$1:$I$89,5,0)</f>
        <v>270.738</v>
      </c>
      <c r="AK150" s="13">
        <f t="shared" si="143"/>
        <v>65.005866623551711</v>
      </c>
      <c r="AL150" s="20">
        <f t="shared" si="112"/>
        <v>584.7539010360191</v>
      </c>
      <c r="AM150" s="59">
        <f t="shared" si="113"/>
        <v>871.08899352866752</v>
      </c>
      <c r="AN150" s="59">
        <f ca="1">AVERAGE(OFFSET($AM$3,0,0,'Données projet'!$E$10+1,1))-AVERAGE(OFFSET($H$3,0,0,'Données projet'!$E$10+1,1))</f>
        <v>437.26788843734175</v>
      </c>
      <c r="AO150" s="59">
        <f t="shared" si="144"/>
        <v>273.35778700650792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44.947123810830959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44.947123810830959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319</v>
      </c>
      <c r="BE150" s="13">
        <f>BD150*VLOOKUP('Données projet'!$B$11,Paramètres!$A$1:$I$89,3,0)*VLOOKUP('Données projet'!$B$11,Paramètres!$A$1:$I$89,5,0)</f>
        <v>343.3716</v>
      </c>
      <c r="BF150" s="13">
        <f t="shared" si="145"/>
        <v>80.196139773203285</v>
      </c>
      <c r="BG150" s="20">
        <f t="shared" si="115"/>
        <v>737.713813438329</v>
      </c>
      <c r="BH150" s="59">
        <f t="shared" si="116"/>
        <v>1024.0489059309775</v>
      </c>
      <c r="BI150" s="59">
        <f ca="1">AVERAGE(OFFSET($BH$3,0,0,'Données projet'!$E$11+1,1))-AVERAGE(OFFSET($H$3,0,0,'Données projet'!$E$11+1,1))</f>
        <v>488.49312517024231</v>
      </c>
      <c r="BJ150" s="59">
        <f t="shared" si="146"/>
        <v>470.60132881359323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15.483400423968648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15.483400423968648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319</v>
      </c>
      <c r="BZ150" s="13">
        <f>BY150*VLOOKUP('Données projet'!$B$12,Paramètres!$A$1:$I$89,3,0)*VLOOKUP('Données projet'!$B$12,Paramètres!$A$1:$I$89,5,0)</f>
        <v>308.53680000000003</v>
      </c>
      <c r="CA150" s="13">
        <f t="shared" si="147"/>
        <v>72.963171684496103</v>
      </c>
      <c r="CB150" s="20">
        <f t="shared" si="118"/>
        <v>664.4457840171641</v>
      </c>
      <c r="CC150" s="59">
        <f t="shared" si="119"/>
        <v>950.78087650981251</v>
      </c>
      <c r="CD150" s="59">
        <f ca="1">AVERAGE(OFFSET($CC$3,0,0,'Données projet'!$E$12+1,1))-AVERAGE(OFFSET($H$3,0,0,'Données projet'!$E$12+1,1))</f>
        <v>445.32382187045056</v>
      </c>
      <c r="CE150" s="59">
        <f t="shared" si="148"/>
        <v>429.45184538102637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13.91262067081241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13.91262067081241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319</v>
      </c>
      <c r="CU150" s="17">
        <f>CT150*VLOOKUP('Données projet'!$B$13,Paramètres!$A$1:$I$89,3,0)*VLOOKUP('Données projet'!$B$13,Paramètres!$A$1:$I$89,5,0)</f>
        <v>258.77280000000002</v>
      </c>
      <c r="CV150" s="13">
        <f t="shared" si="149"/>
        <v>62.460716522234691</v>
      </c>
      <c r="CW150" s="20">
        <f t="shared" si="121"/>
        <v>559.48170794289206</v>
      </c>
      <c r="CX150" s="59">
        <f t="shared" si="122"/>
        <v>845.81680043554047</v>
      </c>
      <c r="CY150" s="59">
        <f ca="1">AVERAGE(OFFSET($CX$3,0,0,'Données projet'!$E$13+1,1))-AVERAGE(OFFSET($H$3,0,0,'Données projet'!$E$13+1,1))</f>
        <v>383.47399633251354</v>
      </c>
      <c r="CZ150" s="59">
        <f t="shared" si="150"/>
        <v>370.49129421395628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11.668649594874919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11.668649594874919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319</v>
      </c>
      <c r="DP150" s="17">
        <f>DO150*VLOOKUP('Données projet'!$B$14,Paramètres!$A$1:$I$89,3,0)*VLOOKUP('Données projet'!$B$14,Paramètres!$A$1:$I$89,5,0)</f>
        <v>258.77280000000002</v>
      </c>
      <c r="DQ150" s="13">
        <f t="shared" si="151"/>
        <v>62.460716522234691</v>
      </c>
      <c r="DR150" s="20">
        <f t="shared" si="124"/>
        <v>559.48170794289206</v>
      </c>
      <c r="DS150" s="59">
        <f t="shared" si="125"/>
        <v>845.81680043554047</v>
      </c>
      <c r="DT150" s="59">
        <f ca="1">AVERAGE(OFFSET($DS$3,0,0,'Données projet'!$E$14+1,1))-AVERAGE(OFFSET($H$3,0,0,'Données projet'!$E$14+1,1))</f>
        <v>383.47399633251354</v>
      </c>
      <c r="DU150" s="59">
        <f t="shared" si="152"/>
        <v>370.49129421395628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11.668649594874919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11.668649594874919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319</v>
      </c>
      <c r="EK150" s="17">
        <f>EJ150*VLOOKUP('Données projet'!$B$15,Paramètres!$A$1:$I$89,3,0)*VLOOKUP('Données projet'!$B$15,Paramètres!$A$1:$I$89,5,0)</f>
        <v>209.00879999999998</v>
      </c>
      <c r="EL150" s="13">
        <f t="shared" si="153"/>
        <v>51.718923953824202</v>
      </c>
      <c r="EM150" s="20">
        <f t="shared" si="127"/>
        <v>454.10078588624373</v>
      </c>
      <c r="EN150" s="59">
        <f t="shared" si="128"/>
        <v>740.43587837889208</v>
      </c>
      <c r="EO150" s="59">
        <f ca="1">AVERAGE(OFFSET($EN$3,0,0,'Données projet'!$E$15+1,1))-AVERAGE(OFFSET($H$3,0,0,'Données projet'!$E$15+1,1))</f>
        <v>321.37107975761091</v>
      </c>
      <c r="EP150" s="59">
        <f t="shared" si="154"/>
        <v>311.28303771742981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9.4246785189374425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9.4246785189374425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6">
        <f t="shared" si="110"/>
        <v>183.33333333333334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267</v>
      </c>
      <c r="O151" s="13">
        <f>N151*VLOOKUP('Données projet'!$B$9,Paramètres!$A$1:$I$89,3,0)*VLOOKUP('Données projet'!$B$9,Paramètres!$A$1:$I$89,5,0)</f>
        <v>241.58159999999998</v>
      </c>
      <c r="P151" s="13">
        <f t="shared" si="141"/>
        <v>58.779689232021951</v>
      </c>
      <c r="Q151" s="20">
        <f t="shared" si="108"/>
        <v>523.12924541243819</v>
      </c>
      <c r="R151" s="59">
        <f t="shared" si="109"/>
        <v>809.58574173794989</v>
      </c>
      <c r="S151" s="59">
        <f ca="1">AVERAGE(OFFSET($R$3,0,0,'Données projet'!$E$9+1,1))-AVERAGE(OFFSET($H$3,0,0,'Données projet'!$E$9+1,1))</f>
        <v>398.11190027805549</v>
      </c>
      <c r="T151" s="59">
        <f t="shared" si="142"/>
        <v>250.47702091764884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39.320197098776404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39.320197098776404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267</v>
      </c>
      <c r="AJ151" s="13">
        <f>AI151*VLOOKUP('Données projet'!$B$10,Paramètres!$A$1:$I$89,3,0)*VLOOKUP('Données projet'!$B$10,Paramètres!$A$1:$I$89,5,0)</f>
        <v>270.738</v>
      </c>
      <c r="AK151" s="13">
        <f t="shared" si="143"/>
        <v>65.005866623551711</v>
      </c>
      <c r="AL151" s="20">
        <f t="shared" si="112"/>
        <v>584.7539010360191</v>
      </c>
      <c r="AM151" s="59">
        <f t="shared" si="113"/>
        <v>871.2103973615308</v>
      </c>
      <c r="AN151" s="59">
        <f ca="1">AVERAGE(OFFSET($AM$3,0,0,'Données projet'!$E$10+1,1))-AVERAGE(OFFSET($H$3,0,0,'Données projet'!$E$10+1,1))</f>
        <v>437.26788843734175</v>
      </c>
      <c r="AO151" s="59">
        <f t="shared" si="144"/>
        <v>273.35778700650792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44.065738127939078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44.065738127939078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319</v>
      </c>
      <c r="BE151" s="13">
        <f>BD151*VLOOKUP('Données projet'!$B$11,Paramètres!$A$1:$I$89,3,0)*VLOOKUP('Données projet'!$B$11,Paramètres!$A$1:$I$89,5,0)</f>
        <v>343.3716</v>
      </c>
      <c r="BF151" s="13">
        <f t="shared" si="145"/>
        <v>80.196139773203285</v>
      </c>
      <c r="BG151" s="20">
        <f t="shared" si="115"/>
        <v>737.713813438329</v>
      </c>
      <c r="BH151" s="59">
        <f t="shared" si="116"/>
        <v>1024.1703097638406</v>
      </c>
      <c r="BI151" s="59">
        <f ca="1">AVERAGE(OFFSET($BH$3,0,0,'Données projet'!$E$11+1,1))-AVERAGE(OFFSET($H$3,0,0,'Données projet'!$E$11+1,1))</f>
        <v>488.49312517024231</v>
      </c>
      <c r="BJ151" s="59">
        <f t="shared" si="146"/>
        <v>470.60132881359323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15.17978038559637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15.17978038559637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319</v>
      </c>
      <c r="BZ151" s="13">
        <f>BY151*VLOOKUP('Données projet'!$B$12,Paramètres!$A$1:$I$89,3,0)*VLOOKUP('Données projet'!$B$12,Paramètres!$A$1:$I$89,5,0)</f>
        <v>308.53680000000003</v>
      </c>
      <c r="CA151" s="13">
        <f t="shared" si="147"/>
        <v>72.963171684496103</v>
      </c>
      <c r="CB151" s="20">
        <f t="shared" si="118"/>
        <v>664.4457840171641</v>
      </c>
      <c r="CC151" s="59">
        <f t="shared" si="119"/>
        <v>950.90228034267579</v>
      </c>
      <c r="CD151" s="59">
        <f ca="1">AVERAGE(OFFSET($CC$3,0,0,'Données projet'!$E$12+1,1))-AVERAGE(OFFSET($H$3,0,0,'Données projet'!$E$12+1,1))</f>
        <v>445.32382187045056</v>
      </c>
      <c r="CE151" s="59">
        <f t="shared" si="148"/>
        <v>429.45184538102637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13.639802665318479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13.639802665318479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319</v>
      </c>
      <c r="CU151" s="17">
        <f>CT151*VLOOKUP('Données projet'!$B$13,Paramètres!$A$1:$I$89,3,0)*VLOOKUP('Données projet'!$B$13,Paramètres!$A$1:$I$89,5,0)</f>
        <v>258.77280000000002</v>
      </c>
      <c r="CV151" s="13">
        <f t="shared" si="149"/>
        <v>62.460716522234691</v>
      </c>
      <c r="CW151" s="20">
        <f t="shared" si="121"/>
        <v>559.48170794289206</v>
      </c>
      <c r="CX151" s="59">
        <f t="shared" si="122"/>
        <v>845.93820426840375</v>
      </c>
      <c r="CY151" s="59">
        <f ca="1">AVERAGE(OFFSET($CX$3,0,0,'Données projet'!$E$13+1,1))-AVERAGE(OFFSET($H$3,0,0,'Données projet'!$E$13+1,1))</f>
        <v>383.47399633251354</v>
      </c>
      <c r="CZ151" s="59">
        <f t="shared" si="150"/>
        <v>370.49129421395628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11.439834493492912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11.439834493492912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319</v>
      </c>
      <c r="DP151" s="17">
        <f>DO151*VLOOKUP('Données projet'!$B$14,Paramètres!$A$1:$I$89,3,0)*VLOOKUP('Données projet'!$B$14,Paramètres!$A$1:$I$89,5,0)</f>
        <v>258.77280000000002</v>
      </c>
      <c r="DQ151" s="13">
        <f t="shared" si="151"/>
        <v>62.460716522234691</v>
      </c>
      <c r="DR151" s="20">
        <f t="shared" si="124"/>
        <v>559.48170794289206</v>
      </c>
      <c r="DS151" s="59">
        <f t="shared" si="125"/>
        <v>845.93820426840375</v>
      </c>
      <c r="DT151" s="59">
        <f ca="1">AVERAGE(OFFSET($DS$3,0,0,'Données projet'!$E$14+1,1))-AVERAGE(OFFSET($H$3,0,0,'Données projet'!$E$14+1,1))</f>
        <v>383.47399633251354</v>
      </c>
      <c r="DU151" s="59">
        <f t="shared" si="152"/>
        <v>370.49129421395628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11.439834493492912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11.439834493492912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319</v>
      </c>
      <c r="EK151" s="17">
        <f>EJ151*VLOOKUP('Données projet'!$B$15,Paramètres!$A$1:$I$89,3,0)*VLOOKUP('Données projet'!$B$15,Paramètres!$A$1:$I$89,5,0)</f>
        <v>209.00879999999998</v>
      </c>
      <c r="EL151" s="13">
        <f t="shared" si="153"/>
        <v>51.718923953824202</v>
      </c>
      <c r="EM151" s="20">
        <f t="shared" si="127"/>
        <v>454.10078588624373</v>
      </c>
      <c r="EN151" s="59">
        <f t="shared" si="128"/>
        <v>740.55728221175536</v>
      </c>
      <c r="EO151" s="59">
        <f ca="1">AVERAGE(OFFSET($EN$3,0,0,'Données projet'!$E$15+1,1))-AVERAGE(OFFSET($H$3,0,0,'Données projet'!$E$15+1,1))</f>
        <v>321.37107975761091</v>
      </c>
      <c r="EP151" s="59">
        <f t="shared" si="154"/>
        <v>311.28303771742981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9.2398663216673604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9.2398663216673604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6">
        <f t="shared" si="110"/>
        <v>183.33333333333334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267</v>
      </c>
      <c r="O152" s="13">
        <f>N152*VLOOKUP('Données projet'!$B$9,Paramètres!$A$1:$I$89,3,0)*VLOOKUP('Données projet'!$B$9,Paramètres!$A$1:$I$89,5,0)</f>
        <v>241.58159999999998</v>
      </c>
      <c r="P152" s="13">
        <f t="shared" si="141"/>
        <v>58.779689232021951</v>
      </c>
      <c r="Q152" s="20">
        <f t="shared" si="108"/>
        <v>523.12924541243819</v>
      </c>
      <c r="R152" s="59">
        <f t="shared" si="109"/>
        <v>809.70503948573128</v>
      </c>
      <c r="S152" s="59">
        <f ca="1">AVERAGE(OFFSET($R$3,0,0,'Données projet'!$E$9+1,1))-AVERAGE(OFFSET($H$3,0,0,'Données projet'!$E$9+1,1))</f>
        <v>398.11190027805549</v>
      </c>
      <c r="T152" s="59">
        <f t="shared" si="142"/>
        <v>250.47702091764884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38.549152016621512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38.549152016621512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267</v>
      </c>
      <c r="AJ152" s="13">
        <f>AI152*VLOOKUP('Données projet'!$B$10,Paramètres!$A$1:$I$89,3,0)*VLOOKUP('Données projet'!$B$10,Paramètres!$A$1:$I$89,5,0)</f>
        <v>270.738</v>
      </c>
      <c r="AK152" s="13">
        <f t="shared" si="143"/>
        <v>65.005866623551711</v>
      </c>
      <c r="AL152" s="20">
        <f t="shared" si="112"/>
        <v>584.7539010360191</v>
      </c>
      <c r="AM152" s="59">
        <f t="shared" si="113"/>
        <v>871.32969510931218</v>
      </c>
      <c r="AN152" s="59">
        <f ca="1">AVERAGE(OFFSET($AM$3,0,0,'Données projet'!$E$10+1,1))-AVERAGE(OFFSET($H$3,0,0,'Données projet'!$E$10+1,1))</f>
        <v>437.26788843734175</v>
      </c>
      <c r="AO152" s="59">
        <f t="shared" si="144"/>
        <v>273.35778700650792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43.201635880696521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43.201635880696521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319</v>
      </c>
      <c r="BE152" s="13">
        <f>BD152*VLOOKUP('Données projet'!$B$11,Paramètres!$A$1:$I$89,3,0)*VLOOKUP('Données projet'!$B$11,Paramètres!$A$1:$I$89,5,0)</f>
        <v>343.3716</v>
      </c>
      <c r="BF152" s="13">
        <f t="shared" si="145"/>
        <v>80.196139773203285</v>
      </c>
      <c r="BG152" s="20">
        <f t="shared" si="115"/>
        <v>737.713813438329</v>
      </c>
      <c r="BH152" s="59">
        <f t="shared" si="116"/>
        <v>1024.2896075116221</v>
      </c>
      <c r="BI152" s="59">
        <f ca="1">AVERAGE(OFFSET($BH$3,0,0,'Données projet'!$E$11+1,1))-AVERAGE(OFFSET($H$3,0,0,'Données projet'!$E$11+1,1))</f>
        <v>488.49312517024231</v>
      </c>
      <c r="BJ152" s="59">
        <f t="shared" si="146"/>
        <v>470.60132881359323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14.882114150986634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14.882114150986634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319</v>
      </c>
      <c r="BZ152" s="13">
        <f>BY152*VLOOKUP('Données projet'!$B$12,Paramètres!$A$1:$I$89,3,0)*VLOOKUP('Données projet'!$B$12,Paramètres!$A$1:$I$89,5,0)</f>
        <v>308.53680000000003</v>
      </c>
      <c r="CA152" s="13">
        <f t="shared" si="147"/>
        <v>72.963171684496103</v>
      </c>
      <c r="CB152" s="20">
        <f t="shared" si="118"/>
        <v>664.4457840171641</v>
      </c>
      <c r="CC152" s="59">
        <f t="shared" si="119"/>
        <v>951.02157809045718</v>
      </c>
      <c r="CD152" s="59">
        <f ca="1">AVERAGE(OFFSET($CC$3,0,0,'Données projet'!$E$12+1,1))-AVERAGE(OFFSET($H$3,0,0,'Données projet'!$E$12+1,1))</f>
        <v>445.32382187045056</v>
      </c>
      <c r="CE152" s="59">
        <f t="shared" si="148"/>
        <v>429.45184538102637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13.372334454509732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13.372334454509732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319</v>
      </c>
      <c r="CU152" s="17">
        <f>CT152*VLOOKUP('Données projet'!$B$13,Paramètres!$A$1:$I$89,3,0)*VLOOKUP('Données projet'!$B$13,Paramètres!$A$1:$I$89,5,0)</f>
        <v>258.77280000000002</v>
      </c>
      <c r="CV152" s="13">
        <f t="shared" si="149"/>
        <v>62.460716522234691</v>
      </c>
      <c r="CW152" s="20">
        <f t="shared" si="121"/>
        <v>559.48170794289206</v>
      </c>
      <c r="CX152" s="59">
        <f t="shared" si="122"/>
        <v>846.05750201618514</v>
      </c>
      <c r="CY152" s="59">
        <f ca="1">AVERAGE(OFFSET($CX$3,0,0,'Données projet'!$E$13+1,1))-AVERAGE(OFFSET($H$3,0,0,'Données projet'!$E$13+1,1))</f>
        <v>383.47399633251354</v>
      </c>
      <c r="CZ152" s="59">
        <f t="shared" si="150"/>
        <v>370.49129421395628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11.215506316685575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11.215506316685575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319</v>
      </c>
      <c r="DP152" s="17">
        <f>DO152*VLOOKUP('Données projet'!$B$14,Paramètres!$A$1:$I$89,3,0)*VLOOKUP('Données projet'!$B$14,Paramètres!$A$1:$I$89,5,0)</f>
        <v>258.77280000000002</v>
      </c>
      <c r="DQ152" s="13">
        <f t="shared" si="151"/>
        <v>62.460716522234691</v>
      </c>
      <c r="DR152" s="20">
        <f t="shared" si="124"/>
        <v>559.48170794289206</v>
      </c>
      <c r="DS152" s="59">
        <f t="shared" si="125"/>
        <v>846.05750201618514</v>
      </c>
      <c r="DT152" s="59">
        <f ca="1">AVERAGE(OFFSET($DS$3,0,0,'Données projet'!$E$14+1,1))-AVERAGE(OFFSET($H$3,0,0,'Données projet'!$E$14+1,1))</f>
        <v>383.47399633251354</v>
      </c>
      <c r="DU152" s="59">
        <f t="shared" si="152"/>
        <v>370.49129421395628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11.215506316685575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11.215506316685575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319</v>
      </c>
      <c r="EK152" s="17">
        <f>EJ152*VLOOKUP('Données projet'!$B$15,Paramètres!$A$1:$I$89,3,0)*VLOOKUP('Données projet'!$B$15,Paramètres!$A$1:$I$89,5,0)</f>
        <v>209.00879999999998</v>
      </c>
      <c r="EL152" s="13">
        <f t="shared" si="153"/>
        <v>51.718923953824202</v>
      </c>
      <c r="EM152" s="20">
        <f t="shared" si="127"/>
        <v>454.10078588624373</v>
      </c>
      <c r="EN152" s="59">
        <f t="shared" si="128"/>
        <v>740.67657995953687</v>
      </c>
      <c r="EO152" s="59">
        <f ca="1">AVERAGE(OFFSET($EN$3,0,0,'Données projet'!$E$15+1,1))-AVERAGE(OFFSET($H$3,0,0,'Données projet'!$E$15+1,1))</f>
        <v>321.37107975761091</v>
      </c>
      <c r="EP152" s="59">
        <f t="shared" si="154"/>
        <v>311.28303771742981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9.0586781788614346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9.0586781788614346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6">
        <f t="shared" si="110"/>
        <v>183.33333333333334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267</v>
      </c>
      <c r="O153" s="13">
        <f>N153*VLOOKUP('Données projet'!$B$9,Paramètres!$A$1:$I$89,3,0)*VLOOKUP('Données projet'!$B$9,Paramètres!$A$1:$I$89,5,0)</f>
        <v>241.58159999999998</v>
      </c>
      <c r="P153" s="13">
        <f t="shared" si="141"/>
        <v>58.779689232021951</v>
      </c>
      <c r="Q153" s="20">
        <f t="shared" si="108"/>
        <v>523.12924541243819</v>
      </c>
      <c r="R153" s="59">
        <f t="shared" si="109"/>
        <v>809.82226768429859</v>
      </c>
      <c r="S153" s="59">
        <f ca="1">AVERAGE(OFFSET($R$3,0,0,'Données projet'!$E$9+1,1))-AVERAGE(OFFSET($H$3,0,0,'Données projet'!$E$9+1,1))</f>
        <v>398.11190027805549</v>
      </c>
      <c r="T153" s="59">
        <f t="shared" si="142"/>
        <v>250.47702091764884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37.793226658236613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37.793226658236613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267</v>
      </c>
      <c r="AJ153" s="13">
        <f>AI153*VLOOKUP('Données projet'!$B$10,Paramètres!$A$1:$I$89,3,0)*VLOOKUP('Données projet'!$B$10,Paramètres!$A$1:$I$89,5,0)</f>
        <v>270.738</v>
      </c>
      <c r="AK153" s="13">
        <f t="shared" si="143"/>
        <v>65.005866623551711</v>
      </c>
      <c r="AL153" s="20">
        <f t="shared" si="112"/>
        <v>584.7539010360191</v>
      </c>
      <c r="AM153" s="59">
        <f t="shared" si="113"/>
        <v>871.44692330787939</v>
      </c>
      <c r="AN153" s="59">
        <f ca="1">AVERAGE(OFFSET($AM$3,0,0,'Données projet'!$E$10+1,1))-AVERAGE(OFFSET($H$3,0,0,'Données projet'!$E$10+1,1))</f>
        <v>437.26788843734175</v>
      </c>
      <c r="AO153" s="59">
        <f t="shared" si="144"/>
        <v>273.35778700650792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42.354478151472065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42.354478151472065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319</v>
      </c>
      <c r="BE153" s="13">
        <f>BD153*VLOOKUP('Données projet'!$B$11,Paramètres!$A$1:$I$89,3,0)*VLOOKUP('Données projet'!$B$11,Paramètres!$A$1:$I$89,5,0)</f>
        <v>343.3716</v>
      </c>
      <c r="BF153" s="13">
        <f t="shared" si="145"/>
        <v>80.196139773203285</v>
      </c>
      <c r="BG153" s="20">
        <f t="shared" si="115"/>
        <v>737.713813438329</v>
      </c>
      <c r="BH153" s="59">
        <f t="shared" si="116"/>
        <v>1024.4068357101894</v>
      </c>
      <c r="BI153" s="59">
        <f ca="1">AVERAGE(OFFSET($BH$3,0,0,'Données projet'!$E$11+1,1))-AVERAGE(OFFSET($H$3,0,0,'Données projet'!$E$11+1,1))</f>
        <v>488.49312517024231</v>
      </c>
      <c r="BJ153" s="59">
        <f t="shared" si="146"/>
        <v>470.60132881359323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14.59028496967912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14.59028496967912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319</v>
      </c>
      <c r="BZ153" s="13">
        <f>BY153*VLOOKUP('Données projet'!$B$12,Paramètres!$A$1:$I$89,3,0)*VLOOKUP('Données projet'!$B$12,Paramètres!$A$1:$I$89,5,0)</f>
        <v>308.53680000000003</v>
      </c>
      <c r="CA153" s="13">
        <f t="shared" si="147"/>
        <v>72.963171684496103</v>
      </c>
      <c r="CB153" s="20">
        <f t="shared" si="118"/>
        <v>664.4457840171641</v>
      </c>
      <c r="CC153" s="59">
        <f t="shared" si="119"/>
        <v>951.13880628902439</v>
      </c>
      <c r="CD153" s="59">
        <f ca="1">AVERAGE(OFFSET($CC$3,0,0,'Données projet'!$E$12+1,1))-AVERAGE(OFFSET($H$3,0,0,'Données projet'!$E$12+1,1))</f>
        <v>445.32382187045056</v>
      </c>
      <c r="CE153" s="59">
        <f t="shared" si="148"/>
        <v>429.45184538102637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13.110111132175444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13.110111132175444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319</v>
      </c>
      <c r="CU153" s="17">
        <f>CT153*VLOOKUP('Données projet'!$B$13,Paramètres!$A$1:$I$89,3,0)*VLOOKUP('Données projet'!$B$13,Paramètres!$A$1:$I$89,5,0)</f>
        <v>258.77280000000002</v>
      </c>
      <c r="CV153" s="13">
        <f t="shared" si="149"/>
        <v>62.460716522234691</v>
      </c>
      <c r="CW153" s="20">
        <f t="shared" si="121"/>
        <v>559.48170794289206</v>
      </c>
      <c r="CX153" s="59">
        <f t="shared" si="122"/>
        <v>846.17473021475234</v>
      </c>
      <c r="CY153" s="59">
        <f ca="1">AVERAGE(OFFSET($CX$3,0,0,'Données projet'!$E$13+1,1))-AVERAGE(OFFSET($H$3,0,0,'Données projet'!$E$13+1,1))</f>
        <v>383.47399633251354</v>
      </c>
      <c r="CZ153" s="59">
        <f t="shared" si="150"/>
        <v>370.49129421395628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10.995577078598753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10.995577078598753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319</v>
      </c>
      <c r="DP153" s="17">
        <f>DO153*VLOOKUP('Données projet'!$B$14,Paramètres!$A$1:$I$89,3,0)*VLOOKUP('Données projet'!$B$14,Paramètres!$A$1:$I$89,5,0)</f>
        <v>258.77280000000002</v>
      </c>
      <c r="DQ153" s="13">
        <f t="shared" si="151"/>
        <v>62.460716522234691</v>
      </c>
      <c r="DR153" s="20">
        <f t="shared" si="124"/>
        <v>559.48170794289206</v>
      </c>
      <c r="DS153" s="59">
        <f t="shared" si="125"/>
        <v>846.17473021475234</v>
      </c>
      <c r="DT153" s="59">
        <f ca="1">AVERAGE(OFFSET($DS$3,0,0,'Données projet'!$E$14+1,1))-AVERAGE(OFFSET($H$3,0,0,'Données projet'!$E$14+1,1))</f>
        <v>383.47399633251354</v>
      </c>
      <c r="DU153" s="59">
        <f t="shared" si="152"/>
        <v>370.49129421395628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10.995577078598753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10.995577078598753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319</v>
      </c>
      <c r="EK153" s="17">
        <f>EJ153*VLOOKUP('Données projet'!$B$15,Paramètres!$A$1:$I$89,3,0)*VLOOKUP('Données projet'!$B$15,Paramètres!$A$1:$I$89,5,0)</f>
        <v>209.00879999999998</v>
      </c>
      <c r="EL153" s="13">
        <f t="shared" si="153"/>
        <v>51.718923953824202</v>
      </c>
      <c r="EM153" s="20">
        <f t="shared" si="127"/>
        <v>454.10078588624373</v>
      </c>
      <c r="EN153" s="59">
        <f t="shared" si="128"/>
        <v>740.79380815810407</v>
      </c>
      <c r="EO153" s="59">
        <f ca="1">AVERAGE(OFFSET($EN$3,0,0,'Données projet'!$E$15+1,1))-AVERAGE(OFFSET($H$3,0,0,'Données projet'!$E$15+1,1))</f>
        <v>321.37107975761091</v>
      </c>
      <c r="EP153" s="59">
        <f t="shared" si="154"/>
        <v>311.28303771742981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8.8810430250220787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8.8810430250220787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6">
        <f t="shared" si="110"/>
        <v>183.33333333333334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267</v>
      </c>
      <c r="O154" s="13">
        <f>N154*VLOOKUP('Données projet'!$B$9,Paramètres!$A$1:$I$89,3,0)*VLOOKUP('Données projet'!$B$9,Paramètres!$A$1:$I$89,5,0)</f>
        <v>241.58159999999998</v>
      </c>
      <c r="P154" s="13">
        <f t="shared" si="141"/>
        <v>58.779689232021951</v>
      </c>
      <c r="Q154" s="20">
        <f t="shared" ref="Q154:Q203" si="162">(O154+P154)*0.475*44/12</f>
        <v>523.12924541243819</v>
      </c>
      <c r="R154" s="59">
        <f t="shared" si="109"/>
        <v>809.93746223570361</v>
      </c>
      <c r="S154" s="59">
        <f ca="1">AVERAGE(OFFSET($R$3,0,0,'Données projet'!$E$9+1,1))-AVERAGE(OFFSET($H$3,0,0,'Données projet'!$E$9+1,1))</f>
        <v>398.11190027805549</v>
      </c>
      <c r="T154" s="59">
        <f t="shared" si="142"/>
        <v>250.47702091764884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37.052124535060699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37.052124535060699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267</v>
      </c>
      <c r="AJ154" s="13">
        <f>AI154*VLOOKUP('Données projet'!$B$10,Paramètres!$A$1:$I$89,3,0)*VLOOKUP('Données projet'!$B$10,Paramètres!$A$1:$I$89,5,0)</f>
        <v>270.738</v>
      </c>
      <c r="AK154" s="13">
        <f t="shared" ref="AK154:AK203" si="164">EXP(-1.0587+0.8836*LN(AJ154)+0.284)</f>
        <v>65.005866623551711</v>
      </c>
      <c r="AL154" s="20">
        <f t="shared" ref="AL154:AL203" si="165">(AJ154+AK154)*0.475*44/12</f>
        <v>584.7539010360191</v>
      </c>
      <c r="AM154" s="59">
        <f t="shared" si="113"/>
        <v>871.5621178592844</v>
      </c>
      <c r="AN154" s="59">
        <f ca="1">AVERAGE(OFFSET($AM$3,0,0,'Données projet'!$E$10+1,1))-AVERAGE(OFFSET($H$3,0,0,'Données projet'!$E$10+1,1))</f>
        <v>437.26788843734175</v>
      </c>
      <c r="AO154" s="59">
        <f t="shared" si="144"/>
        <v>273.35778700650792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41.523932668602505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41.523932668602505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319</v>
      </c>
      <c r="BE154" s="13">
        <f>BD154*VLOOKUP('Données projet'!$B$11,Paramètres!$A$1:$I$89,3,0)*VLOOKUP('Données projet'!$B$11,Paramètres!$A$1:$I$89,5,0)</f>
        <v>343.3716</v>
      </c>
      <c r="BF154" s="13">
        <f t="shared" ref="BF154:BF203" si="167">EXP(-1.0587+0.8836*LN(BE154)+0.284)</f>
        <v>80.196139773203285</v>
      </c>
      <c r="BG154" s="20">
        <f t="shared" ref="BG154:BG203" si="168">(BE154+BF154)*0.475*44/12</f>
        <v>737.713813438329</v>
      </c>
      <c r="BH154" s="59">
        <f t="shared" si="116"/>
        <v>1024.5220302615944</v>
      </c>
      <c r="BI154" s="59">
        <f ca="1">AVERAGE(OFFSET($BH$3,0,0,'Données projet'!$E$11+1,1))-AVERAGE(OFFSET($H$3,0,0,'Données projet'!$E$11+1,1))</f>
        <v>488.49312517024231</v>
      </c>
      <c r="BJ154" s="59">
        <f t="shared" si="146"/>
        <v>470.60132881359323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14.30417838061882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14.30417838061882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319</v>
      </c>
      <c r="BZ154" s="13">
        <f>BY154*VLOOKUP('Données projet'!$B$12,Paramètres!$A$1:$I$89,3,0)*VLOOKUP('Données projet'!$B$12,Paramètres!$A$1:$I$89,5,0)</f>
        <v>308.53680000000003</v>
      </c>
      <c r="CA154" s="13">
        <f t="shared" ref="CA154:CA203" si="170">EXP(-1.0587+0.8836*LN(BZ154)+0.284)</f>
        <v>72.963171684496103</v>
      </c>
      <c r="CB154" s="20">
        <f t="shared" ref="CB154:CB203" si="171">(BZ154+CA154)*0.475*44/12</f>
        <v>664.4457840171641</v>
      </c>
      <c r="CC154" s="59">
        <f t="shared" si="119"/>
        <v>951.2540008404294</v>
      </c>
      <c r="CD154" s="59">
        <f ca="1">AVERAGE(OFFSET($CC$3,0,0,'Données projet'!$E$12+1,1))-AVERAGE(OFFSET($H$3,0,0,'Données projet'!$E$12+1,1))</f>
        <v>445.32382187045056</v>
      </c>
      <c r="CE154" s="59">
        <f t="shared" si="148"/>
        <v>429.45184538102637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12.853029849251698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12.853029849251698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319</v>
      </c>
      <c r="CU154" s="17">
        <f>CT154*VLOOKUP('Données projet'!$B$13,Paramètres!$A$1:$I$89,3,0)*VLOOKUP('Données projet'!$B$13,Paramètres!$A$1:$I$89,5,0)</f>
        <v>258.77280000000002</v>
      </c>
      <c r="CV154" s="13">
        <f t="shared" ref="CV154:CV203" si="173">EXP(-1.0587+0.8836*LN(CU154)+0.284)</f>
        <v>62.460716522234691</v>
      </c>
      <c r="CW154" s="20">
        <f t="shared" ref="CW154:CW203" si="174">(CU154+CV154)*0.475*44/12</f>
        <v>559.48170794289206</v>
      </c>
      <c r="CX154" s="59">
        <f t="shared" si="122"/>
        <v>846.28992476615736</v>
      </c>
      <c r="CY154" s="59">
        <f ca="1">AVERAGE(OFFSET($CX$3,0,0,'Données projet'!$E$13+1,1))-AVERAGE(OFFSET($H$3,0,0,'Données projet'!$E$13+1,1))</f>
        <v>383.47399633251354</v>
      </c>
      <c r="CZ154" s="59">
        <f t="shared" si="150"/>
        <v>370.49129421395628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10.779960518727224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10.779960518727224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319</v>
      </c>
      <c r="DP154" s="17">
        <f>DO154*VLOOKUP('Données projet'!$B$14,Paramètres!$A$1:$I$89,3,0)*VLOOKUP('Données projet'!$B$14,Paramètres!$A$1:$I$89,5,0)</f>
        <v>258.77280000000002</v>
      </c>
      <c r="DQ154" s="13">
        <f t="shared" ref="DQ154:DQ203" si="176">EXP(-1.0587+0.8836*LN(DP154)+0.284)</f>
        <v>62.460716522234691</v>
      </c>
      <c r="DR154" s="20">
        <f t="shared" ref="DR154:DR203" si="177">(DP154+DQ154)*0.475*44/12</f>
        <v>559.48170794289206</v>
      </c>
      <c r="DS154" s="59">
        <f t="shared" si="125"/>
        <v>846.28992476615736</v>
      </c>
      <c r="DT154" s="59">
        <f ca="1">AVERAGE(OFFSET($DS$3,0,0,'Données projet'!$E$14+1,1))-AVERAGE(OFFSET($H$3,0,0,'Données projet'!$E$14+1,1))</f>
        <v>383.47399633251354</v>
      </c>
      <c r="DU154" s="59">
        <f t="shared" si="152"/>
        <v>370.49129421395628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10.779960518727224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10.779960518727224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319</v>
      </c>
      <c r="EK154" s="17">
        <f>EJ154*VLOOKUP('Données projet'!$B$15,Paramètres!$A$1:$I$89,3,0)*VLOOKUP('Données projet'!$B$15,Paramètres!$A$1:$I$89,5,0)</f>
        <v>209.00879999999998</v>
      </c>
      <c r="EL154" s="13">
        <f t="shared" ref="EL154:EL203" si="179">EXP(-1.0587+0.8836*LN(EK154)+0.284)</f>
        <v>51.718923953824202</v>
      </c>
      <c r="EM154" s="20">
        <f t="shared" ref="EM154:EM203" si="180">(EK154+EL154)*0.475*44/12</f>
        <v>454.10078588624373</v>
      </c>
      <c r="EN154" s="59">
        <f t="shared" si="128"/>
        <v>740.90900270950908</v>
      </c>
      <c r="EO154" s="59">
        <f ca="1">AVERAGE(OFFSET($EN$3,0,0,'Données projet'!$E$15+1,1))-AVERAGE(OFFSET($H$3,0,0,'Données projet'!$E$15+1,1))</f>
        <v>321.37107975761091</v>
      </c>
      <c r="EP154" s="59">
        <f t="shared" si="154"/>
        <v>311.28303771742981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8.706891188202766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8.706891188202766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6">
        <f t="shared" si="110"/>
        <v>183.33333333333334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267</v>
      </c>
      <c r="O155" s="13">
        <f>N155*VLOOKUP('Données projet'!$B$9,Paramètres!$A$1:$I$89,3,0)*VLOOKUP('Données projet'!$B$9,Paramètres!$A$1:$I$89,5,0)</f>
        <v>241.58159999999998</v>
      </c>
      <c r="P155" s="13">
        <f t="shared" si="141"/>
        <v>58.779689232021951</v>
      </c>
      <c r="Q155" s="20">
        <f t="shared" si="162"/>
        <v>523.12924541243819</v>
      </c>
      <c r="R155" s="59">
        <f t="shared" si="109"/>
        <v>810.05065841917803</v>
      </c>
      <c r="S155" s="59">
        <f ca="1">AVERAGE(OFFSET($R$3,0,0,'Données projet'!$E$9+1,1))-AVERAGE(OFFSET($H$3,0,0,'Données projet'!$E$9+1,1))</f>
        <v>398.11190027805549</v>
      </c>
      <c r="T155" s="59">
        <f t="shared" si="142"/>
        <v>250.47702091764884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36.325554972492604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36.325554972492604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267</v>
      </c>
      <c r="AJ155" s="13">
        <f>AI155*VLOOKUP('Données projet'!$B$10,Paramètres!$A$1:$I$89,3,0)*VLOOKUP('Données projet'!$B$10,Paramètres!$A$1:$I$89,5,0)</f>
        <v>270.738</v>
      </c>
      <c r="AK155" s="13">
        <f t="shared" si="164"/>
        <v>65.005866623551711</v>
      </c>
      <c r="AL155" s="20">
        <f t="shared" si="165"/>
        <v>584.7539010360191</v>
      </c>
      <c r="AM155" s="59">
        <f t="shared" si="113"/>
        <v>871.67531404275906</v>
      </c>
      <c r="AN155" s="59">
        <f ca="1">AVERAGE(OFFSET($AM$3,0,0,'Données projet'!$E$10+1,1))-AVERAGE(OFFSET($H$3,0,0,'Données projet'!$E$10+1,1))</f>
        <v>437.26788843734175</v>
      </c>
      <c r="AO155" s="59">
        <f t="shared" si="144"/>
        <v>273.35778700650792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40.709673676069293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40.709673676069293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319</v>
      </c>
      <c r="BE155" s="13">
        <f>BD155*VLOOKUP('Données projet'!$B$11,Paramètres!$A$1:$I$89,3,0)*VLOOKUP('Données projet'!$B$11,Paramètres!$A$1:$I$89,5,0)</f>
        <v>343.3716</v>
      </c>
      <c r="BF155" s="13">
        <f t="shared" si="167"/>
        <v>80.196139773203285</v>
      </c>
      <c r="BG155" s="20">
        <f t="shared" si="168"/>
        <v>737.713813438329</v>
      </c>
      <c r="BH155" s="59">
        <f t="shared" si="116"/>
        <v>1024.6352264450688</v>
      </c>
      <c r="BI155" s="59">
        <f ca="1">AVERAGE(OFFSET($BH$3,0,0,'Données projet'!$E$11+1,1))-AVERAGE(OFFSET($H$3,0,0,'Données projet'!$E$11+1,1))</f>
        <v>488.49312517024231</v>
      </c>
      <c r="BJ155" s="59">
        <f t="shared" si="146"/>
        <v>470.60132881359323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14.023682167262207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14.023682167262207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319</v>
      </c>
      <c r="BZ155" s="13">
        <f>BY155*VLOOKUP('Données projet'!$B$12,Paramètres!$A$1:$I$89,3,0)*VLOOKUP('Données projet'!$B$12,Paramètres!$A$1:$I$89,5,0)</f>
        <v>308.53680000000003</v>
      </c>
      <c r="CA155" s="13">
        <f t="shared" si="170"/>
        <v>72.963171684496103</v>
      </c>
      <c r="CB155" s="20">
        <f t="shared" si="171"/>
        <v>664.4457840171641</v>
      </c>
      <c r="CC155" s="59">
        <f t="shared" si="119"/>
        <v>951.36719702390405</v>
      </c>
      <c r="CD155" s="59">
        <f ca="1">AVERAGE(OFFSET($CC$3,0,0,'Données projet'!$E$12+1,1))-AVERAGE(OFFSET($H$3,0,0,'Données projet'!$E$12+1,1))</f>
        <v>445.32382187045056</v>
      </c>
      <c r="CE155" s="59">
        <f t="shared" si="148"/>
        <v>429.45184538102637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12.600989773481986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12.600989773481986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319</v>
      </c>
      <c r="CU155" s="17">
        <f>CT155*VLOOKUP('Données projet'!$B$13,Paramètres!$A$1:$I$89,3,0)*VLOOKUP('Données projet'!$B$13,Paramètres!$A$1:$I$89,5,0)</f>
        <v>258.77280000000002</v>
      </c>
      <c r="CV155" s="13">
        <f t="shared" si="173"/>
        <v>62.460716522234691</v>
      </c>
      <c r="CW155" s="20">
        <f t="shared" si="174"/>
        <v>559.48170794289206</v>
      </c>
      <c r="CX155" s="59">
        <f t="shared" si="122"/>
        <v>846.40312094963201</v>
      </c>
      <c r="CY155" s="59">
        <f ca="1">AVERAGE(OFFSET($CX$3,0,0,'Données projet'!$E$13+1,1))-AVERAGE(OFFSET($H$3,0,0,'Données projet'!$E$13+1,1))</f>
        <v>383.47399633251354</v>
      </c>
      <c r="CZ155" s="59">
        <f t="shared" si="150"/>
        <v>370.49129421395628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10.568572068081659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10.568572068081659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319</v>
      </c>
      <c r="DP155" s="17">
        <f>DO155*VLOOKUP('Données projet'!$B$14,Paramètres!$A$1:$I$89,3,0)*VLOOKUP('Données projet'!$B$14,Paramètres!$A$1:$I$89,5,0)</f>
        <v>258.77280000000002</v>
      </c>
      <c r="DQ155" s="13">
        <f t="shared" si="176"/>
        <v>62.460716522234691</v>
      </c>
      <c r="DR155" s="20">
        <f t="shared" si="177"/>
        <v>559.48170794289206</v>
      </c>
      <c r="DS155" s="59">
        <f t="shared" si="125"/>
        <v>846.40312094963201</v>
      </c>
      <c r="DT155" s="59">
        <f ca="1">AVERAGE(OFFSET($DS$3,0,0,'Données projet'!$E$14+1,1))-AVERAGE(OFFSET($H$3,0,0,'Données projet'!$E$14+1,1))</f>
        <v>383.47399633251354</v>
      </c>
      <c r="DU155" s="59">
        <f t="shared" si="152"/>
        <v>370.49129421395628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10.568572068081659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10.568572068081659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319</v>
      </c>
      <c r="EK155" s="17">
        <f>EJ155*VLOOKUP('Données projet'!$B$15,Paramètres!$A$1:$I$89,3,0)*VLOOKUP('Données projet'!$B$15,Paramètres!$A$1:$I$89,5,0)</f>
        <v>209.00879999999998</v>
      </c>
      <c r="EL155" s="13">
        <f t="shared" si="179"/>
        <v>51.718923953824202</v>
      </c>
      <c r="EM155" s="20">
        <f t="shared" si="180"/>
        <v>454.10078588624373</v>
      </c>
      <c r="EN155" s="59">
        <f t="shared" si="128"/>
        <v>741.02219889298362</v>
      </c>
      <c r="EO155" s="59">
        <f ca="1">AVERAGE(OFFSET($EN$3,0,0,'Données projet'!$E$15+1,1))-AVERAGE(OFFSET($H$3,0,0,'Données projet'!$E$15+1,1))</f>
        <v>321.37107975761091</v>
      </c>
      <c r="EP155" s="59">
        <f t="shared" si="154"/>
        <v>311.28303771742981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8.5361543626813479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8.5361543626813479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6">
        <f t="shared" si="110"/>
        <v>183.33333333333334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267</v>
      </c>
      <c r="O156" s="13">
        <f>N156*VLOOKUP('Données projet'!$B$9,Paramètres!$A$1:$I$89,3,0)*VLOOKUP('Données projet'!$B$9,Paramètres!$A$1:$I$89,5,0)</f>
        <v>241.58159999999998</v>
      </c>
      <c r="P156" s="13">
        <f t="shared" si="141"/>
        <v>58.779689232021951</v>
      </c>
      <c r="Q156" s="20">
        <f t="shared" si="162"/>
        <v>523.12924541243819</v>
      </c>
      <c r="R156" s="59">
        <f t="shared" si="109"/>
        <v>810.16189090193825</v>
      </c>
      <c r="S156" s="59">
        <f ca="1">AVERAGE(OFFSET($R$3,0,0,'Données projet'!$E$9+1,1))-AVERAGE(OFFSET($H$3,0,0,'Données projet'!$E$9+1,1))</f>
        <v>398.11190027805549</v>
      </c>
      <c r="T156" s="59">
        <f t="shared" si="142"/>
        <v>250.47702091764884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35.613232995882797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35.613232995882797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267</v>
      </c>
      <c r="AJ156" s="13">
        <f>AI156*VLOOKUP('Données projet'!$B$10,Paramètres!$A$1:$I$89,3,0)*VLOOKUP('Données projet'!$B$10,Paramètres!$A$1:$I$89,5,0)</f>
        <v>270.738</v>
      </c>
      <c r="AK156" s="13">
        <f t="shared" si="164"/>
        <v>65.005866623551711</v>
      </c>
      <c r="AL156" s="20">
        <f t="shared" si="165"/>
        <v>584.7539010360191</v>
      </c>
      <c r="AM156" s="59">
        <f t="shared" si="113"/>
        <v>871.78654652551904</v>
      </c>
      <c r="AN156" s="59">
        <f ca="1">AVERAGE(OFFSET($AM$3,0,0,'Données projet'!$E$10+1,1))-AVERAGE(OFFSET($H$3,0,0,'Données projet'!$E$10+1,1))</f>
        <v>437.26788843734175</v>
      </c>
      <c r="AO156" s="59">
        <f t="shared" si="144"/>
        <v>273.35778700650792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39.911381805730713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39.911381805730713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319</v>
      </c>
      <c r="BE156" s="13">
        <f>BD156*VLOOKUP('Données projet'!$B$11,Paramètres!$A$1:$I$89,3,0)*VLOOKUP('Données projet'!$B$11,Paramètres!$A$1:$I$89,5,0)</f>
        <v>343.3716</v>
      </c>
      <c r="BF156" s="13">
        <f t="shared" si="167"/>
        <v>80.196139773203285</v>
      </c>
      <c r="BG156" s="20">
        <f t="shared" si="168"/>
        <v>737.713813438329</v>
      </c>
      <c r="BH156" s="59">
        <f t="shared" si="116"/>
        <v>1024.7464589278291</v>
      </c>
      <c r="BI156" s="59">
        <f ca="1">AVERAGE(OFFSET($BH$3,0,0,'Données projet'!$E$11+1,1))-AVERAGE(OFFSET($H$3,0,0,'Données projet'!$E$11+1,1))</f>
        <v>488.49312517024231</v>
      </c>
      <c r="BJ156" s="59">
        <f t="shared" si="146"/>
        <v>470.60132881359323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13.748686313563718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13.748686313563718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319</v>
      </c>
      <c r="BZ156" s="13">
        <f>BY156*VLOOKUP('Données projet'!$B$12,Paramètres!$A$1:$I$89,3,0)*VLOOKUP('Données projet'!$B$12,Paramètres!$A$1:$I$89,5,0)</f>
        <v>308.53680000000003</v>
      </c>
      <c r="CA156" s="13">
        <f t="shared" si="170"/>
        <v>72.963171684496103</v>
      </c>
      <c r="CB156" s="20">
        <f t="shared" si="171"/>
        <v>664.4457840171641</v>
      </c>
      <c r="CC156" s="59">
        <f t="shared" si="119"/>
        <v>951.47842950666404</v>
      </c>
      <c r="CD156" s="59">
        <f ca="1">AVERAGE(OFFSET($CC$3,0,0,'Données projet'!$E$12+1,1))-AVERAGE(OFFSET($H$3,0,0,'Données projet'!$E$12+1,1))</f>
        <v>445.32382187045056</v>
      </c>
      <c r="CE156" s="59">
        <f t="shared" si="148"/>
        <v>429.45184538102637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12.353892049868852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12.353892049868852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319</v>
      </c>
      <c r="CU156" s="17">
        <f>CT156*VLOOKUP('Données projet'!$B$13,Paramètres!$A$1:$I$89,3,0)*VLOOKUP('Données projet'!$B$13,Paramètres!$A$1:$I$89,5,0)</f>
        <v>258.77280000000002</v>
      </c>
      <c r="CV156" s="13">
        <f t="shared" si="173"/>
        <v>62.460716522234691</v>
      </c>
      <c r="CW156" s="20">
        <f t="shared" si="174"/>
        <v>559.48170794289206</v>
      </c>
      <c r="CX156" s="59">
        <f t="shared" si="122"/>
        <v>846.514353432392</v>
      </c>
      <c r="CY156" s="59">
        <f ca="1">AVERAGE(OFFSET($CX$3,0,0,'Données projet'!$E$13+1,1))-AVERAGE(OFFSET($H$3,0,0,'Données projet'!$E$13+1,1))</f>
        <v>383.47399633251354</v>
      </c>
      <c r="CZ156" s="59">
        <f t="shared" si="150"/>
        <v>370.49129421395628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10.36132881601903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10.36132881601903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319</v>
      </c>
      <c r="DP156" s="17">
        <f>DO156*VLOOKUP('Données projet'!$B$14,Paramètres!$A$1:$I$89,3,0)*VLOOKUP('Données projet'!$B$14,Paramètres!$A$1:$I$89,5,0)</f>
        <v>258.77280000000002</v>
      </c>
      <c r="DQ156" s="13">
        <f t="shared" si="176"/>
        <v>62.460716522234691</v>
      </c>
      <c r="DR156" s="20">
        <f t="shared" si="177"/>
        <v>559.48170794289206</v>
      </c>
      <c r="DS156" s="59">
        <f t="shared" si="125"/>
        <v>846.514353432392</v>
      </c>
      <c r="DT156" s="59">
        <f ca="1">AVERAGE(OFFSET($DS$3,0,0,'Données projet'!$E$14+1,1))-AVERAGE(OFFSET($H$3,0,0,'Données projet'!$E$14+1,1))</f>
        <v>383.47399633251354</v>
      </c>
      <c r="DU156" s="59">
        <f t="shared" si="152"/>
        <v>370.49129421395628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10.36132881601903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10.36132881601903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319</v>
      </c>
      <c r="EK156" s="17">
        <f>EJ156*VLOOKUP('Données projet'!$B$15,Paramètres!$A$1:$I$89,3,0)*VLOOKUP('Données projet'!$B$15,Paramètres!$A$1:$I$89,5,0)</f>
        <v>209.00879999999998</v>
      </c>
      <c r="EL156" s="13">
        <f t="shared" si="179"/>
        <v>51.718923953824202</v>
      </c>
      <c r="EM156" s="20">
        <f t="shared" si="180"/>
        <v>454.10078588624373</v>
      </c>
      <c r="EN156" s="59">
        <f t="shared" si="128"/>
        <v>741.13343137574373</v>
      </c>
      <c r="EO156" s="59">
        <f ca="1">AVERAGE(OFFSET($EN$3,0,0,'Données projet'!$E$15+1,1))-AVERAGE(OFFSET($H$3,0,0,'Données projet'!$E$15+1,1))</f>
        <v>321.37107975761091</v>
      </c>
      <c r="EP156" s="59">
        <f t="shared" si="154"/>
        <v>311.28303771742981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8.3687655821692246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8.3687655821692246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6">
        <f t="shared" si="110"/>
        <v>183.33333333333334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267</v>
      </c>
      <c r="O157" s="13">
        <f>N157*VLOOKUP('Données projet'!$B$9,Paramètres!$A$1:$I$89,3,0)*VLOOKUP('Données projet'!$B$9,Paramètres!$A$1:$I$89,5,0)</f>
        <v>241.58159999999998</v>
      </c>
      <c r="P157" s="13">
        <f t="shared" si="141"/>
        <v>58.779689232021951</v>
      </c>
      <c r="Q157" s="20">
        <f t="shared" si="162"/>
        <v>523.12924541243819</v>
      </c>
      <c r="R157" s="59">
        <f t="shared" si="109"/>
        <v>810.27119374980089</v>
      </c>
      <c r="S157" s="59">
        <f ca="1">AVERAGE(OFFSET($R$3,0,0,'Données projet'!$E$9+1,1))-AVERAGE(OFFSET($H$3,0,0,'Données projet'!$E$9+1,1))</f>
        <v>398.11190027805549</v>
      </c>
      <c r="T157" s="59">
        <f t="shared" si="142"/>
        <v>250.47702091764884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34.914879218760802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34.914879218760802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267</v>
      </c>
      <c r="AJ157" s="13">
        <f>AI157*VLOOKUP('Données projet'!$B$10,Paramètres!$A$1:$I$89,3,0)*VLOOKUP('Données projet'!$B$10,Paramètres!$A$1:$I$89,5,0)</f>
        <v>270.738</v>
      </c>
      <c r="AK157" s="13">
        <f t="shared" si="164"/>
        <v>65.005866623551711</v>
      </c>
      <c r="AL157" s="20">
        <f t="shared" si="165"/>
        <v>584.7539010360191</v>
      </c>
      <c r="AM157" s="59">
        <f t="shared" si="113"/>
        <v>871.89584937338191</v>
      </c>
      <c r="AN157" s="59">
        <f ca="1">AVERAGE(OFFSET($AM$3,0,0,'Données projet'!$E$10+1,1))-AVERAGE(OFFSET($H$3,0,0,'Données projet'!$E$10+1,1))</f>
        <v>437.26788843734175</v>
      </c>
      <c r="AO157" s="59">
        <f t="shared" si="144"/>
        <v>273.35778700650792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39.128743952059509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39.128743952059509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319</v>
      </c>
      <c r="BE157" s="13">
        <f>BD157*VLOOKUP('Données projet'!$B$11,Paramètres!$A$1:$I$89,3,0)*VLOOKUP('Données projet'!$B$11,Paramètres!$A$1:$I$89,5,0)</f>
        <v>343.3716</v>
      </c>
      <c r="BF157" s="13">
        <f t="shared" si="167"/>
        <v>80.196139773203285</v>
      </c>
      <c r="BG157" s="20">
        <f t="shared" si="168"/>
        <v>737.713813438329</v>
      </c>
      <c r="BH157" s="59">
        <f t="shared" si="116"/>
        <v>1024.8557617756917</v>
      </c>
      <c r="BI157" s="59">
        <f ca="1">AVERAGE(OFFSET($BH$3,0,0,'Données projet'!$E$11+1,1))-AVERAGE(OFFSET($H$3,0,0,'Données projet'!$E$11+1,1))</f>
        <v>488.49312517024231</v>
      </c>
      <c r="BJ157" s="59">
        <f t="shared" si="146"/>
        <v>470.60132881359323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13.47908296082535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13.47908296082535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319</v>
      </c>
      <c r="BZ157" s="13">
        <f>BY157*VLOOKUP('Données projet'!$B$12,Paramètres!$A$1:$I$89,3,0)*VLOOKUP('Données projet'!$B$12,Paramètres!$A$1:$I$89,5,0)</f>
        <v>308.53680000000003</v>
      </c>
      <c r="CA157" s="13">
        <f t="shared" si="170"/>
        <v>72.963171684496103</v>
      </c>
      <c r="CB157" s="20">
        <f t="shared" si="171"/>
        <v>664.4457840171641</v>
      </c>
      <c r="CC157" s="59">
        <f t="shared" si="119"/>
        <v>951.58773235452691</v>
      </c>
      <c r="CD157" s="59">
        <f ca="1">AVERAGE(OFFSET($CC$3,0,0,'Données projet'!$E$12+1,1))-AVERAGE(OFFSET($H$3,0,0,'Données projet'!$E$12+1,1))</f>
        <v>445.32382187045056</v>
      </c>
      <c r="CE157" s="59">
        <f t="shared" si="148"/>
        <v>429.45184538102637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12.111639761901042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12.111639761901042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319</v>
      </c>
      <c r="CU157" s="17">
        <f>CT157*VLOOKUP('Données projet'!$B$13,Paramètres!$A$1:$I$89,3,0)*VLOOKUP('Données projet'!$B$13,Paramètres!$A$1:$I$89,5,0)</f>
        <v>258.77280000000002</v>
      </c>
      <c r="CV157" s="13">
        <f t="shared" si="173"/>
        <v>62.460716522234691</v>
      </c>
      <c r="CW157" s="20">
        <f t="shared" si="174"/>
        <v>559.48170794289206</v>
      </c>
      <c r="CX157" s="59">
        <f t="shared" si="122"/>
        <v>846.62365628025486</v>
      </c>
      <c r="CY157" s="59">
        <f ca="1">AVERAGE(OFFSET($CX$3,0,0,'Données projet'!$E$13+1,1))-AVERAGE(OFFSET($H$3,0,0,'Données projet'!$E$13+1,1))</f>
        <v>383.47399633251354</v>
      </c>
      <c r="CZ157" s="59">
        <f t="shared" si="150"/>
        <v>370.49129421395628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10.158149477723448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10.158149477723448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319</v>
      </c>
      <c r="DP157" s="17">
        <f>DO157*VLOOKUP('Données projet'!$B$14,Paramètres!$A$1:$I$89,3,0)*VLOOKUP('Données projet'!$B$14,Paramètres!$A$1:$I$89,5,0)</f>
        <v>258.77280000000002</v>
      </c>
      <c r="DQ157" s="13">
        <f t="shared" si="176"/>
        <v>62.460716522234691</v>
      </c>
      <c r="DR157" s="20">
        <f t="shared" si="177"/>
        <v>559.48170794289206</v>
      </c>
      <c r="DS157" s="59">
        <f t="shared" si="125"/>
        <v>846.62365628025486</v>
      </c>
      <c r="DT157" s="59">
        <f ca="1">AVERAGE(OFFSET($DS$3,0,0,'Données projet'!$E$14+1,1))-AVERAGE(OFFSET($H$3,0,0,'Données projet'!$E$14+1,1))</f>
        <v>383.47399633251354</v>
      </c>
      <c r="DU157" s="59">
        <f t="shared" si="152"/>
        <v>370.49129421395628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10.158149477723448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10.158149477723448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319</v>
      </c>
      <c r="EK157" s="17">
        <f>EJ157*VLOOKUP('Données projet'!$B$15,Paramètres!$A$1:$I$89,3,0)*VLOOKUP('Données projet'!$B$15,Paramètres!$A$1:$I$89,5,0)</f>
        <v>209.00879999999998</v>
      </c>
      <c r="EL157" s="13">
        <f t="shared" si="179"/>
        <v>51.718923953824202</v>
      </c>
      <c r="EM157" s="20">
        <f t="shared" si="180"/>
        <v>454.10078588624373</v>
      </c>
      <c r="EN157" s="59">
        <f t="shared" si="128"/>
        <v>741.24273422360648</v>
      </c>
      <c r="EO157" s="59">
        <f ca="1">AVERAGE(OFFSET($EN$3,0,0,'Données projet'!$E$15+1,1))-AVERAGE(OFFSET($H$3,0,0,'Données projet'!$E$15+1,1))</f>
        <v>321.37107975761091</v>
      </c>
      <c r="EP157" s="59">
        <f t="shared" si="154"/>
        <v>311.28303771742981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8.2046591935458686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8.2046591935458686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6">
        <f t="shared" si="110"/>
        <v>183.33333333333334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267</v>
      </c>
      <c r="O158" s="13">
        <f>N158*VLOOKUP('Données projet'!$B$9,Paramètres!$A$1:$I$89,3,0)*VLOOKUP('Données projet'!$B$9,Paramètres!$A$1:$I$89,5,0)</f>
        <v>241.58159999999998</v>
      </c>
      <c r="P158" s="13">
        <f t="shared" si="141"/>
        <v>58.779689232021951</v>
      </c>
      <c r="Q158" s="20">
        <f t="shared" si="162"/>
        <v>523.12924541243819</v>
      </c>
      <c r="R158" s="59">
        <f t="shared" si="109"/>
        <v>810.37860043761793</v>
      </c>
      <c r="S158" s="59">
        <f ca="1">AVERAGE(OFFSET($R$3,0,0,'Données projet'!$E$9+1,1))-AVERAGE(OFFSET($H$3,0,0,'Données projet'!$E$9+1,1))</f>
        <v>398.11190027805549</v>
      </c>
      <c r="T158" s="59">
        <f t="shared" si="142"/>
        <v>250.47702091764884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34.230219733254422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34.230219733254422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267</v>
      </c>
      <c r="AJ158" s="13">
        <f>AI158*VLOOKUP('Données projet'!$B$10,Paramètres!$A$1:$I$89,3,0)*VLOOKUP('Données projet'!$B$10,Paramètres!$A$1:$I$89,5,0)</f>
        <v>270.738</v>
      </c>
      <c r="AK158" s="13">
        <f t="shared" si="164"/>
        <v>65.005866623551711</v>
      </c>
      <c r="AL158" s="20">
        <f t="shared" si="165"/>
        <v>584.7539010360191</v>
      </c>
      <c r="AM158" s="59">
        <f t="shared" si="113"/>
        <v>872.00325606119873</v>
      </c>
      <c r="AN158" s="59">
        <f ca="1">AVERAGE(OFFSET($AM$3,0,0,'Données projet'!$E$10+1,1))-AVERAGE(OFFSET($H$3,0,0,'Données projet'!$E$10+1,1))</f>
        <v>437.26788843734175</v>
      </c>
      <c r="AO158" s="59">
        <f t="shared" si="144"/>
        <v>273.35778700650792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38.361453149336846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38.361453149336846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319</v>
      </c>
      <c r="BE158" s="13">
        <f>BD158*VLOOKUP('Données projet'!$B$11,Paramètres!$A$1:$I$89,3,0)*VLOOKUP('Données projet'!$B$11,Paramètres!$A$1:$I$89,5,0)</f>
        <v>343.3716</v>
      </c>
      <c r="BF158" s="13">
        <f t="shared" si="167"/>
        <v>80.196139773203285</v>
      </c>
      <c r="BG158" s="20">
        <f t="shared" si="168"/>
        <v>737.713813438329</v>
      </c>
      <c r="BH158" s="59">
        <f t="shared" si="116"/>
        <v>1024.9631684635087</v>
      </c>
      <c r="BI158" s="59">
        <f ca="1">AVERAGE(OFFSET($BH$3,0,0,'Données projet'!$E$11+1,1))-AVERAGE(OFFSET($H$3,0,0,'Données projet'!$E$11+1,1))</f>
        <v>488.49312517024231</v>
      </c>
      <c r="BJ158" s="59">
        <f t="shared" si="146"/>
        <v>470.60132881359323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13.214766365392371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13.214766365392371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319</v>
      </c>
      <c r="BZ158" s="13">
        <f>BY158*VLOOKUP('Données projet'!$B$12,Paramètres!$A$1:$I$89,3,0)*VLOOKUP('Données projet'!$B$12,Paramètres!$A$1:$I$89,5,0)</f>
        <v>308.53680000000003</v>
      </c>
      <c r="CA158" s="13">
        <f t="shared" si="170"/>
        <v>72.963171684496103</v>
      </c>
      <c r="CB158" s="20">
        <f t="shared" si="171"/>
        <v>664.4457840171641</v>
      </c>
      <c r="CC158" s="59">
        <f t="shared" si="119"/>
        <v>951.69513904234373</v>
      </c>
      <c r="CD158" s="59">
        <f ca="1">AVERAGE(OFFSET($CC$3,0,0,'Données projet'!$E$12+1,1))-AVERAGE(OFFSET($H$3,0,0,'Données projet'!$E$12+1,1))</f>
        <v>445.32382187045056</v>
      </c>
      <c r="CE158" s="59">
        <f t="shared" si="148"/>
        <v>429.45184538102637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11.874137893540976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11.874137893540976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319</v>
      </c>
      <c r="CU158" s="17">
        <f>CT158*VLOOKUP('Données projet'!$B$13,Paramètres!$A$1:$I$89,3,0)*VLOOKUP('Données projet'!$B$13,Paramètres!$A$1:$I$89,5,0)</f>
        <v>258.77280000000002</v>
      </c>
      <c r="CV158" s="13">
        <f t="shared" si="173"/>
        <v>62.460716522234691</v>
      </c>
      <c r="CW158" s="20">
        <f t="shared" si="174"/>
        <v>559.48170794289206</v>
      </c>
      <c r="CX158" s="59">
        <f t="shared" si="122"/>
        <v>846.73106296807168</v>
      </c>
      <c r="CY158" s="59">
        <f ca="1">AVERAGE(OFFSET($CX$3,0,0,'Données projet'!$E$13+1,1))-AVERAGE(OFFSET($H$3,0,0,'Données projet'!$E$13+1,1))</f>
        <v>383.47399633251354</v>
      </c>
      <c r="CZ158" s="59">
        <f t="shared" si="150"/>
        <v>370.49129421395628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9.9589543623246826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9.9589543623246826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319</v>
      </c>
      <c r="DP158" s="17">
        <f>DO158*VLOOKUP('Données projet'!$B$14,Paramètres!$A$1:$I$89,3,0)*VLOOKUP('Données projet'!$B$14,Paramètres!$A$1:$I$89,5,0)</f>
        <v>258.77280000000002</v>
      </c>
      <c r="DQ158" s="13">
        <f t="shared" si="176"/>
        <v>62.460716522234691</v>
      </c>
      <c r="DR158" s="20">
        <f t="shared" si="177"/>
        <v>559.48170794289206</v>
      </c>
      <c r="DS158" s="59">
        <f t="shared" si="125"/>
        <v>846.73106296807168</v>
      </c>
      <c r="DT158" s="59">
        <f ca="1">AVERAGE(OFFSET($DS$3,0,0,'Données projet'!$E$14+1,1))-AVERAGE(OFFSET($H$3,0,0,'Données projet'!$E$14+1,1))</f>
        <v>383.47399633251354</v>
      </c>
      <c r="DU158" s="59">
        <f t="shared" si="152"/>
        <v>370.49129421395628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9.9589543623246826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9.9589543623246826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319</v>
      </c>
      <c r="EK158" s="17">
        <f>EJ158*VLOOKUP('Données projet'!$B$15,Paramètres!$A$1:$I$89,3,0)*VLOOKUP('Données projet'!$B$15,Paramètres!$A$1:$I$89,5,0)</f>
        <v>209.00879999999998</v>
      </c>
      <c r="EL158" s="13">
        <f t="shared" si="179"/>
        <v>51.718923953824202</v>
      </c>
      <c r="EM158" s="20">
        <f t="shared" si="180"/>
        <v>454.10078588624373</v>
      </c>
      <c r="EN158" s="59">
        <f t="shared" si="128"/>
        <v>741.35014091142341</v>
      </c>
      <c r="EO158" s="59">
        <f ca="1">AVERAGE(OFFSET($EN$3,0,0,'Données projet'!$E$15+1,1))-AVERAGE(OFFSET($H$3,0,0,'Données projet'!$E$15+1,1))</f>
        <v>321.37107975761091</v>
      </c>
      <c r="EP158" s="59">
        <f t="shared" si="154"/>
        <v>311.28303771742981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8.0437708311084037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8.0437708311084037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6">
        <f t="shared" si="110"/>
        <v>183.33333333333334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267</v>
      </c>
      <c r="O159" s="13">
        <f>N159*VLOOKUP('Données projet'!$B$9,Paramètres!$A$1:$I$89,3,0)*VLOOKUP('Données projet'!$B$9,Paramètres!$A$1:$I$89,5,0)</f>
        <v>241.58159999999998</v>
      </c>
      <c r="P159" s="13">
        <f t="shared" si="141"/>
        <v>58.779689232021951</v>
      </c>
      <c r="Q159" s="20">
        <f t="shared" si="162"/>
        <v>523.12924541243819</v>
      </c>
      <c r="R159" s="59">
        <f t="shared" si="109"/>
        <v>810.48414385952651</v>
      </c>
      <c r="S159" s="59">
        <f ca="1">AVERAGE(OFFSET($R$3,0,0,'Données projet'!$E$9+1,1))-AVERAGE(OFFSET($H$3,0,0,'Données projet'!$E$9+1,1))</f>
        <v>398.11190027805549</v>
      </c>
      <c r="T159" s="59">
        <f t="shared" si="142"/>
        <v>250.47702091764884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33.558986002657775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33.558986002657775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267</v>
      </c>
      <c r="AJ159" s="13">
        <f>AI159*VLOOKUP('Données projet'!$B$10,Paramètres!$A$1:$I$89,3,0)*VLOOKUP('Données projet'!$B$10,Paramètres!$A$1:$I$89,5,0)</f>
        <v>270.738</v>
      </c>
      <c r="AK159" s="13">
        <f t="shared" si="164"/>
        <v>65.005866623551711</v>
      </c>
      <c r="AL159" s="20">
        <f t="shared" si="165"/>
        <v>584.7539010360191</v>
      </c>
      <c r="AM159" s="59">
        <f t="shared" si="113"/>
        <v>872.10879948310742</v>
      </c>
      <c r="AN159" s="59">
        <f ca="1">AVERAGE(OFFSET($AM$3,0,0,'Données projet'!$E$10+1,1))-AVERAGE(OFFSET($H$3,0,0,'Données projet'!$E$10+1,1))</f>
        <v>437.26788843734175</v>
      </c>
      <c r="AO159" s="59">
        <f t="shared" si="144"/>
        <v>273.35778700650792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37.609208451254396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37.609208451254396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319</v>
      </c>
      <c r="BE159" s="13">
        <f>BD159*VLOOKUP('Données projet'!$B$11,Paramètres!$A$1:$I$89,3,0)*VLOOKUP('Données projet'!$B$11,Paramètres!$A$1:$I$89,5,0)</f>
        <v>343.3716</v>
      </c>
      <c r="BF159" s="13">
        <f t="shared" si="167"/>
        <v>80.196139773203285</v>
      </c>
      <c r="BG159" s="20">
        <f t="shared" si="168"/>
        <v>737.713813438329</v>
      </c>
      <c r="BH159" s="59">
        <f t="shared" si="116"/>
        <v>1025.0687118854173</v>
      </c>
      <c r="BI159" s="59">
        <f ca="1">AVERAGE(OFFSET($BH$3,0,0,'Données projet'!$E$11+1,1))-AVERAGE(OFFSET($H$3,0,0,'Données projet'!$E$11+1,1))</f>
        <v>488.49312517024231</v>
      </c>
      <c r="BJ159" s="59">
        <f t="shared" si="146"/>
        <v>470.60132881359323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12.95563285717863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12.95563285717863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319</v>
      </c>
      <c r="BZ159" s="13">
        <f>BY159*VLOOKUP('Données projet'!$B$12,Paramètres!$A$1:$I$89,3,0)*VLOOKUP('Données projet'!$B$12,Paramètres!$A$1:$I$89,5,0)</f>
        <v>308.53680000000003</v>
      </c>
      <c r="CA159" s="13">
        <f t="shared" si="170"/>
        <v>72.963171684496103</v>
      </c>
      <c r="CB159" s="20">
        <f t="shared" si="171"/>
        <v>664.4457840171641</v>
      </c>
      <c r="CC159" s="59">
        <f t="shared" si="119"/>
        <v>951.80068246425242</v>
      </c>
      <c r="CD159" s="59">
        <f ca="1">AVERAGE(OFFSET($CC$3,0,0,'Données projet'!$E$12+1,1))-AVERAGE(OFFSET($H$3,0,0,'Données projet'!$E$12+1,1))</f>
        <v>445.32382187045056</v>
      </c>
      <c r="CE159" s="59">
        <f t="shared" si="148"/>
        <v>429.45184538102637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11.641293291957615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11.641293291957615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319</v>
      </c>
      <c r="CU159" s="17">
        <f>CT159*VLOOKUP('Données projet'!$B$13,Paramètres!$A$1:$I$89,3,0)*VLOOKUP('Données projet'!$B$13,Paramètres!$A$1:$I$89,5,0)</f>
        <v>258.77280000000002</v>
      </c>
      <c r="CV159" s="13">
        <f t="shared" si="173"/>
        <v>62.460716522234691</v>
      </c>
      <c r="CW159" s="20">
        <f t="shared" si="174"/>
        <v>559.48170794289206</v>
      </c>
      <c r="CX159" s="59">
        <f t="shared" si="122"/>
        <v>846.83660638998037</v>
      </c>
      <c r="CY159" s="59">
        <f ca="1">AVERAGE(OFFSET($CX$3,0,0,'Données projet'!$E$13+1,1))-AVERAGE(OFFSET($H$3,0,0,'Données projet'!$E$13+1,1))</f>
        <v>383.47399633251354</v>
      </c>
      <c r="CZ159" s="59">
        <f t="shared" si="150"/>
        <v>370.49129421395628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9.7636653416418628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9.7636653416418628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319</v>
      </c>
      <c r="DP159" s="17">
        <f>DO159*VLOOKUP('Données projet'!$B$14,Paramètres!$A$1:$I$89,3,0)*VLOOKUP('Données projet'!$B$14,Paramètres!$A$1:$I$89,5,0)</f>
        <v>258.77280000000002</v>
      </c>
      <c r="DQ159" s="13">
        <f t="shared" si="176"/>
        <v>62.460716522234691</v>
      </c>
      <c r="DR159" s="20">
        <f t="shared" si="177"/>
        <v>559.48170794289206</v>
      </c>
      <c r="DS159" s="59">
        <f t="shared" si="125"/>
        <v>846.83660638998037</v>
      </c>
      <c r="DT159" s="59">
        <f ca="1">AVERAGE(OFFSET($DS$3,0,0,'Données projet'!$E$14+1,1))-AVERAGE(OFFSET($H$3,0,0,'Données projet'!$E$14+1,1))</f>
        <v>383.47399633251354</v>
      </c>
      <c r="DU159" s="59">
        <f t="shared" si="152"/>
        <v>370.49129421395628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9.7636653416418628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9.7636653416418628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319</v>
      </c>
      <c r="EK159" s="17">
        <f>EJ159*VLOOKUP('Données projet'!$B$15,Paramètres!$A$1:$I$89,3,0)*VLOOKUP('Données projet'!$B$15,Paramètres!$A$1:$I$89,5,0)</f>
        <v>209.00879999999998</v>
      </c>
      <c r="EL159" s="13">
        <f t="shared" si="179"/>
        <v>51.718923953824202</v>
      </c>
      <c r="EM159" s="20">
        <f t="shared" si="180"/>
        <v>454.10078588624373</v>
      </c>
      <c r="EN159" s="59">
        <f t="shared" si="128"/>
        <v>741.4556843333321</v>
      </c>
      <c r="EO159" s="59">
        <f ca="1">AVERAGE(OFFSET($EN$3,0,0,'Données projet'!$E$15+1,1))-AVERAGE(OFFSET($H$3,0,0,'Données projet'!$E$15+1,1))</f>
        <v>321.37107975761091</v>
      </c>
      <c r="EP159" s="59">
        <f t="shared" si="154"/>
        <v>311.28303771742981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7.8860373913261261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7.8860373913261261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6">
        <f t="shared" si="110"/>
        <v>183.33333333333334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267</v>
      </c>
      <c r="O160" s="13">
        <f>N160*VLOOKUP('Données projet'!$B$9,Paramètres!$A$1:$I$89,3,0)*VLOOKUP('Données projet'!$B$9,Paramètres!$A$1:$I$89,5,0)</f>
        <v>241.58159999999998</v>
      </c>
      <c r="P160" s="13">
        <f t="shared" si="141"/>
        <v>58.779689232021951</v>
      </c>
      <c r="Q160" s="20">
        <f t="shared" si="162"/>
        <v>523.12924541243819</v>
      </c>
      <c r="R160" s="59">
        <f t="shared" si="109"/>
        <v>810.58785633902471</v>
      </c>
      <c r="S160" s="59">
        <f ca="1">AVERAGE(OFFSET($R$3,0,0,'Données projet'!$E$9+1,1))-AVERAGE(OFFSET($H$3,0,0,'Données projet'!$E$9+1,1))</f>
        <v>398.11190027805549</v>
      </c>
      <c r="T160" s="59">
        <f t="shared" si="142"/>
        <v>250.47702091764884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32.900914756105976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32.900914756105976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267</v>
      </c>
      <c r="AJ160" s="13">
        <f>AI160*VLOOKUP('Données projet'!$B$10,Paramètres!$A$1:$I$89,3,0)*VLOOKUP('Données projet'!$B$10,Paramètres!$A$1:$I$89,5,0)</f>
        <v>270.738</v>
      </c>
      <c r="AK160" s="13">
        <f t="shared" si="164"/>
        <v>65.005866623551711</v>
      </c>
      <c r="AL160" s="20">
        <f t="shared" si="165"/>
        <v>584.7539010360191</v>
      </c>
      <c r="AM160" s="59">
        <f t="shared" si="113"/>
        <v>872.21251196260573</v>
      </c>
      <c r="AN160" s="59">
        <f ca="1">AVERAGE(OFFSET($AM$3,0,0,'Données projet'!$E$10+1,1))-AVERAGE(OFFSET($H$3,0,0,'Données projet'!$E$10+1,1))</f>
        <v>437.26788843734175</v>
      </c>
      <c r="AO160" s="59">
        <f t="shared" si="144"/>
        <v>273.35778700650792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36.871714812877379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36.871714812877379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319</v>
      </c>
      <c r="BE160" s="13">
        <f>BD160*VLOOKUP('Données projet'!$B$11,Paramètres!$A$1:$I$89,3,0)*VLOOKUP('Données projet'!$B$11,Paramètres!$A$1:$I$89,5,0)</f>
        <v>343.3716</v>
      </c>
      <c r="BF160" s="13">
        <f t="shared" si="167"/>
        <v>80.196139773203285</v>
      </c>
      <c r="BG160" s="20">
        <f t="shared" si="168"/>
        <v>737.713813438329</v>
      </c>
      <c r="BH160" s="59">
        <f t="shared" si="116"/>
        <v>1025.1724243649155</v>
      </c>
      <c r="BI160" s="59">
        <f ca="1">AVERAGE(OFFSET($BH$3,0,0,'Données projet'!$E$11+1,1))-AVERAGE(OFFSET($H$3,0,0,'Données projet'!$E$11+1,1))</f>
        <v>488.49312517024231</v>
      </c>
      <c r="BJ160" s="59">
        <f t="shared" si="146"/>
        <v>470.60132881359323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12.701580799005127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12.701580799005127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319</v>
      </c>
      <c r="BZ160" s="13">
        <f>BY160*VLOOKUP('Données projet'!$B$12,Paramètres!$A$1:$I$89,3,0)*VLOOKUP('Données projet'!$B$12,Paramètres!$A$1:$I$89,5,0)</f>
        <v>308.53680000000003</v>
      </c>
      <c r="CA160" s="13">
        <f t="shared" si="170"/>
        <v>72.963171684496103</v>
      </c>
      <c r="CB160" s="20">
        <f t="shared" si="171"/>
        <v>664.4457840171641</v>
      </c>
      <c r="CC160" s="59">
        <f t="shared" si="119"/>
        <v>951.90439494375073</v>
      </c>
      <c r="CD160" s="59">
        <f ca="1">AVERAGE(OFFSET($CC$3,0,0,'Données projet'!$E$12+1,1))-AVERAGE(OFFSET($H$3,0,0,'Données projet'!$E$12+1,1))</f>
        <v>445.32382187045056</v>
      </c>
      <c r="CE160" s="59">
        <f t="shared" si="148"/>
        <v>429.45184538102637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11.413014630990119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11.413014630990119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319</v>
      </c>
      <c r="CU160" s="17">
        <f>CT160*VLOOKUP('Données projet'!$B$13,Paramètres!$A$1:$I$89,3,0)*VLOOKUP('Données projet'!$B$13,Paramètres!$A$1:$I$89,5,0)</f>
        <v>258.77280000000002</v>
      </c>
      <c r="CV160" s="13">
        <f t="shared" si="173"/>
        <v>62.460716522234691</v>
      </c>
      <c r="CW160" s="20">
        <f t="shared" si="174"/>
        <v>559.48170794289206</v>
      </c>
      <c r="CX160" s="59">
        <f t="shared" si="122"/>
        <v>846.94031886947869</v>
      </c>
      <c r="CY160" s="59">
        <f ca="1">AVERAGE(OFFSET($CX$3,0,0,'Données projet'!$E$13+1,1))-AVERAGE(OFFSET($H$3,0,0,'Données projet'!$E$13+1,1))</f>
        <v>383.47399633251354</v>
      </c>
      <c r="CZ160" s="59">
        <f t="shared" si="150"/>
        <v>370.49129421395628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9.572205819540093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9.572205819540093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319</v>
      </c>
      <c r="DP160" s="17">
        <f>DO160*VLOOKUP('Données projet'!$B$14,Paramètres!$A$1:$I$89,3,0)*VLOOKUP('Données projet'!$B$14,Paramètres!$A$1:$I$89,5,0)</f>
        <v>258.77280000000002</v>
      </c>
      <c r="DQ160" s="13">
        <f t="shared" si="176"/>
        <v>62.460716522234691</v>
      </c>
      <c r="DR160" s="20">
        <f t="shared" si="177"/>
        <v>559.48170794289206</v>
      </c>
      <c r="DS160" s="59">
        <f t="shared" si="125"/>
        <v>846.94031886947869</v>
      </c>
      <c r="DT160" s="59">
        <f ca="1">AVERAGE(OFFSET($DS$3,0,0,'Données projet'!$E$14+1,1))-AVERAGE(OFFSET($H$3,0,0,'Données projet'!$E$14+1,1))</f>
        <v>383.47399633251354</v>
      </c>
      <c r="DU160" s="59">
        <f t="shared" si="152"/>
        <v>370.49129421395628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9.572205819540093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9.572205819540093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319</v>
      </c>
      <c r="EK160" s="17">
        <f>EJ160*VLOOKUP('Données projet'!$B$15,Paramètres!$A$1:$I$89,3,0)*VLOOKUP('Données projet'!$B$15,Paramètres!$A$1:$I$89,5,0)</f>
        <v>209.00879999999998</v>
      </c>
      <c r="EL160" s="13">
        <f t="shared" si="179"/>
        <v>51.718923953824202</v>
      </c>
      <c r="EM160" s="20">
        <f t="shared" si="180"/>
        <v>454.10078588624373</v>
      </c>
      <c r="EN160" s="59">
        <f t="shared" si="128"/>
        <v>741.5593968128303</v>
      </c>
      <c r="EO160" s="59">
        <f ca="1">AVERAGE(OFFSET($EN$3,0,0,'Données projet'!$E$15+1,1))-AVERAGE(OFFSET($H$3,0,0,'Données projet'!$E$15+1,1))</f>
        <v>321.37107975761091</v>
      </c>
      <c r="EP160" s="59">
        <f t="shared" si="154"/>
        <v>311.28303771742981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7.7313970080900809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7.7313970080900809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6">
        <f t="shared" si="110"/>
        <v>183.33333333333334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267</v>
      </c>
      <c r="O161" s="13">
        <f>N161*VLOOKUP('Données projet'!$B$9,Paramètres!$A$1:$I$89,3,0)*VLOOKUP('Données projet'!$B$9,Paramètres!$A$1:$I$89,5,0)</f>
        <v>241.58159999999998</v>
      </c>
      <c r="P161" s="13">
        <f t="shared" si="141"/>
        <v>58.779689232021951</v>
      </c>
      <c r="Q161" s="20">
        <f t="shared" si="162"/>
        <v>523.12924541243819</v>
      </c>
      <c r="R161" s="59">
        <f t="shared" si="109"/>
        <v>810.68976963887019</v>
      </c>
      <c r="S161" s="59">
        <f ca="1">AVERAGE(OFFSET($R$3,0,0,'Données projet'!$E$9+1,1))-AVERAGE(OFFSET($H$3,0,0,'Données projet'!$E$9+1,1))</f>
        <v>398.11190027805549</v>
      </c>
      <c r="T161" s="59">
        <f t="shared" si="142"/>
        <v>250.47702091764884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32.25574788531523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32.25574788531523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267</v>
      </c>
      <c r="AJ161" s="13">
        <f>AI161*VLOOKUP('Données projet'!$B$10,Paramètres!$A$1:$I$89,3,0)*VLOOKUP('Données projet'!$B$10,Paramètres!$A$1:$I$89,5,0)</f>
        <v>270.738</v>
      </c>
      <c r="AK161" s="13">
        <f t="shared" si="164"/>
        <v>65.005866623551711</v>
      </c>
      <c r="AL161" s="20">
        <f t="shared" si="165"/>
        <v>584.7539010360191</v>
      </c>
      <c r="AM161" s="59">
        <f t="shared" si="113"/>
        <v>872.3144252624511</v>
      </c>
      <c r="AN161" s="59">
        <f ca="1">AVERAGE(OFFSET($AM$3,0,0,'Données projet'!$E$10+1,1))-AVERAGE(OFFSET($H$3,0,0,'Données projet'!$E$10+1,1))</f>
        <v>437.26788843734175</v>
      </c>
      <c r="AO161" s="59">
        <f t="shared" si="144"/>
        <v>273.35778700650792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36.148682974922231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36.148682974922231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319</v>
      </c>
      <c r="BE161" s="13">
        <f>BD161*VLOOKUP('Données projet'!$B$11,Paramètres!$A$1:$I$89,3,0)*VLOOKUP('Données projet'!$B$11,Paramètres!$A$1:$I$89,5,0)</f>
        <v>343.3716</v>
      </c>
      <c r="BF161" s="13">
        <f t="shared" si="167"/>
        <v>80.196139773203285</v>
      </c>
      <c r="BG161" s="20">
        <f t="shared" si="168"/>
        <v>737.713813438329</v>
      </c>
      <c r="BH161" s="59">
        <f t="shared" si="116"/>
        <v>1025.2743376647609</v>
      </c>
      <c r="BI161" s="59">
        <f ca="1">AVERAGE(OFFSET($BH$3,0,0,'Données projet'!$E$11+1,1))-AVERAGE(OFFSET($H$3,0,0,'Données projet'!$E$11+1,1))</f>
        <v>488.49312517024231</v>
      </c>
      <c r="BJ161" s="59">
        <f t="shared" si="146"/>
        <v>470.60132881359323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12.452510546735951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12.452510546735951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319</v>
      </c>
      <c r="BZ161" s="13">
        <f>BY161*VLOOKUP('Données projet'!$B$12,Paramètres!$A$1:$I$89,3,0)*VLOOKUP('Données projet'!$B$12,Paramètres!$A$1:$I$89,5,0)</f>
        <v>308.53680000000003</v>
      </c>
      <c r="CA161" s="13">
        <f t="shared" si="170"/>
        <v>72.963171684496103</v>
      </c>
      <c r="CB161" s="20">
        <f t="shared" si="171"/>
        <v>664.4457840171641</v>
      </c>
      <c r="CC161" s="59">
        <f t="shared" si="119"/>
        <v>952.0063082435961</v>
      </c>
      <c r="CD161" s="59">
        <f ca="1">AVERAGE(OFFSET($CC$3,0,0,'Données projet'!$E$12+1,1))-AVERAGE(OFFSET($H$3,0,0,'Données projet'!$E$12+1,1))</f>
        <v>445.32382187045056</v>
      </c>
      <c r="CE161" s="59">
        <f t="shared" si="148"/>
        <v>429.45184538102637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11.189212375327962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11.189212375327962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319</v>
      </c>
      <c r="CU161" s="17">
        <f>CT161*VLOOKUP('Données projet'!$B$13,Paramètres!$A$1:$I$89,3,0)*VLOOKUP('Données projet'!$B$13,Paramètres!$A$1:$I$89,5,0)</f>
        <v>258.77280000000002</v>
      </c>
      <c r="CV161" s="13">
        <f t="shared" si="173"/>
        <v>62.460716522234691</v>
      </c>
      <c r="CW161" s="20">
        <f t="shared" si="174"/>
        <v>559.48170794289206</v>
      </c>
      <c r="CX161" s="59">
        <f t="shared" si="122"/>
        <v>847.04223216932405</v>
      </c>
      <c r="CY161" s="59">
        <f ca="1">AVERAGE(OFFSET($CX$3,0,0,'Données projet'!$E$13+1,1))-AVERAGE(OFFSET($H$3,0,0,'Données projet'!$E$13+1,1))</f>
        <v>383.47399633251354</v>
      </c>
      <c r="CZ161" s="59">
        <f t="shared" si="150"/>
        <v>370.49129421395628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9.3845007018879603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9.3845007018879603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319</v>
      </c>
      <c r="DP161" s="17">
        <f>DO161*VLOOKUP('Données projet'!$B$14,Paramètres!$A$1:$I$89,3,0)*VLOOKUP('Données projet'!$B$14,Paramètres!$A$1:$I$89,5,0)</f>
        <v>258.77280000000002</v>
      </c>
      <c r="DQ161" s="13">
        <f t="shared" si="176"/>
        <v>62.460716522234691</v>
      </c>
      <c r="DR161" s="20">
        <f t="shared" si="177"/>
        <v>559.48170794289206</v>
      </c>
      <c r="DS161" s="59">
        <f t="shared" si="125"/>
        <v>847.04223216932405</v>
      </c>
      <c r="DT161" s="59">
        <f ca="1">AVERAGE(OFFSET($DS$3,0,0,'Données projet'!$E$14+1,1))-AVERAGE(OFFSET($H$3,0,0,'Données projet'!$E$14+1,1))</f>
        <v>383.47399633251354</v>
      </c>
      <c r="DU161" s="59">
        <f t="shared" si="152"/>
        <v>370.49129421395628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9.3845007018879603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9.3845007018879603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319</v>
      </c>
      <c r="EK161" s="17">
        <f>EJ161*VLOOKUP('Données projet'!$B$15,Paramètres!$A$1:$I$89,3,0)*VLOOKUP('Données projet'!$B$15,Paramètres!$A$1:$I$89,5,0)</f>
        <v>209.00879999999998</v>
      </c>
      <c r="EL161" s="13">
        <f t="shared" si="179"/>
        <v>51.718923953824202</v>
      </c>
      <c r="EM161" s="20">
        <f t="shared" si="180"/>
        <v>454.10078588624373</v>
      </c>
      <c r="EN161" s="59">
        <f t="shared" si="128"/>
        <v>741.66131011267566</v>
      </c>
      <c r="EO161" s="59">
        <f ca="1">AVERAGE(OFFSET($EN$3,0,0,'Données projet'!$E$15+1,1))-AVERAGE(OFFSET($H$3,0,0,'Données projet'!$E$15+1,1))</f>
        <v>321.37107975761091</v>
      </c>
      <c r="EP161" s="59">
        <f t="shared" si="154"/>
        <v>311.28303771742981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7.5797890284479736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7.5797890284479736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6">
        <f t="shared" si="110"/>
        <v>183.33333333333334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267</v>
      </c>
      <c r="O162" s="13">
        <f>N162*VLOOKUP('Données projet'!$B$9,Paramètres!$A$1:$I$89,3,0)*VLOOKUP('Données projet'!$B$9,Paramètres!$A$1:$I$89,5,0)</f>
        <v>241.58159999999998</v>
      </c>
      <c r="P162" s="13">
        <f t="shared" si="141"/>
        <v>58.779689232021951</v>
      </c>
      <c r="Q162" s="20">
        <f t="shared" si="162"/>
        <v>523.12924541243819</v>
      </c>
      <c r="R162" s="59">
        <f t="shared" si="109"/>
        <v>810.7899149708071</v>
      </c>
      <c r="S162" s="59">
        <f ca="1">AVERAGE(OFFSET($R$3,0,0,'Données projet'!$E$9+1,1))-AVERAGE(OFFSET($H$3,0,0,'Données projet'!$E$9+1,1))</f>
        <v>398.11190027805549</v>
      </c>
      <c r="T162" s="59">
        <f t="shared" si="142"/>
        <v>250.47702091764884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31.623232343347755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31.623232343347755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267</v>
      </c>
      <c r="AJ162" s="13">
        <f>AI162*VLOOKUP('Données projet'!$B$10,Paramètres!$A$1:$I$89,3,0)*VLOOKUP('Données projet'!$B$10,Paramètres!$A$1:$I$89,5,0)</f>
        <v>270.738</v>
      </c>
      <c r="AK162" s="13">
        <f t="shared" si="164"/>
        <v>65.005866623551711</v>
      </c>
      <c r="AL162" s="20">
        <f t="shared" si="165"/>
        <v>584.7539010360191</v>
      </c>
      <c r="AM162" s="59">
        <f t="shared" si="113"/>
        <v>872.41457059438812</v>
      </c>
      <c r="AN162" s="59">
        <f ca="1">AVERAGE(OFFSET($AM$3,0,0,'Données projet'!$E$10+1,1))-AVERAGE(OFFSET($H$3,0,0,'Données projet'!$E$10+1,1))</f>
        <v>437.26788843734175</v>
      </c>
      <c r="AO162" s="59">
        <f t="shared" si="144"/>
        <v>273.35778700650792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35.439829350303512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35.439829350303512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319</v>
      </c>
      <c r="BE162" s="13">
        <f>BD162*VLOOKUP('Données projet'!$B$11,Paramètres!$A$1:$I$89,3,0)*VLOOKUP('Données projet'!$B$11,Paramètres!$A$1:$I$89,5,0)</f>
        <v>343.3716</v>
      </c>
      <c r="BF162" s="13">
        <f t="shared" si="167"/>
        <v>80.196139773203285</v>
      </c>
      <c r="BG162" s="20">
        <f t="shared" si="168"/>
        <v>737.713813438329</v>
      </c>
      <c r="BH162" s="59">
        <f t="shared" si="116"/>
        <v>1025.3744829966979</v>
      </c>
      <c r="BI162" s="59">
        <f ca="1">AVERAGE(OFFSET($BH$3,0,0,'Données projet'!$E$11+1,1))-AVERAGE(OFFSET($H$3,0,0,'Données projet'!$E$11+1,1))</f>
        <v>488.49312517024231</v>
      </c>
      <c r="BJ162" s="59">
        <f t="shared" si="146"/>
        <v>470.60132881359323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12.208324410195921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12.208324410195921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319</v>
      </c>
      <c r="BZ162" s="13">
        <f>BY162*VLOOKUP('Données projet'!$B$12,Paramètres!$A$1:$I$89,3,0)*VLOOKUP('Données projet'!$B$12,Paramètres!$A$1:$I$89,5,0)</f>
        <v>308.53680000000003</v>
      </c>
      <c r="CA162" s="13">
        <f t="shared" si="170"/>
        <v>72.963171684496103</v>
      </c>
      <c r="CB162" s="20">
        <f t="shared" si="171"/>
        <v>664.4457840171641</v>
      </c>
      <c r="CC162" s="59">
        <f t="shared" si="119"/>
        <v>952.10645357553312</v>
      </c>
      <c r="CD162" s="59">
        <f ca="1">AVERAGE(OFFSET($CC$3,0,0,'Données projet'!$E$12+1,1))-AVERAGE(OFFSET($H$3,0,0,'Données projet'!$E$12+1,1))</f>
        <v>445.32382187045056</v>
      </c>
      <c r="CE162" s="59">
        <f t="shared" si="148"/>
        <v>429.45184538102637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10.969798745393442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10.969798745393442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319</v>
      </c>
      <c r="CU162" s="17">
        <f>CT162*VLOOKUP('Données projet'!$B$13,Paramètres!$A$1:$I$89,3,0)*VLOOKUP('Données projet'!$B$13,Paramètres!$A$1:$I$89,5,0)</f>
        <v>258.77280000000002</v>
      </c>
      <c r="CV162" s="13">
        <f t="shared" si="173"/>
        <v>62.460716522234691</v>
      </c>
      <c r="CW162" s="20">
        <f t="shared" si="174"/>
        <v>559.48170794289206</v>
      </c>
      <c r="CX162" s="59">
        <f t="shared" si="122"/>
        <v>847.14237750126108</v>
      </c>
      <c r="CY162" s="59">
        <f ca="1">AVERAGE(OFFSET($CX$3,0,0,'Données projet'!$E$13+1,1))-AVERAGE(OFFSET($H$3,0,0,'Données projet'!$E$13+1,1))</f>
        <v>383.47399633251354</v>
      </c>
      <c r="CZ162" s="59">
        <f t="shared" si="150"/>
        <v>370.49129421395628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9.2004763671041694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9.2004763671041694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319</v>
      </c>
      <c r="DP162" s="17">
        <f>DO162*VLOOKUP('Données projet'!$B$14,Paramètres!$A$1:$I$89,3,0)*VLOOKUP('Données projet'!$B$14,Paramètres!$A$1:$I$89,5,0)</f>
        <v>258.77280000000002</v>
      </c>
      <c r="DQ162" s="13">
        <f t="shared" si="176"/>
        <v>62.460716522234691</v>
      </c>
      <c r="DR162" s="20">
        <f t="shared" si="177"/>
        <v>559.48170794289206</v>
      </c>
      <c r="DS162" s="59">
        <f t="shared" si="125"/>
        <v>847.14237750126108</v>
      </c>
      <c r="DT162" s="59">
        <f ca="1">AVERAGE(OFFSET($DS$3,0,0,'Données projet'!$E$14+1,1))-AVERAGE(OFFSET($H$3,0,0,'Données projet'!$E$14+1,1))</f>
        <v>383.47399633251354</v>
      </c>
      <c r="DU162" s="59">
        <f t="shared" si="152"/>
        <v>370.49129421395628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9.2004763671041694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9.2004763671041694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319</v>
      </c>
      <c r="EK162" s="17">
        <f>EJ162*VLOOKUP('Données projet'!$B$15,Paramètres!$A$1:$I$89,3,0)*VLOOKUP('Données projet'!$B$15,Paramètres!$A$1:$I$89,5,0)</f>
        <v>209.00879999999998</v>
      </c>
      <c r="EL162" s="13">
        <f t="shared" si="179"/>
        <v>51.718923953824202</v>
      </c>
      <c r="EM162" s="20">
        <f t="shared" si="180"/>
        <v>454.10078588624373</v>
      </c>
      <c r="EN162" s="59">
        <f t="shared" si="128"/>
        <v>741.76145544461269</v>
      </c>
      <c r="EO162" s="59">
        <f ca="1">AVERAGE(OFFSET($EN$3,0,0,'Données projet'!$E$15+1,1))-AVERAGE(OFFSET($H$3,0,0,'Données projet'!$E$15+1,1))</f>
        <v>321.37107975761091</v>
      </c>
      <c r="EP162" s="59">
        <f t="shared" si="154"/>
        <v>311.28303771742981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7.4311539888149118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7.4311539888149118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6">
        <f t="shared" si="110"/>
        <v>183.33333333333334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267</v>
      </c>
      <c r="O163" s="13">
        <f>N163*VLOOKUP('Données projet'!$B$9,Paramètres!$A$1:$I$89,3,0)*VLOOKUP('Données projet'!$B$9,Paramètres!$A$1:$I$89,5,0)</f>
        <v>241.58159999999998</v>
      </c>
      <c r="P163" s="13">
        <f t="shared" si="141"/>
        <v>58.779689232021951</v>
      </c>
      <c r="Q163" s="20">
        <f t="shared" si="162"/>
        <v>523.12924541243819</v>
      </c>
      <c r="R163" s="59">
        <f t="shared" si="109"/>
        <v>810.88832300512649</v>
      </c>
      <c r="S163" s="59">
        <f ca="1">AVERAGE(OFFSET($R$3,0,0,'Données projet'!$E$9+1,1))-AVERAGE(OFFSET($H$3,0,0,'Données projet'!$E$9+1,1))</f>
        <v>398.11190027805549</v>
      </c>
      <c r="T163" s="59">
        <f t="shared" si="142"/>
        <v>250.47702091764884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31.003120045361879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31.003120045361879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267</v>
      </c>
      <c r="AJ163" s="13">
        <f>AI163*VLOOKUP('Données projet'!$B$10,Paramètres!$A$1:$I$89,3,0)*VLOOKUP('Données projet'!$B$10,Paramètres!$A$1:$I$89,5,0)</f>
        <v>270.738</v>
      </c>
      <c r="AK163" s="13">
        <f t="shared" si="164"/>
        <v>65.005866623551711</v>
      </c>
      <c r="AL163" s="20">
        <f t="shared" si="165"/>
        <v>584.7539010360191</v>
      </c>
      <c r="AM163" s="59">
        <f t="shared" si="113"/>
        <v>872.51297862870751</v>
      </c>
      <c r="AN163" s="59">
        <f ca="1">AVERAGE(OFFSET($AM$3,0,0,'Données projet'!$E$10+1,1))-AVERAGE(OFFSET($H$3,0,0,'Données projet'!$E$10+1,1))</f>
        <v>437.26788843734175</v>
      </c>
      <c r="AO163" s="59">
        <f t="shared" si="144"/>
        <v>273.35778700650792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34.744875912905542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34.744875912905542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319</v>
      </c>
      <c r="BE163" s="13">
        <f>BD163*VLOOKUP('Données projet'!$B$11,Paramètres!$A$1:$I$89,3,0)*VLOOKUP('Données projet'!$B$11,Paramètres!$A$1:$I$89,5,0)</f>
        <v>343.3716</v>
      </c>
      <c r="BF163" s="13">
        <f t="shared" si="167"/>
        <v>80.196139773203285</v>
      </c>
      <c r="BG163" s="20">
        <f t="shared" si="168"/>
        <v>737.713813438329</v>
      </c>
      <c r="BH163" s="59">
        <f t="shared" si="116"/>
        <v>1025.4728910310173</v>
      </c>
      <c r="BI163" s="59">
        <f ca="1">AVERAGE(OFFSET($BH$3,0,0,'Données projet'!$E$11+1,1))-AVERAGE(OFFSET($H$3,0,0,'Données projet'!$E$11+1,1))</f>
        <v>488.49312517024231</v>
      </c>
      <c r="BJ163" s="59">
        <f t="shared" si="146"/>
        <v>470.60132881359323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11.968926614854604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11.968926614854604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319</v>
      </c>
      <c r="BZ163" s="13">
        <f>BY163*VLOOKUP('Données projet'!$B$12,Paramètres!$A$1:$I$89,3,0)*VLOOKUP('Données projet'!$B$12,Paramètres!$A$1:$I$89,5,0)</f>
        <v>308.53680000000003</v>
      </c>
      <c r="CA163" s="13">
        <f t="shared" si="170"/>
        <v>72.963171684496103</v>
      </c>
      <c r="CB163" s="20">
        <f t="shared" si="171"/>
        <v>664.4457840171641</v>
      </c>
      <c r="CC163" s="59">
        <f t="shared" si="119"/>
        <v>952.20486160985251</v>
      </c>
      <c r="CD163" s="59">
        <f ca="1">AVERAGE(OFFSET($CC$3,0,0,'Données projet'!$E$12+1,1))-AVERAGE(OFFSET($H$3,0,0,'Données projet'!$E$12+1,1))</f>
        <v>445.32382187045056</v>
      </c>
      <c r="CE163" s="59">
        <f t="shared" si="148"/>
        <v>429.45184538102637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10.754687682912838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10.754687682912838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319</v>
      </c>
      <c r="CU163" s="17">
        <f>CT163*VLOOKUP('Données projet'!$B$13,Paramètres!$A$1:$I$89,3,0)*VLOOKUP('Données projet'!$B$13,Paramètres!$A$1:$I$89,5,0)</f>
        <v>258.77280000000002</v>
      </c>
      <c r="CV163" s="13">
        <f t="shared" si="173"/>
        <v>62.460716522234691</v>
      </c>
      <c r="CW163" s="20">
        <f t="shared" si="174"/>
        <v>559.48170794289206</v>
      </c>
      <c r="CX163" s="59">
        <f t="shared" si="122"/>
        <v>847.24078553558047</v>
      </c>
      <c r="CY163" s="59">
        <f ca="1">AVERAGE(OFFSET($CX$3,0,0,'Données projet'!$E$13+1,1))-AVERAGE(OFFSET($H$3,0,0,'Données projet'!$E$13+1,1))</f>
        <v>383.47399633251354</v>
      </c>
      <c r="CZ163" s="59">
        <f t="shared" si="150"/>
        <v>370.49129421395628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9.0200606372817269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9.0200606372817269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319</v>
      </c>
      <c r="DP163" s="17">
        <f>DO163*VLOOKUP('Données projet'!$B$14,Paramètres!$A$1:$I$89,3,0)*VLOOKUP('Données projet'!$B$14,Paramètres!$A$1:$I$89,5,0)</f>
        <v>258.77280000000002</v>
      </c>
      <c r="DQ163" s="13">
        <f t="shared" si="176"/>
        <v>62.460716522234691</v>
      </c>
      <c r="DR163" s="20">
        <f t="shared" si="177"/>
        <v>559.48170794289206</v>
      </c>
      <c r="DS163" s="59">
        <f t="shared" si="125"/>
        <v>847.24078553558047</v>
      </c>
      <c r="DT163" s="59">
        <f ca="1">AVERAGE(OFFSET($DS$3,0,0,'Données projet'!$E$14+1,1))-AVERAGE(OFFSET($H$3,0,0,'Données projet'!$E$14+1,1))</f>
        <v>383.47399633251354</v>
      </c>
      <c r="DU163" s="59">
        <f t="shared" si="152"/>
        <v>370.49129421395628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9.0200606372817269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9.0200606372817269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319</v>
      </c>
      <c r="EK163" s="17">
        <f>EJ163*VLOOKUP('Données projet'!$B$15,Paramètres!$A$1:$I$89,3,0)*VLOOKUP('Données projet'!$B$15,Paramètres!$A$1:$I$89,5,0)</f>
        <v>209.00879999999998</v>
      </c>
      <c r="EL163" s="13">
        <f t="shared" si="179"/>
        <v>51.718923953824202</v>
      </c>
      <c r="EM163" s="20">
        <f t="shared" si="180"/>
        <v>454.10078588624373</v>
      </c>
      <c r="EN163" s="59">
        <f t="shared" si="128"/>
        <v>741.85986347893208</v>
      </c>
      <c r="EO163" s="59">
        <f ca="1">AVERAGE(OFFSET($EN$3,0,0,'Données projet'!$E$15+1,1))-AVERAGE(OFFSET($H$3,0,0,'Données projet'!$E$15+1,1))</f>
        <v>321.37107975761091</v>
      </c>
      <c r="EP163" s="59">
        <f t="shared" si="154"/>
        <v>311.28303771742981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7.2854335916506319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7.2854335916506319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6">
        <f t="shared" si="110"/>
        <v>183.33333333333334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267</v>
      </c>
      <c r="O164" s="13">
        <f>N164*VLOOKUP('Données projet'!$B$9,Paramètres!$A$1:$I$89,3,0)*VLOOKUP('Données projet'!$B$9,Paramètres!$A$1:$I$89,5,0)</f>
        <v>241.58159999999998</v>
      </c>
      <c r="P164" s="13">
        <f t="shared" si="141"/>
        <v>58.779689232021951</v>
      </c>
      <c r="Q164" s="20">
        <f t="shared" si="162"/>
        <v>523.12924541243819</v>
      </c>
      <c r="R164" s="59">
        <f t="shared" si="109"/>
        <v>810.98502388005795</v>
      </c>
      <c r="S164" s="59">
        <f ca="1">AVERAGE(OFFSET($R$3,0,0,'Données projet'!$E$9+1,1))-AVERAGE(OFFSET($H$3,0,0,'Données projet'!$E$9+1,1))</f>
        <v>398.11190027805549</v>
      </c>
      <c r="T164" s="59">
        <f t="shared" si="142"/>
        <v>250.47702091764884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30.395167771308348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30.395167771308348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267</v>
      </c>
      <c r="AJ164" s="13">
        <f>AI164*VLOOKUP('Données projet'!$B$10,Paramètres!$A$1:$I$89,3,0)*VLOOKUP('Données projet'!$B$10,Paramètres!$A$1:$I$89,5,0)</f>
        <v>270.738</v>
      </c>
      <c r="AK164" s="13">
        <f t="shared" si="164"/>
        <v>65.005866623551711</v>
      </c>
      <c r="AL164" s="20">
        <f t="shared" si="165"/>
        <v>584.7539010360191</v>
      </c>
      <c r="AM164" s="59">
        <f t="shared" si="113"/>
        <v>872.60967950363874</v>
      </c>
      <c r="AN164" s="59">
        <f ca="1">AVERAGE(OFFSET($AM$3,0,0,'Données projet'!$E$10+1,1))-AVERAGE(OFFSET($H$3,0,0,'Données projet'!$E$10+1,1))</f>
        <v>437.26788843734175</v>
      </c>
      <c r="AO164" s="59">
        <f t="shared" si="144"/>
        <v>273.35778700650792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34.063550088535209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34.063550088535209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319</v>
      </c>
      <c r="BE164" s="13">
        <f>BD164*VLOOKUP('Données projet'!$B$11,Paramètres!$A$1:$I$89,3,0)*VLOOKUP('Données projet'!$B$11,Paramètres!$A$1:$I$89,5,0)</f>
        <v>343.3716</v>
      </c>
      <c r="BF164" s="13">
        <f t="shared" si="167"/>
        <v>80.196139773203285</v>
      </c>
      <c r="BG164" s="20">
        <f t="shared" si="168"/>
        <v>737.713813438329</v>
      </c>
      <c r="BH164" s="59">
        <f t="shared" si="116"/>
        <v>1025.5695919059488</v>
      </c>
      <c r="BI164" s="59">
        <f ca="1">AVERAGE(OFFSET($BH$3,0,0,'Données projet'!$E$11+1,1))-AVERAGE(OFFSET($H$3,0,0,'Données projet'!$E$11+1,1))</f>
        <v>488.49312517024231</v>
      </c>
      <c r="BJ164" s="59">
        <f t="shared" si="146"/>
        <v>470.60132881359323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11.734223264261693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11.734223264261693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319</v>
      </c>
      <c r="BZ164" s="13">
        <f>BY164*VLOOKUP('Données projet'!$B$12,Paramètres!$A$1:$I$89,3,0)*VLOOKUP('Données projet'!$B$12,Paramètres!$A$1:$I$89,5,0)</f>
        <v>308.53680000000003</v>
      </c>
      <c r="CA164" s="13">
        <f t="shared" si="170"/>
        <v>72.963171684496103</v>
      </c>
      <c r="CB164" s="20">
        <f t="shared" si="171"/>
        <v>664.4457840171641</v>
      </c>
      <c r="CC164" s="59">
        <f t="shared" si="119"/>
        <v>952.30156248478374</v>
      </c>
      <c r="CD164" s="59">
        <f ca="1">AVERAGE(OFFSET($CC$3,0,0,'Données projet'!$E$12+1,1))-AVERAGE(OFFSET($H$3,0,0,'Données projet'!$E$12+1,1))</f>
        <v>445.32382187045056</v>
      </c>
      <c r="CE164" s="59">
        <f t="shared" si="148"/>
        <v>429.45184538102637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10.543794817162686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10.543794817162686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319</v>
      </c>
      <c r="CU164" s="17">
        <f>CT164*VLOOKUP('Données projet'!$B$13,Paramètres!$A$1:$I$89,3,0)*VLOOKUP('Données projet'!$B$13,Paramètres!$A$1:$I$89,5,0)</f>
        <v>258.77280000000002</v>
      </c>
      <c r="CV164" s="13">
        <f t="shared" si="173"/>
        <v>62.460716522234691</v>
      </c>
      <c r="CW164" s="20">
        <f t="shared" si="174"/>
        <v>559.48170794289206</v>
      </c>
      <c r="CX164" s="59">
        <f t="shared" si="122"/>
        <v>847.3374864105117</v>
      </c>
      <c r="CY164" s="59">
        <f ca="1">AVERAGE(OFFSET($CX$3,0,0,'Données projet'!$E$13+1,1))-AVERAGE(OFFSET($H$3,0,0,'Données projet'!$E$13+1,1))</f>
        <v>383.47399633251354</v>
      </c>
      <c r="CZ164" s="59">
        <f t="shared" si="150"/>
        <v>370.49129421395628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8.8431827498783733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8.8431827498783733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319</v>
      </c>
      <c r="DP164" s="17">
        <f>DO164*VLOOKUP('Données projet'!$B$14,Paramètres!$A$1:$I$89,3,0)*VLOOKUP('Données projet'!$B$14,Paramètres!$A$1:$I$89,5,0)</f>
        <v>258.77280000000002</v>
      </c>
      <c r="DQ164" s="13">
        <f t="shared" si="176"/>
        <v>62.460716522234691</v>
      </c>
      <c r="DR164" s="20">
        <f t="shared" si="177"/>
        <v>559.48170794289206</v>
      </c>
      <c r="DS164" s="59">
        <f t="shared" si="125"/>
        <v>847.3374864105117</v>
      </c>
      <c r="DT164" s="59">
        <f ca="1">AVERAGE(OFFSET($DS$3,0,0,'Données projet'!$E$14+1,1))-AVERAGE(OFFSET($H$3,0,0,'Données projet'!$E$14+1,1))</f>
        <v>383.47399633251354</v>
      </c>
      <c r="DU164" s="59">
        <f t="shared" si="152"/>
        <v>370.49129421395628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8.8431827498783733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8.8431827498783733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319</v>
      </c>
      <c r="EK164" s="17">
        <f>EJ164*VLOOKUP('Données projet'!$B$15,Paramètres!$A$1:$I$89,3,0)*VLOOKUP('Données projet'!$B$15,Paramètres!$A$1:$I$89,5,0)</f>
        <v>209.00879999999998</v>
      </c>
      <c r="EL164" s="13">
        <f t="shared" si="179"/>
        <v>51.718923953824202</v>
      </c>
      <c r="EM164" s="20">
        <f t="shared" si="180"/>
        <v>454.10078588624373</v>
      </c>
      <c r="EN164" s="59">
        <f t="shared" si="128"/>
        <v>741.95656435386343</v>
      </c>
      <c r="EO164" s="59">
        <f ca="1">AVERAGE(OFFSET($EN$3,0,0,'Données projet'!$E$15+1,1))-AVERAGE(OFFSET($H$3,0,0,'Données projet'!$E$15+1,1))</f>
        <v>321.37107975761091</v>
      </c>
      <c r="EP164" s="59">
        <f t="shared" si="154"/>
        <v>311.28303771742981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7.1425706825940773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7.1425706825940773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6">
        <f t="shared" si="110"/>
        <v>183.33333333333334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267</v>
      </c>
      <c r="O165" s="13">
        <f>N165*VLOOKUP('Données projet'!$B$9,Paramètres!$A$1:$I$89,3,0)*VLOOKUP('Données projet'!$B$9,Paramètres!$A$1:$I$89,5,0)</f>
        <v>241.58159999999998</v>
      </c>
      <c r="P165" s="13">
        <f t="shared" si="141"/>
        <v>58.779689232021951</v>
      </c>
      <c r="Q165" s="20">
        <f t="shared" si="162"/>
        <v>523.12924541243819</v>
      </c>
      <c r="R165" s="59">
        <f t="shared" si="109"/>
        <v>811.08004721099996</v>
      </c>
      <c r="S165" s="59">
        <f ca="1">AVERAGE(OFFSET($R$3,0,0,'Données projet'!$E$9+1,1))-AVERAGE(OFFSET($H$3,0,0,'Données projet'!$E$9+1,1))</f>
        <v>398.11190027805549</v>
      </c>
      <c r="T165" s="59">
        <f t="shared" si="142"/>
        <v>250.47702091764884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29.799137070534737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29.799137070534737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267</v>
      </c>
      <c r="AJ165" s="13">
        <f>AI165*VLOOKUP('Données projet'!$B$10,Paramètres!$A$1:$I$89,3,0)*VLOOKUP('Données projet'!$B$10,Paramètres!$A$1:$I$89,5,0)</f>
        <v>270.738</v>
      </c>
      <c r="AK165" s="13">
        <f t="shared" si="164"/>
        <v>65.005866623551711</v>
      </c>
      <c r="AL165" s="20">
        <f t="shared" si="165"/>
        <v>584.7539010360191</v>
      </c>
      <c r="AM165" s="59">
        <f t="shared" si="113"/>
        <v>872.70470283458076</v>
      </c>
      <c r="AN165" s="59">
        <f ca="1">AVERAGE(OFFSET($AM$3,0,0,'Données projet'!$E$10+1,1))-AVERAGE(OFFSET($H$3,0,0,'Données projet'!$E$10+1,1))</f>
        <v>437.26788843734175</v>
      </c>
      <c r="AO165" s="59">
        <f t="shared" si="144"/>
        <v>273.35778700650792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33.395584648013056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33.395584648013056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319</v>
      </c>
      <c r="BE165" s="13">
        <f>BD165*VLOOKUP('Données projet'!$B$11,Paramètres!$A$1:$I$89,3,0)*VLOOKUP('Données projet'!$B$11,Paramètres!$A$1:$I$89,5,0)</f>
        <v>343.3716</v>
      </c>
      <c r="BF165" s="13">
        <f t="shared" si="167"/>
        <v>80.196139773203285</v>
      </c>
      <c r="BG165" s="20">
        <f t="shared" si="168"/>
        <v>737.713813438329</v>
      </c>
      <c r="BH165" s="59">
        <f t="shared" si="116"/>
        <v>1025.6646152368908</v>
      </c>
      <c r="BI165" s="59">
        <f ca="1">AVERAGE(OFFSET($BH$3,0,0,'Données projet'!$E$11+1,1))-AVERAGE(OFFSET($H$3,0,0,'Données projet'!$E$11+1,1))</f>
        <v>488.49312517024231</v>
      </c>
      <c r="BJ165" s="59">
        <f t="shared" si="146"/>
        <v>470.60132881359323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11.504122303219001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11.504122303219001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319</v>
      </c>
      <c r="BZ165" s="13">
        <f>BY165*VLOOKUP('Données projet'!$B$12,Paramètres!$A$1:$I$89,3,0)*VLOOKUP('Données projet'!$B$12,Paramètres!$A$1:$I$89,5,0)</f>
        <v>308.53680000000003</v>
      </c>
      <c r="CA165" s="13">
        <f t="shared" si="170"/>
        <v>72.963171684496103</v>
      </c>
      <c r="CB165" s="20">
        <f t="shared" si="171"/>
        <v>664.4457840171641</v>
      </c>
      <c r="CC165" s="59">
        <f t="shared" si="119"/>
        <v>952.39658581572576</v>
      </c>
      <c r="CD165" s="59">
        <f ca="1">AVERAGE(OFFSET($CC$3,0,0,'Données projet'!$E$12+1,1))-AVERAGE(OFFSET($H$3,0,0,'Données projet'!$E$12+1,1))</f>
        <v>445.32382187045056</v>
      </c>
      <c r="CE165" s="59">
        <f t="shared" si="148"/>
        <v>429.45184538102637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10.337037431877947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10.337037431877947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319</v>
      </c>
      <c r="CU165" s="17">
        <f>CT165*VLOOKUP('Données projet'!$B$13,Paramètres!$A$1:$I$89,3,0)*VLOOKUP('Données projet'!$B$13,Paramètres!$A$1:$I$89,5,0)</f>
        <v>258.77280000000002</v>
      </c>
      <c r="CV165" s="13">
        <f t="shared" si="173"/>
        <v>62.460716522234691</v>
      </c>
      <c r="CW165" s="20">
        <f t="shared" si="174"/>
        <v>559.48170794289206</v>
      </c>
      <c r="CX165" s="59">
        <f t="shared" si="122"/>
        <v>847.43250974145371</v>
      </c>
      <c r="CY165" s="59">
        <f ca="1">AVERAGE(OFFSET($CX$3,0,0,'Données projet'!$E$13+1,1))-AVERAGE(OFFSET($H$3,0,0,'Données projet'!$E$13+1,1))</f>
        <v>383.47399633251354</v>
      </c>
      <c r="CZ165" s="59">
        <f t="shared" si="150"/>
        <v>370.49129421395628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8.6697733299621422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8.6697733299621422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319</v>
      </c>
      <c r="DP165" s="17">
        <f>DO165*VLOOKUP('Données projet'!$B$14,Paramètres!$A$1:$I$89,3,0)*VLOOKUP('Données projet'!$B$14,Paramètres!$A$1:$I$89,5,0)</f>
        <v>258.77280000000002</v>
      </c>
      <c r="DQ165" s="13">
        <f t="shared" si="176"/>
        <v>62.460716522234691</v>
      </c>
      <c r="DR165" s="20">
        <f t="shared" si="177"/>
        <v>559.48170794289206</v>
      </c>
      <c r="DS165" s="59">
        <f t="shared" si="125"/>
        <v>847.43250974145371</v>
      </c>
      <c r="DT165" s="59">
        <f ca="1">AVERAGE(OFFSET($DS$3,0,0,'Données projet'!$E$14+1,1))-AVERAGE(OFFSET($H$3,0,0,'Données projet'!$E$14+1,1))</f>
        <v>383.47399633251354</v>
      </c>
      <c r="DU165" s="59">
        <f t="shared" si="152"/>
        <v>370.49129421395628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8.6697733299621422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8.6697733299621422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319</v>
      </c>
      <c r="EK165" s="17">
        <f>EJ165*VLOOKUP('Données projet'!$B$15,Paramètres!$A$1:$I$89,3,0)*VLOOKUP('Données projet'!$B$15,Paramètres!$A$1:$I$89,5,0)</f>
        <v>209.00879999999998</v>
      </c>
      <c r="EL165" s="13">
        <f t="shared" si="179"/>
        <v>51.718923953824202</v>
      </c>
      <c r="EM165" s="20">
        <f t="shared" si="180"/>
        <v>454.10078588624373</v>
      </c>
      <c r="EN165" s="59">
        <f t="shared" si="128"/>
        <v>742.05158768480544</v>
      </c>
      <c r="EO165" s="59">
        <f ca="1">AVERAGE(OFFSET($EN$3,0,0,'Données projet'!$E$15+1,1))-AVERAGE(OFFSET($H$3,0,0,'Données projet'!$E$15+1,1))</f>
        <v>321.37107975761091</v>
      </c>
      <c r="EP165" s="59">
        <f t="shared" si="154"/>
        <v>311.28303771742981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7.0025092280463515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7.0025092280463515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6">
        <f t="shared" si="110"/>
        <v>183.33333333333334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267</v>
      </c>
      <c r="O166" s="13">
        <f>N166*VLOOKUP('Données projet'!$B$9,Paramètres!$A$1:$I$89,3,0)*VLOOKUP('Données projet'!$B$9,Paramètres!$A$1:$I$89,5,0)</f>
        <v>241.58159999999998</v>
      </c>
      <c r="P166" s="13">
        <f t="shared" si="141"/>
        <v>58.779689232021951</v>
      </c>
      <c r="Q166" s="20">
        <f t="shared" si="162"/>
        <v>523.12924541243819</v>
      </c>
      <c r="R166" s="59">
        <f t="shared" si="109"/>
        <v>811.17342209959043</v>
      </c>
      <c r="S166" s="59">
        <f ca="1">AVERAGE(OFFSET($R$3,0,0,'Données projet'!$E$9+1,1))-AVERAGE(OFFSET($H$3,0,0,'Données projet'!$E$9+1,1))</f>
        <v>398.11190027805549</v>
      </c>
      <c r="T166" s="59">
        <f t="shared" si="142"/>
        <v>250.47702091764884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29.214794168260465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29.214794168260465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267</v>
      </c>
      <c r="AJ166" s="13">
        <f>AI166*VLOOKUP('Données projet'!$B$10,Paramètres!$A$1:$I$89,3,0)*VLOOKUP('Données projet'!$B$10,Paramètres!$A$1:$I$89,5,0)</f>
        <v>270.738</v>
      </c>
      <c r="AK166" s="13">
        <f t="shared" si="164"/>
        <v>65.005866623551711</v>
      </c>
      <c r="AL166" s="20">
        <f t="shared" si="165"/>
        <v>584.7539010360191</v>
      </c>
      <c r="AM166" s="59">
        <f t="shared" si="113"/>
        <v>872.79807772317133</v>
      </c>
      <c r="AN166" s="59">
        <f ca="1">AVERAGE(OFFSET($AM$3,0,0,'Données projet'!$E$10+1,1))-AVERAGE(OFFSET($H$3,0,0,'Données projet'!$E$10+1,1))</f>
        <v>437.26788843734175</v>
      </c>
      <c r="AO166" s="59">
        <f t="shared" si="144"/>
        <v>273.35778700650792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32.740717602360853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32.740717602360853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319</v>
      </c>
      <c r="BE166" s="13">
        <f>BD166*VLOOKUP('Données projet'!$B$11,Paramètres!$A$1:$I$89,3,0)*VLOOKUP('Données projet'!$B$11,Paramètres!$A$1:$I$89,5,0)</f>
        <v>343.3716</v>
      </c>
      <c r="BF166" s="13">
        <f t="shared" si="167"/>
        <v>80.196139773203285</v>
      </c>
      <c r="BG166" s="20">
        <f t="shared" si="168"/>
        <v>737.713813438329</v>
      </c>
      <c r="BH166" s="59">
        <f t="shared" si="116"/>
        <v>1025.7579901254812</v>
      </c>
      <c r="BI166" s="59">
        <f ca="1">AVERAGE(OFFSET($BH$3,0,0,'Données projet'!$E$11+1,1))-AVERAGE(OFFSET($H$3,0,0,'Données projet'!$E$11+1,1))</f>
        <v>488.49312517024231</v>
      </c>
      <c r="BJ166" s="59">
        <f t="shared" si="146"/>
        <v>470.60132881359323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11.278533481674627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11.278533481674627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319</v>
      </c>
      <c r="BZ166" s="13">
        <f>BY166*VLOOKUP('Données projet'!$B$12,Paramètres!$A$1:$I$89,3,0)*VLOOKUP('Données projet'!$B$12,Paramètres!$A$1:$I$89,5,0)</f>
        <v>308.53680000000003</v>
      </c>
      <c r="CA166" s="13">
        <f t="shared" si="170"/>
        <v>72.963171684496103</v>
      </c>
      <c r="CB166" s="20">
        <f t="shared" si="171"/>
        <v>664.4457840171641</v>
      </c>
      <c r="CC166" s="59">
        <f t="shared" si="119"/>
        <v>952.48996070431633</v>
      </c>
      <c r="CD166" s="59">
        <f ca="1">AVERAGE(OFFSET($CC$3,0,0,'Données projet'!$E$12+1,1))-AVERAGE(OFFSET($H$3,0,0,'Données projet'!$E$12+1,1))</f>
        <v>445.32382187045056</v>
      </c>
      <c r="CE166" s="59">
        <f t="shared" si="148"/>
        <v>429.45184538102637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10.134334432809091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10.134334432809091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319</v>
      </c>
      <c r="CU166" s="17">
        <f>CT166*VLOOKUP('Données projet'!$B$13,Paramètres!$A$1:$I$89,3,0)*VLOOKUP('Données projet'!$B$13,Paramètres!$A$1:$I$89,5,0)</f>
        <v>258.77280000000002</v>
      </c>
      <c r="CV166" s="13">
        <f t="shared" si="173"/>
        <v>62.460716522234691</v>
      </c>
      <c r="CW166" s="20">
        <f t="shared" si="174"/>
        <v>559.48170794289206</v>
      </c>
      <c r="CX166" s="59">
        <f t="shared" si="122"/>
        <v>847.52588463004429</v>
      </c>
      <c r="CY166" s="59">
        <f ca="1">AVERAGE(OFFSET($CX$3,0,0,'Données projet'!$E$13+1,1))-AVERAGE(OFFSET($H$3,0,0,'Données projet'!$E$13+1,1))</f>
        <v>383.47399633251354</v>
      </c>
      <c r="CZ166" s="59">
        <f t="shared" si="150"/>
        <v>370.49129421395628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8.4997643630011659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8.4997643630011659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319</v>
      </c>
      <c r="DP166" s="17">
        <f>DO166*VLOOKUP('Données projet'!$B$14,Paramètres!$A$1:$I$89,3,0)*VLOOKUP('Données projet'!$B$14,Paramètres!$A$1:$I$89,5,0)</f>
        <v>258.77280000000002</v>
      </c>
      <c r="DQ166" s="13">
        <f t="shared" si="176"/>
        <v>62.460716522234691</v>
      </c>
      <c r="DR166" s="20">
        <f t="shared" si="177"/>
        <v>559.48170794289206</v>
      </c>
      <c r="DS166" s="59">
        <f t="shared" si="125"/>
        <v>847.52588463004429</v>
      </c>
      <c r="DT166" s="59">
        <f ca="1">AVERAGE(OFFSET($DS$3,0,0,'Données projet'!$E$14+1,1))-AVERAGE(OFFSET($H$3,0,0,'Données projet'!$E$14+1,1))</f>
        <v>383.47399633251354</v>
      </c>
      <c r="DU166" s="59">
        <f t="shared" si="152"/>
        <v>370.49129421395628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8.4997643630011659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8.4997643630011659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319</v>
      </c>
      <c r="EK166" s="17">
        <f>EJ166*VLOOKUP('Données projet'!$B$15,Paramètres!$A$1:$I$89,3,0)*VLOOKUP('Données projet'!$B$15,Paramètres!$A$1:$I$89,5,0)</f>
        <v>209.00879999999998</v>
      </c>
      <c r="EL166" s="13">
        <f t="shared" si="179"/>
        <v>51.718923953824202</v>
      </c>
      <c r="EM166" s="20">
        <f t="shared" si="180"/>
        <v>454.10078588624373</v>
      </c>
      <c r="EN166" s="59">
        <f t="shared" si="128"/>
        <v>742.14496257339601</v>
      </c>
      <c r="EO166" s="59">
        <f ca="1">AVERAGE(OFFSET($EN$3,0,0,'Données projet'!$E$15+1,1))-AVERAGE(OFFSET($H$3,0,0,'Données projet'!$E$15+1,1))</f>
        <v>321.37107975761091</v>
      </c>
      <c r="EP166" s="59">
        <f t="shared" si="154"/>
        <v>311.28303771742981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6.8651942931932544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6.8651942931932544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6">
        <f t="shared" si="110"/>
        <v>183.33333333333334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267</v>
      </c>
      <c r="O167" s="13">
        <f>N167*VLOOKUP('Données projet'!$B$9,Paramètres!$A$1:$I$89,3,0)*VLOOKUP('Données projet'!$B$9,Paramètres!$A$1:$I$89,5,0)</f>
        <v>241.58159999999998</v>
      </c>
      <c r="P167" s="13">
        <f t="shared" si="141"/>
        <v>58.779689232021951</v>
      </c>
      <c r="Q167" s="20">
        <f t="shared" si="162"/>
        <v>523.12924541243819</v>
      </c>
      <c r="R167" s="59">
        <f t="shared" si="109"/>
        <v>811.26517714261888</v>
      </c>
      <c r="S167" s="59">
        <f ca="1">AVERAGE(OFFSET($R$3,0,0,'Données projet'!$E$9+1,1))-AVERAGE(OFFSET($H$3,0,0,'Données projet'!$E$9+1,1))</f>
        <v>398.11190027805549</v>
      </c>
      <c r="T167" s="59">
        <f t="shared" si="142"/>
        <v>250.47702091764884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28.641909873885812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28.641909873885812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267</v>
      </c>
      <c r="AJ167" s="13">
        <f>AI167*VLOOKUP('Données projet'!$B$10,Paramètres!$A$1:$I$89,3,0)*VLOOKUP('Données projet'!$B$10,Paramètres!$A$1:$I$89,5,0)</f>
        <v>270.738</v>
      </c>
      <c r="AK167" s="13">
        <f t="shared" si="164"/>
        <v>65.005866623551711</v>
      </c>
      <c r="AL167" s="20">
        <f t="shared" si="165"/>
        <v>584.7539010360191</v>
      </c>
      <c r="AM167" s="59">
        <f t="shared" si="113"/>
        <v>872.88983276619979</v>
      </c>
      <c r="AN167" s="59">
        <f ca="1">AVERAGE(OFFSET($AM$3,0,0,'Données projet'!$E$10+1,1))-AVERAGE(OFFSET($H$3,0,0,'Données projet'!$E$10+1,1))</f>
        <v>437.26788843734175</v>
      </c>
      <c r="AO167" s="59">
        <f t="shared" si="144"/>
        <v>273.35778700650792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32.098692100044431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32.098692100044431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319</v>
      </c>
      <c r="BE167" s="13">
        <f>BD167*VLOOKUP('Données projet'!$B$11,Paramètres!$A$1:$I$89,3,0)*VLOOKUP('Données projet'!$B$11,Paramètres!$A$1:$I$89,5,0)</f>
        <v>343.3716</v>
      </c>
      <c r="BF167" s="13">
        <f t="shared" si="167"/>
        <v>80.196139773203285</v>
      </c>
      <c r="BG167" s="20">
        <f t="shared" si="168"/>
        <v>737.713813438329</v>
      </c>
      <c r="BH167" s="59">
        <f t="shared" si="116"/>
        <v>1025.8497451685098</v>
      </c>
      <c r="BI167" s="59">
        <f ca="1">AVERAGE(OFFSET($BH$3,0,0,'Données projet'!$E$11+1,1))-AVERAGE(OFFSET($H$3,0,0,'Données projet'!$E$11+1,1))</f>
        <v>488.49312517024231</v>
      </c>
      <c r="BJ167" s="59">
        <f t="shared" si="146"/>
        <v>470.60132881359323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11.057368319325144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11.057368319325144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319</v>
      </c>
      <c r="BZ167" s="13">
        <f>BY167*VLOOKUP('Données projet'!$B$12,Paramètres!$A$1:$I$89,3,0)*VLOOKUP('Données projet'!$B$12,Paramètres!$A$1:$I$89,5,0)</f>
        <v>308.53680000000003</v>
      </c>
      <c r="CA167" s="13">
        <f t="shared" si="170"/>
        <v>72.963171684496103</v>
      </c>
      <c r="CB167" s="20">
        <f t="shared" si="171"/>
        <v>664.4457840171641</v>
      </c>
      <c r="CC167" s="59">
        <f t="shared" si="119"/>
        <v>952.58171574734479</v>
      </c>
      <c r="CD167" s="59">
        <f ca="1">AVERAGE(OFFSET($CC$3,0,0,'Données projet'!$E$12+1,1))-AVERAGE(OFFSET($H$3,0,0,'Données projet'!$E$12+1,1))</f>
        <v>445.32382187045056</v>
      </c>
      <c r="CE167" s="59">
        <f t="shared" si="148"/>
        <v>429.45184538102637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9.9356063159153525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9.9356063159153525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319</v>
      </c>
      <c r="CU167" s="17">
        <f>CT167*VLOOKUP('Données projet'!$B$13,Paramètres!$A$1:$I$89,3,0)*VLOOKUP('Données projet'!$B$13,Paramètres!$A$1:$I$89,5,0)</f>
        <v>258.77280000000002</v>
      </c>
      <c r="CV167" s="13">
        <f t="shared" si="173"/>
        <v>62.460716522234691</v>
      </c>
      <c r="CW167" s="20">
        <f t="shared" si="174"/>
        <v>559.48170794289206</v>
      </c>
      <c r="CX167" s="59">
        <f t="shared" si="122"/>
        <v>847.61763967307274</v>
      </c>
      <c r="CY167" s="59">
        <f ca="1">AVERAGE(OFFSET($CX$3,0,0,'Données projet'!$E$13+1,1))-AVERAGE(OFFSET($H$3,0,0,'Données projet'!$E$13+1,1))</f>
        <v>383.47399633251354</v>
      </c>
      <c r="CZ167" s="59">
        <f t="shared" si="150"/>
        <v>370.49129421395628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8.3330891681870636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8.3330891681870636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319</v>
      </c>
      <c r="DP167" s="17">
        <f>DO167*VLOOKUP('Données projet'!$B$14,Paramètres!$A$1:$I$89,3,0)*VLOOKUP('Données projet'!$B$14,Paramètres!$A$1:$I$89,5,0)</f>
        <v>258.77280000000002</v>
      </c>
      <c r="DQ167" s="13">
        <f t="shared" si="176"/>
        <v>62.460716522234691</v>
      </c>
      <c r="DR167" s="20">
        <f t="shared" si="177"/>
        <v>559.48170794289206</v>
      </c>
      <c r="DS167" s="59">
        <f t="shared" si="125"/>
        <v>847.61763967307274</v>
      </c>
      <c r="DT167" s="59">
        <f ca="1">AVERAGE(OFFSET($DS$3,0,0,'Données projet'!$E$14+1,1))-AVERAGE(OFFSET($H$3,0,0,'Données projet'!$E$14+1,1))</f>
        <v>383.47399633251354</v>
      </c>
      <c r="DU167" s="59">
        <f t="shared" si="152"/>
        <v>370.49129421395628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8.3330891681870636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8.3330891681870636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319</v>
      </c>
      <c r="EK167" s="17">
        <f>EJ167*VLOOKUP('Données projet'!$B$15,Paramètres!$A$1:$I$89,3,0)*VLOOKUP('Données projet'!$B$15,Paramètres!$A$1:$I$89,5,0)</f>
        <v>209.00879999999998</v>
      </c>
      <c r="EL167" s="13">
        <f t="shared" si="179"/>
        <v>51.718923953824202</v>
      </c>
      <c r="EM167" s="20">
        <f t="shared" si="180"/>
        <v>454.10078588624373</v>
      </c>
      <c r="EN167" s="59">
        <f t="shared" si="128"/>
        <v>742.23671761642436</v>
      </c>
      <c r="EO167" s="59">
        <f ca="1">AVERAGE(OFFSET($EN$3,0,0,'Données projet'!$E$15+1,1))-AVERAGE(OFFSET($H$3,0,0,'Données projet'!$E$15+1,1))</f>
        <v>321.37107975761091</v>
      </c>
      <c r="EP167" s="59">
        <f t="shared" si="154"/>
        <v>311.28303771742981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6.7305720204587862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6.7305720204587862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6">
        <f t="shared" si="110"/>
        <v>183.33333333333334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267</v>
      </c>
      <c r="O168" s="13">
        <f>N168*VLOOKUP('Données projet'!$B$9,Paramètres!$A$1:$I$89,3,0)*VLOOKUP('Données projet'!$B$9,Paramètres!$A$1:$I$89,5,0)</f>
        <v>241.58159999999998</v>
      </c>
      <c r="P168" s="13">
        <f t="shared" si="141"/>
        <v>58.779689232021951</v>
      </c>
      <c r="Q168" s="20">
        <f t="shared" si="162"/>
        <v>523.12924541243819</v>
      </c>
      <c r="R168" s="59">
        <f t="shared" si="109"/>
        <v>811.3553404407844</v>
      </c>
      <c r="S168" s="59">
        <f ca="1">AVERAGE(OFFSET($R$3,0,0,'Données projet'!$E$9+1,1))-AVERAGE(OFFSET($H$3,0,0,'Données projet'!$E$9+1,1))</f>
        <v>398.11190027805549</v>
      </c>
      <c r="T168" s="59">
        <f t="shared" si="142"/>
        <v>250.47702091764884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28.080259491098932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28.080259491098932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267</v>
      </c>
      <c r="AJ168" s="13">
        <f>AI168*VLOOKUP('Données projet'!$B$10,Paramètres!$A$1:$I$89,3,0)*VLOOKUP('Données projet'!$B$10,Paramètres!$A$1:$I$89,5,0)</f>
        <v>270.738</v>
      </c>
      <c r="AK168" s="13">
        <f t="shared" si="164"/>
        <v>65.005866623551711</v>
      </c>
      <c r="AL168" s="20">
        <f t="shared" si="165"/>
        <v>584.7539010360191</v>
      </c>
      <c r="AM168" s="59">
        <f t="shared" si="113"/>
        <v>872.9799960643652</v>
      </c>
      <c r="AN168" s="59">
        <f ca="1">AVERAGE(OFFSET($AM$3,0,0,'Données projet'!$E$10+1,1))-AVERAGE(OFFSET($H$3,0,0,'Données projet'!$E$10+1,1))</f>
        <v>437.26788843734175</v>
      </c>
      <c r="AO168" s="59">
        <f t="shared" si="144"/>
        <v>273.35778700650792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31.469256326231548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31.469256326231548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319</v>
      </c>
      <c r="BE168" s="13">
        <f>BD168*VLOOKUP('Données projet'!$B$11,Paramètres!$A$1:$I$89,3,0)*VLOOKUP('Données projet'!$B$11,Paramètres!$A$1:$I$89,5,0)</f>
        <v>343.3716</v>
      </c>
      <c r="BF168" s="13">
        <f t="shared" si="167"/>
        <v>80.196139773203285</v>
      </c>
      <c r="BG168" s="20">
        <f t="shared" si="168"/>
        <v>737.713813438329</v>
      </c>
      <c r="BH168" s="59">
        <f t="shared" si="116"/>
        <v>1025.9399084666752</v>
      </c>
      <c r="BI168" s="59">
        <f ca="1">AVERAGE(OFFSET($BH$3,0,0,'Données projet'!$E$11+1,1))-AVERAGE(OFFSET($H$3,0,0,'Données projet'!$E$11+1,1))</f>
        <v>488.49312517024231</v>
      </c>
      <c r="BJ168" s="59">
        <f t="shared" si="146"/>
        <v>470.60132881359323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10.840540070911906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10.840540070911906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319</v>
      </c>
      <c r="BZ168" s="13">
        <f>BY168*VLOOKUP('Données projet'!$B$12,Paramètres!$A$1:$I$89,3,0)*VLOOKUP('Données projet'!$B$12,Paramètres!$A$1:$I$89,5,0)</f>
        <v>308.53680000000003</v>
      </c>
      <c r="CA168" s="13">
        <f t="shared" si="170"/>
        <v>72.963171684496103</v>
      </c>
      <c r="CB168" s="20">
        <f t="shared" si="171"/>
        <v>664.4457840171641</v>
      </c>
      <c r="CC168" s="59">
        <f t="shared" si="119"/>
        <v>952.6718790455102</v>
      </c>
      <c r="CD168" s="59">
        <f ca="1">AVERAGE(OFFSET($CC$3,0,0,'Données projet'!$E$12+1,1))-AVERAGE(OFFSET($H$3,0,0,'Données projet'!$E$12+1,1))</f>
        <v>445.32382187045056</v>
      </c>
      <c r="CE168" s="59">
        <f t="shared" si="148"/>
        <v>429.45184538102637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9.7407751361817176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9.7407751361817176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319</v>
      </c>
      <c r="CU168" s="17">
        <f>CT168*VLOOKUP('Données projet'!$B$13,Paramètres!$A$1:$I$89,3,0)*VLOOKUP('Données projet'!$B$13,Paramètres!$A$1:$I$89,5,0)</f>
        <v>258.77280000000002</v>
      </c>
      <c r="CV168" s="13">
        <f t="shared" si="173"/>
        <v>62.460716522234691</v>
      </c>
      <c r="CW168" s="20">
        <f t="shared" si="174"/>
        <v>559.48170794289206</v>
      </c>
      <c r="CX168" s="59">
        <f t="shared" si="122"/>
        <v>847.70780297123815</v>
      </c>
      <c r="CY168" s="59">
        <f ca="1">AVERAGE(OFFSET($CX$3,0,0,'Données projet'!$E$13+1,1))-AVERAGE(OFFSET($H$3,0,0,'Données projet'!$E$13+1,1))</f>
        <v>383.47399633251354</v>
      </c>
      <c r="CZ168" s="59">
        <f t="shared" si="150"/>
        <v>370.49129421395628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8.169682372281434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8.169682372281434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319</v>
      </c>
      <c r="DP168" s="17">
        <f>DO168*VLOOKUP('Données projet'!$B$14,Paramètres!$A$1:$I$89,3,0)*VLOOKUP('Données projet'!$B$14,Paramètres!$A$1:$I$89,5,0)</f>
        <v>258.77280000000002</v>
      </c>
      <c r="DQ168" s="13">
        <f t="shared" si="176"/>
        <v>62.460716522234691</v>
      </c>
      <c r="DR168" s="20">
        <f t="shared" si="177"/>
        <v>559.48170794289206</v>
      </c>
      <c r="DS168" s="59">
        <f t="shared" si="125"/>
        <v>847.70780297123815</v>
      </c>
      <c r="DT168" s="59">
        <f ca="1">AVERAGE(OFFSET($DS$3,0,0,'Données projet'!$E$14+1,1))-AVERAGE(OFFSET($H$3,0,0,'Données projet'!$E$14+1,1))</f>
        <v>383.47399633251354</v>
      </c>
      <c r="DU168" s="59">
        <f t="shared" si="152"/>
        <v>370.49129421395628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8.169682372281434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8.169682372281434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319</v>
      </c>
      <c r="EK168" s="17">
        <f>EJ168*VLOOKUP('Données projet'!$B$15,Paramètres!$A$1:$I$89,3,0)*VLOOKUP('Données projet'!$B$15,Paramètres!$A$1:$I$89,5,0)</f>
        <v>209.00879999999998</v>
      </c>
      <c r="EL168" s="13">
        <f t="shared" si="179"/>
        <v>51.718923953824202</v>
      </c>
      <c r="EM168" s="20">
        <f t="shared" si="180"/>
        <v>454.10078588624373</v>
      </c>
      <c r="EN168" s="59">
        <f t="shared" si="128"/>
        <v>742.32688091458988</v>
      </c>
      <c r="EO168" s="59">
        <f ca="1">AVERAGE(OFFSET($EN$3,0,0,'Données projet'!$E$15+1,1))-AVERAGE(OFFSET($H$3,0,0,'Données projet'!$E$15+1,1))</f>
        <v>321.37107975761091</v>
      </c>
      <c r="EP168" s="59">
        <f t="shared" si="154"/>
        <v>311.28303771742981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6.5985896083811628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6.5985896083811628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6">
        <f t="shared" si="110"/>
        <v>183.33333333333334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267</v>
      </c>
      <c r="O169" s="13">
        <f>N169*VLOOKUP('Données projet'!$B$9,Paramètres!$A$1:$I$89,3,0)*VLOOKUP('Données projet'!$B$9,Paramètres!$A$1:$I$89,5,0)</f>
        <v>241.58159999999998</v>
      </c>
      <c r="P169" s="13">
        <f t="shared" si="141"/>
        <v>58.779689232021951</v>
      </c>
      <c r="Q169" s="20">
        <f t="shared" si="162"/>
        <v>523.12924541243819</v>
      </c>
      <c r="R169" s="59">
        <f t="shared" si="109"/>
        <v>811.44393960730167</v>
      </c>
      <c r="S169" s="59">
        <f ca="1">AVERAGE(OFFSET($R$3,0,0,'Données projet'!$E$9+1,1))-AVERAGE(OFFSET($H$3,0,0,'Données projet'!$E$9+1,1))</f>
        <v>398.11190027805549</v>
      </c>
      <c r="T169" s="59">
        <f t="shared" si="142"/>
        <v>250.47702091764884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27.529622729745594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27.529622729745594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267</v>
      </c>
      <c r="AJ169" s="13">
        <f>AI169*VLOOKUP('Données projet'!$B$10,Paramètres!$A$1:$I$89,3,0)*VLOOKUP('Données projet'!$B$10,Paramètres!$A$1:$I$89,5,0)</f>
        <v>270.738</v>
      </c>
      <c r="AK169" s="13">
        <f t="shared" si="164"/>
        <v>65.005866623551711</v>
      </c>
      <c r="AL169" s="20">
        <f t="shared" si="165"/>
        <v>584.7539010360191</v>
      </c>
      <c r="AM169" s="59">
        <f t="shared" si="113"/>
        <v>873.06859523088247</v>
      </c>
      <c r="AN169" s="59">
        <f ca="1">AVERAGE(OFFSET($AM$3,0,0,'Données projet'!$E$10+1,1))-AVERAGE(OFFSET($H$3,0,0,'Données projet'!$E$10+1,1))</f>
        <v>437.26788843734175</v>
      </c>
      <c r="AO169" s="59">
        <f t="shared" si="144"/>
        <v>273.35778700650792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30.852163404025223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30.852163404025223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319</v>
      </c>
      <c r="BE169" s="13">
        <f>BD169*VLOOKUP('Données projet'!$B$11,Paramètres!$A$1:$I$89,3,0)*VLOOKUP('Données projet'!$B$11,Paramètres!$A$1:$I$89,5,0)</f>
        <v>343.3716</v>
      </c>
      <c r="BF169" s="13">
        <f t="shared" si="167"/>
        <v>80.196139773203285</v>
      </c>
      <c r="BG169" s="20">
        <f t="shared" si="168"/>
        <v>737.713813438329</v>
      </c>
      <c r="BH169" s="59">
        <f t="shared" si="116"/>
        <v>1026.0285076331925</v>
      </c>
      <c r="BI169" s="59">
        <f ca="1">AVERAGE(OFFSET($BH$3,0,0,'Données projet'!$E$11+1,1))-AVERAGE(OFFSET($H$3,0,0,'Données projet'!$E$11+1,1))</f>
        <v>488.49312517024231</v>
      </c>
      <c r="BJ169" s="59">
        <f t="shared" si="146"/>
        <v>470.60132881359323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10.627963692197879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10.627963692197879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319</v>
      </c>
      <c r="BZ169" s="13">
        <f>BY169*VLOOKUP('Données projet'!$B$12,Paramètres!$A$1:$I$89,3,0)*VLOOKUP('Données projet'!$B$12,Paramètres!$A$1:$I$89,5,0)</f>
        <v>308.53680000000003</v>
      </c>
      <c r="CA169" s="13">
        <f t="shared" si="170"/>
        <v>72.963171684496103</v>
      </c>
      <c r="CB169" s="20">
        <f t="shared" si="171"/>
        <v>664.4457840171641</v>
      </c>
      <c r="CC169" s="59">
        <f t="shared" si="119"/>
        <v>952.76047821202746</v>
      </c>
      <c r="CD169" s="59">
        <f ca="1">AVERAGE(OFFSET($CC$3,0,0,'Données projet'!$E$12+1,1))-AVERAGE(OFFSET($H$3,0,0,'Données projet'!$E$12+1,1))</f>
        <v>445.32382187045056</v>
      </c>
      <c r="CE169" s="59">
        <f t="shared" si="148"/>
        <v>429.45184538102637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9.5497644770473737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9.5497644770473737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319</v>
      </c>
      <c r="CU169" s="17">
        <f>CT169*VLOOKUP('Données projet'!$B$13,Paramètres!$A$1:$I$89,3,0)*VLOOKUP('Données projet'!$B$13,Paramètres!$A$1:$I$89,5,0)</f>
        <v>258.77280000000002</v>
      </c>
      <c r="CV169" s="13">
        <f t="shared" si="173"/>
        <v>62.460716522234691</v>
      </c>
      <c r="CW169" s="20">
        <f t="shared" si="174"/>
        <v>559.48170794289206</v>
      </c>
      <c r="CX169" s="59">
        <f t="shared" si="122"/>
        <v>847.79640213775542</v>
      </c>
      <c r="CY169" s="59">
        <f ca="1">AVERAGE(OFFSET($CX$3,0,0,'Données projet'!$E$13+1,1))-AVERAGE(OFFSET($H$3,0,0,'Données projet'!$E$13+1,1))</f>
        <v>383.47399633251354</v>
      </c>
      <c r="CZ169" s="59">
        <f t="shared" si="150"/>
        <v>370.49129421395628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8.0094798839752102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8.0094798839752102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319</v>
      </c>
      <c r="DP169" s="17">
        <f>DO169*VLOOKUP('Données projet'!$B$14,Paramètres!$A$1:$I$89,3,0)*VLOOKUP('Données projet'!$B$14,Paramètres!$A$1:$I$89,5,0)</f>
        <v>258.77280000000002</v>
      </c>
      <c r="DQ169" s="13">
        <f t="shared" si="176"/>
        <v>62.460716522234691</v>
      </c>
      <c r="DR169" s="20">
        <f t="shared" si="177"/>
        <v>559.48170794289206</v>
      </c>
      <c r="DS169" s="59">
        <f t="shared" si="125"/>
        <v>847.79640213775542</v>
      </c>
      <c r="DT169" s="59">
        <f ca="1">AVERAGE(OFFSET($DS$3,0,0,'Données projet'!$E$14+1,1))-AVERAGE(OFFSET($H$3,0,0,'Données projet'!$E$14+1,1))</f>
        <v>383.47399633251354</v>
      </c>
      <c r="DU169" s="59">
        <f t="shared" si="152"/>
        <v>370.49129421395628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8.0094798839752102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8.0094798839752102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319</v>
      </c>
      <c r="EK169" s="17">
        <f>EJ169*VLOOKUP('Données projet'!$B$15,Paramètres!$A$1:$I$89,3,0)*VLOOKUP('Données projet'!$B$15,Paramètres!$A$1:$I$89,5,0)</f>
        <v>209.00879999999998</v>
      </c>
      <c r="EL169" s="13">
        <f t="shared" si="179"/>
        <v>51.718923953824202</v>
      </c>
      <c r="EM169" s="20">
        <f t="shared" si="180"/>
        <v>454.10078588624373</v>
      </c>
      <c r="EN169" s="59">
        <f t="shared" si="128"/>
        <v>742.41548008110715</v>
      </c>
      <c r="EO169" s="59">
        <f ca="1">AVERAGE(OFFSET($EN$3,0,0,'Données projet'!$E$15+1,1))-AVERAGE(OFFSET($H$3,0,0,'Données projet'!$E$15+1,1))</f>
        <v>321.37107975761091</v>
      </c>
      <c r="EP169" s="59">
        <f t="shared" si="154"/>
        <v>311.28303771742981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6.469195290903059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6.469195290903059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6">
        <f t="shared" si="110"/>
        <v>183.33333333333334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267</v>
      </c>
      <c r="O170" s="13">
        <f>N170*VLOOKUP('Données projet'!$B$9,Paramètres!$A$1:$I$89,3,0)*VLOOKUP('Données projet'!$B$9,Paramètres!$A$1:$I$89,5,0)</f>
        <v>241.58159999999998</v>
      </c>
      <c r="P170" s="13">
        <f t="shared" si="141"/>
        <v>58.779689232021951</v>
      </c>
      <c r="Q170" s="20">
        <f t="shared" si="162"/>
        <v>523.12924541243819</v>
      </c>
      <c r="R170" s="59">
        <f t="shared" si="109"/>
        <v>811.53100177635781</v>
      </c>
      <c r="S170" s="59">
        <f ca="1">AVERAGE(OFFSET($R$3,0,0,'Données projet'!$E$9+1,1))-AVERAGE(OFFSET($H$3,0,0,'Données projet'!$E$9+1,1))</f>
        <v>398.11190027805549</v>
      </c>
      <c r="T170" s="59">
        <f t="shared" si="142"/>
        <v>250.47702091764884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26.989783619427133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26.989783619427133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267</v>
      </c>
      <c r="AJ170" s="13">
        <f>AI170*VLOOKUP('Données projet'!$B$10,Paramètres!$A$1:$I$89,3,0)*VLOOKUP('Données projet'!$B$10,Paramètres!$A$1:$I$89,5,0)</f>
        <v>270.738</v>
      </c>
      <c r="AK170" s="13">
        <f t="shared" si="164"/>
        <v>65.005866623551711</v>
      </c>
      <c r="AL170" s="20">
        <f t="shared" si="165"/>
        <v>584.7539010360191</v>
      </c>
      <c r="AM170" s="59">
        <f t="shared" si="113"/>
        <v>873.15565739993872</v>
      </c>
      <c r="AN170" s="59">
        <f ca="1">AVERAGE(OFFSET($AM$3,0,0,'Données projet'!$E$10+1,1))-AVERAGE(OFFSET($H$3,0,0,'Données projet'!$E$10+1,1))</f>
        <v>437.26788843734175</v>
      </c>
      <c r="AO170" s="59">
        <f t="shared" si="144"/>
        <v>273.35778700650792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30.247171297633844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30.247171297633844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319</v>
      </c>
      <c r="BE170" s="13">
        <f>BD170*VLOOKUP('Données projet'!$B$11,Paramètres!$A$1:$I$89,3,0)*VLOOKUP('Données projet'!$B$11,Paramètres!$A$1:$I$89,5,0)</f>
        <v>343.3716</v>
      </c>
      <c r="BF170" s="13">
        <f t="shared" si="167"/>
        <v>80.196139773203285</v>
      </c>
      <c r="BG170" s="20">
        <f t="shared" si="168"/>
        <v>737.713813438329</v>
      </c>
      <c r="BH170" s="59">
        <f t="shared" si="116"/>
        <v>1026.1155698022485</v>
      </c>
      <c r="BI170" s="59">
        <f ca="1">AVERAGE(OFFSET($BH$3,0,0,'Données projet'!$E$11+1,1))-AVERAGE(OFFSET($H$3,0,0,'Données projet'!$E$11+1,1))</f>
        <v>488.49312517024231</v>
      </c>
      <c r="BJ170" s="59">
        <f t="shared" si="146"/>
        <v>470.60132881359323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10.419555806611646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10.419555806611646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319</v>
      </c>
      <c r="BZ170" s="13">
        <f>BY170*VLOOKUP('Données projet'!$B$12,Paramètres!$A$1:$I$89,3,0)*VLOOKUP('Données projet'!$B$12,Paramètres!$A$1:$I$89,5,0)</f>
        <v>308.53680000000003</v>
      </c>
      <c r="CA170" s="13">
        <f t="shared" si="170"/>
        <v>72.963171684496103</v>
      </c>
      <c r="CB170" s="20">
        <f t="shared" si="171"/>
        <v>664.4457840171641</v>
      </c>
      <c r="CC170" s="59">
        <f t="shared" si="119"/>
        <v>952.84754038108372</v>
      </c>
      <c r="CD170" s="59">
        <f ca="1">AVERAGE(OFFSET($CC$3,0,0,'Données projet'!$E$12+1,1))-AVERAGE(OFFSET($H$3,0,0,'Données projet'!$E$12+1,1))</f>
        <v>445.32382187045056</v>
      </c>
      <c r="CE170" s="59">
        <f t="shared" si="148"/>
        <v>429.45184538102637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9.3624994204336556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9.3624994204336556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319</v>
      </c>
      <c r="CU170" s="17">
        <f>CT170*VLOOKUP('Données projet'!$B$13,Paramètres!$A$1:$I$89,3,0)*VLOOKUP('Données projet'!$B$13,Paramètres!$A$1:$I$89,5,0)</f>
        <v>258.77280000000002</v>
      </c>
      <c r="CV170" s="13">
        <f t="shared" si="173"/>
        <v>62.460716522234691</v>
      </c>
      <c r="CW170" s="20">
        <f t="shared" si="174"/>
        <v>559.48170794289206</v>
      </c>
      <c r="CX170" s="59">
        <f t="shared" si="122"/>
        <v>847.88346430681167</v>
      </c>
      <c r="CY170" s="59">
        <f ca="1">AVERAGE(OFFSET($CX$3,0,0,'Données projet'!$E$13+1,1))-AVERAGE(OFFSET($H$3,0,0,'Données projet'!$E$13+1,1))</f>
        <v>383.47399633251354</v>
      </c>
      <c r="CZ170" s="59">
        <f t="shared" si="150"/>
        <v>370.49129421395628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7.8524188687508021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7.8524188687508021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319</v>
      </c>
      <c r="DP170" s="17">
        <f>DO170*VLOOKUP('Données projet'!$B$14,Paramètres!$A$1:$I$89,3,0)*VLOOKUP('Données projet'!$B$14,Paramètres!$A$1:$I$89,5,0)</f>
        <v>258.77280000000002</v>
      </c>
      <c r="DQ170" s="13">
        <f t="shared" si="176"/>
        <v>62.460716522234691</v>
      </c>
      <c r="DR170" s="20">
        <f t="shared" si="177"/>
        <v>559.48170794289206</v>
      </c>
      <c r="DS170" s="59">
        <f t="shared" si="125"/>
        <v>847.88346430681167</v>
      </c>
      <c r="DT170" s="59">
        <f ca="1">AVERAGE(OFFSET($DS$3,0,0,'Données projet'!$E$14+1,1))-AVERAGE(OFFSET($H$3,0,0,'Données projet'!$E$14+1,1))</f>
        <v>383.47399633251354</v>
      </c>
      <c r="DU170" s="59">
        <f t="shared" si="152"/>
        <v>370.49129421395628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7.8524188687508021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7.8524188687508021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319</v>
      </c>
      <c r="EK170" s="17">
        <f>EJ170*VLOOKUP('Données projet'!$B$15,Paramètres!$A$1:$I$89,3,0)*VLOOKUP('Données projet'!$B$15,Paramètres!$A$1:$I$89,5,0)</f>
        <v>209.00879999999998</v>
      </c>
      <c r="EL170" s="13">
        <f t="shared" si="179"/>
        <v>51.718923953824202</v>
      </c>
      <c r="EM170" s="20">
        <f t="shared" si="180"/>
        <v>454.10078588624373</v>
      </c>
      <c r="EN170" s="59">
        <f t="shared" si="128"/>
        <v>742.50254225016329</v>
      </c>
      <c r="EO170" s="59">
        <f ca="1">AVERAGE(OFFSET($EN$3,0,0,'Données projet'!$E$15+1,1))-AVERAGE(OFFSET($H$3,0,0,'Données projet'!$E$15+1,1))</f>
        <v>321.37107975761091</v>
      </c>
      <c r="EP170" s="59">
        <f t="shared" si="154"/>
        <v>311.28303771742981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6.3423383170679601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6.3423383170679601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6">
        <f t="shared" si="110"/>
        <v>183.33333333333334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267</v>
      </c>
      <c r="O171" s="13">
        <f>N171*VLOOKUP('Données projet'!$B$9,Paramètres!$A$1:$I$89,3,0)*VLOOKUP('Données projet'!$B$9,Paramètres!$A$1:$I$89,5,0)</f>
        <v>241.58159999999998</v>
      </c>
      <c r="P171" s="13">
        <f t="shared" si="141"/>
        <v>58.779689232021951</v>
      </c>
      <c r="Q171" s="20">
        <f t="shared" si="162"/>
        <v>523.12924541243819</v>
      </c>
      <c r="R171" s="59">
        <f t="shared" si="109"/>
        <v>811.61655361142266</v>
      </c>
      <c r="S171" s="59">
        <f ca="1">AVERAGE(OFFSET($R$3,0,0,'Données projet'!$E$9+1,1))-AVERAGE(OFFSET($H$3,0,0,'Données projet'!$E$9+1,1))</f>
        <v>398.11190027805549</v>
      </c>
      <c r="T171" s="59">
        <f t="shared" si="142"/>
        <v>250.47702091764884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26.460530424792672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26.460530424792672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267</v>
      </c>
      <c r="AJ171" s="13">
        <f>AI171*VLOOKUP('Données projet'!$B$10,Paramètres!$A$1:$I$89,3,0)*VLOOKUP('Données projet'!$B$10,Paramètres!$A$1:$I$89,5,0)</f>
        <v>270.738</v>
      </c>
      <c r="AK171" s="13">
        <f t="shared" si="164"/>
        <v>65.005866623551711</v>
      </c>
      <c r="AL171" s="20">
        <f t="shared" si="165"/>
        <v>584.7539010360191</v>
      </c>
      <c r="AM171" s="59">
        <f t="shared" si="113"/>
        <v>873.24120923500368</v>
      </c>
      <c r="AN171" s="59">
        <f ca="1">AVERAGE(OFFSET($AM$3,0,0,'Données projet'!$E$10+1,1))-AVERAGE(OFFSET($H$3,0,0,'Données projet'!$E$10+1,1))</f>
        <v>437.26788843734175</v>
      </c>
      <c r="AO171" s="59">
        <f t="shared" si="144"/>
        <v>273.35778700650792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29.654042717440053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29.654042717440053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319</v>
      </c>
      <c r="BE171" s="13">
        <f>BD171*VLOOKUP('Données projet'!$B$11,Paramètres!$A$1:$I$89,3,0)*VLOOKUP('Données projet'!$B$11,Paramètres!$A$1:$I$89,5,0)</f>
        <v>343.3716</v>
      </c>
      <c r="BF171" s="13">
        <f t="shared" si="167"/>
        <v>80.196139773203285</v>
      </c>
      <c r="BG171" s="20">
        <f t="shared" si="168"/>
        <v>737.713813438329</v>
      </c>
      <c r="BH171" s="59">
        <f t="shared" si="116"/>
        <v>1026.2011216373135</v>
      </c>
      <c r="BI171" s="59">
        <f ca="1">AVERAGE(OFFSET($BH$3,0,0,'Données projet'!$E$11+1,1))-AVERAGE(OFFSET($H$3,0,0,'Données projet'!$E$11+1,1))</f>
        <v>488.49312517024231</v>
      </c>
      <c r="BJ171" s="59">
        <f t="shared" si="146"/>
        <v>470.60132881359323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10.215234672545499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10.215234672545499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319</v>
      </c>
      <c r="BZ171" s="13">
        <f>BY171*VLOOKUP('Données projet'!$B$12,Paramètres!$A$1:$I$89,3,0)*VLOOKUP('Données projet'!$B$12,Paramètres!$A$1:$I$89,5,0)</f>
        <v>308.53680000000003</v>
      </c>
      <c r="CA171" s="13">
        <f t="shared" si="170"/>
        <v>72.963171684496103</v>
      </c>
      <c r="CB171" s="20">
        <f t="shared" si="171"/>
        <v>664.4457840171641</v>
      </c>
      <c r="CC171" s="59">
        <f t="shared" si="119"/>
        <v>952.93309221614868</v>
      </c>
      <c r="CD171" s="59">
        <f ca="1">AVERAGE(OFFSET($CC$3,0,0,'Données projet'!$E$12+1,1))-AVERAGE(OFFSET($H$3,0,0,'Données projet'!$E$12+1,1))</f>
        <v>445.32382187045056</v>
      </c>
      <c r="CE171" s="59">
        <f t="shared" si="148"/>
        <v>429.45184538102637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9.1789065173597262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9.1789065173597262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319</v>
      </c>
      <c r="CU171" s="17">
        <f>CT171*VLOOKUP('Données projet'!$B$13,Paramètres!$A$1:$I$89,3,0)*VLOOKUP('Données projet'!$B$13,Paramètres!$A$1:$I$89,5,0)</f>
        <v>258.77280000000002</v>
      </c>
      <c r="CV171" s="13">
        <f t="shared" si="173"/>
        <v>62.460716522234691</v>
      </c>
      <c r="CW171" s="20">
        <f t="shared" si="174"/>
        <v>559.48170794289206</v>
      </c>
      <c r="CX171" s="59">
        <f t="shared" si="122"/>
        <v>847.96901614187664</v>
      </c>
      <c r="CY171" s="59">
        <f ca="1">AVERAGE(OFFSET($CX$3,0,0,'Données projet'!$E$13+1,1))-AVERAGE(OFFSET($H$3,0,0,'Données projet'!$E$13+1,1))</f>
        <v>383.47399633251354</v>
      </c>
      <c r="CZ171" s="59">
        <f t="shared" si="150"/>
        <v>370.49129421395628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7.6984377242371851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7.6984377242371851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319</v>
      </c>
      <c r="DP171" s="17">
        <f>DO171*VLOOKUP('Données projet'!$B$14,Paramètres!$A$1:$I$89,3,0)*VLOOKUP('Données projet'!$B$14,Paramètres!$A$1:$I$89,5,0)</f>
        <v>258.77280000000002</v>
      </c>
      <c r="DQ171" s="13">
        <f t="shared" si="176"/>
        <v>62.460716522234691</v>
      </c>
      <c r="DR171" s="20">
        <f t="shared" si="177"/>
        <v>559.48170794289206</v>
      </c>
      <c r="DS171" s="59">
        <f t="shared" si="125"/>
        <v>847.96901614187664</v>
      </c>
      <c r="DT171" s="59">
        <f ca="1">AVERAGE(OFFSET($DS$3,0,0,'Données projet'!$E$14+1,1))-AVERAGE(OFFSET($H$3,0,0,'Données projet'!$E$14+1,1))</f>
        <v>383.47399633251354</v>
      </c>
      <c r="DU171" s="59">
        <f t="shared" si="152"/>
        <v>370.49129421395628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7.6984377242371851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7.6984377242371851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319</v>
      </c>
      <c r="EK171" s="17">
        <f>EJ171*VLOOKUP('Données projet'!$B$15,Paramètres!$A$1:$I$89,3,0)*VLOOKUP('Données projet'!$B$15,Paramètres!$A$1:$I$89,5,0)</f>
        <v>209.00879999999998</v>
      </c>
      <c r="EL171" s="13">
        <f t="shared" si="179"/>
        <v>51.718923953824202</v>
      </c>
      <c r="EM171" s="20">
        <f t="shared" si="180"/>
        <v>454.10078588624373</v>
      </c>
      <c r="EN171" s="59">
        <f t="shared" si="128"/>
        <v>742.58809408522825</v>
      </c>
      <c r="EO171" s="59">
        <f ca="1">AVERAGE(OFFSET($EN$3,0,0,'Données projet'!$E$15+1,1))-AVERAGE(OFFSET($H$3,0,0,'Données projet'!$E$15+1,1))</f>
        <v>321.37107975761091</v>
      </c>
      <c r="EP171" s="59">
        <f t="shared" si="154"/>
        <v>311.28303771742981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6.2179689311146538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6.2179689311146538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6">
        <f t="shared" si="110"/>
        <v>183.33333333333334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267</v>
      </c>
      <c r="O172" s="13">
        <f>N172*VLOOKUP('Données projet'!$B$9,Paramètres!$A$1:$I$89,3,0)*VLOOKUP('Données projet'!$B$9,Paramètres!$A$1:$I$89,5,0)</f>
        <v>241.58159999999998</v>
      </c>
      <c r="P172" s="13">
        <f t="shared" si="141"/>
        <v>58.779689232021951</v>
      </c>
      <c r="Q172" s="20">
        <f t="shared" si="162"/>
        <v>523.12924541243819</v>
      </c>
      <c r="R172" s="59">
        <f t="shared" si="109"/>
        <v>811.70062131341456</v>
      </c>
      <c r="S172" s="59">
        <f ca="1">AVERAGE(OFFSET($R$3,0,0,'Données projet'!$E$9+1,1))-AVERAGE(OFFSET($H$3,0,0,'Données projet'!$E$9+1,1))</f>
        <v>398.11190027805549</v>
      </c>
      <c r="T172" s="59">
        <f t="shared" si="142"/>
        <v>250.47702091764884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25.941655562492421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25.941655562492421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267</v>
      </c>
      <c r="AJ172" s="13">
        <f>AI172*VLOOKUP('Données projet'!$B$10,Paramètres!$A$1:$I$89,3,0)*VLOOKUP('Données projet'!$B$10,Paramètres!$A$1:$I$89,5,0)</f>
        <v>270.738</v>
      </c>
      <c r="AK172" s="13">
        <f t="shared" si="164"/>
        <v>65.005866623551711</v>
      </c>
      <c r="AL172" s="20">
        <f t="shared" si="165"/>
        <v>584.7539010360191</v>
      </c>
      <c r="AM172" s="59">
        <f t="shared" si="113"/>
        <v>873.32527693699558</v>
      </c>
      <c r="AN172" s="59">
        <f ca="1">AVERAGE(OFFSET($AM$3,0,0,'Données projet'!$E$10+1,1))-AVERAGE(OFFSET($H$3,0,0,'Données projet'!$E$10+1,1))</f>
        <v>437.26788843734175</v>
      </c>
      <c r="AO172" s="59">
        <f t="shared" si="144"/>
        <v>273.35778700650792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29.072545026931149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29.072545026931149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319</v>
      </c>
      <c r="BE172" s="13">
        <f>BD172*VLOOKUP('Données projet'!$B$11,Paramètres!$A$1:$I$89,3,0)*VLOOKUP('Données projet'!$B$11,Paramètres!$A$1:$I$89,5,0)</f>
        <v>343.3716</v>
      </c>
      <c r="BF172" s="13">
        <f t="shared" si="167"/>
        <v>80.196139773203285</v>
      </c>
      <c r="BG172" s="20">
        <f t="shared" si="168"/>
        <v>737.713813438329</v>
      </c>
      <c r="BH172" s="59">
        <f t="shared" si="116"/>
        <v>1026.2851893393054</v>
      </c>
      <c r="BI172" s="59">
        <f ca="1">AVERAGE(OFFSET($BH$3,0,0,'Données projet'!$E$11+1,1))-AVERAGE(OFFSET($H$3,0,0,'Données projet'!$E$11+1,1))</f>
        <v>488.49312517024231</v>
      </c>
      <c r="BJ172" s="59">
        <f t="shared" si="146"/>
        <v>470.60132881359323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10.014920151294804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10.014920151294804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319</v>
      </c>
      <c r="BZ172" s="13">
        <f>BY172*VLOOKUP('Données projet'!$B$12,Paramètres!$A$1:$I$89,3,0)*VLOOKUP('Données projet'!$B$12,Paramètres!$A$1:$I$89,5,0)</f>
        <v>308.53680000000003</v>
      </c>
      <c r="CA172" s="13">
        <f t="shared" si="170"/>
        <v>72.963171684496103</v>
      </c>
      <c r="CB172" s="20">
        <f t="shared" si="171"/>
        <v>664.4457840171641</v>
      </c>
      <c r="CC172" s="59">
        <f t="shared" si="119"/>
        <v>953.01715991814058</v>
      </c>
      <c r="CD172" s="59">
        <f ca="1">AVERAGE(OFFSET($CC$3,0,0,'Données projet'!$E$12+1,1))-AVERAGE(OFFSET($H$3,0,0,'Données projet'!$E$12+1,1))</f>
        <v>445.32382187045056</v>
      </c>
      <c r="CE172" s="59">
        <f t="shared" si="148"/>
        <v>429.45184538102637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8.9989137591344637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8.9989137591344637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319</v>
      </c>
      <c r="CU172" s="17">
        <f>CT172*VLOOKUP('Données projet'!$B$13,Paramètres!$A$1:$I$89,3,0)*VLOOKUP('Données projet'!$B$13,Paramètres!$A$1:$I$89,5,0)</f>
        <v>258.77280000000002</v>
      </c>
      <c r="CV172" s="13">
        <f t="shared" si="173"/>
        <v>62.460716522234691</v>
      </c>
      <c r="CW172" s="20">
        <f t="shared" si="174"/>
        <v>559.48170794289206</v>
      </c>
      <c r="CX172" s="59">
        <f t="shared" si="122"/>
        <v>848.05308384386854</v>
      </c>
      <c r="CY172" s="59">
        <f ca="1">AVERAGE(OFFSET($CX$3,0,0,'Données projet'!$E$13+1,1))-AVERAGE(OFFSET($H$3,0,0,'Données projet'!$E$13+1,1))</f>
        <v>383.47399633251354</v>
      </c>
      <c r="CZ172" s="59">
        <f t="shared" si="150"/>
        <v>370.49129421395628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7.5474760560482554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7.5474760560482554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319</v>
      </c>
      <c r="DP172" s="17">
        <f>DO172*VLOOKUP('Données projet'!$B$14,Paramètres!$A$1:$I$89,3,0)*VLOOKUP('Données projet'!$B$14,Paramètres!$A$1:$I$89,5,0)</f>
        <v>258.77280000000002</v>
      </c>
      <c r="DQ172" s="13">
        <f t="shared" si="176"/>
        <v>62.460716522234691</v>
      </c>
      <c r="DR172" s="20">
        <f t="shared" si="177"/>
        <v>559.48170794289206</v>
      </c>
      <c r="DS172" s="59">
        <f t="shared" si="125"/>
        <v>848.05308384386854</v>
      </c>
      <c r="DT172" s="59">
        <f ca="1">AVERAGE(OFFSET($DS$3,0,0,'Données projet'!$E$14+1,1))-AVERAGE(OFFSET($H$3,0,0,'Données projet'!$E$14+1,1))</f>
        <v>383.47399633251354</v>
      </c>
      <c r="DU172" s="59">
        <f t="shared" si="152"/>
        <v>370.49129421395628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7.5474760560482554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7.5474760560482554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319</v>
      </c>
      <c r="EK172" s="17">
        <f>EJ172*VLOOKUP('Données projet'!$B$15,Paramètres!$A$1:$I$89,3,0)*VLOOKUP('Données projet'!$B$15,Paramètres!$A$1:$I$89,5,0)</f>
        <v>209.00879999999998</v>
      </c>
      <c r="EL172" s="13">
        <f t="shared" si="179"/>
        <v>51.718923953824202</v>
      </c>
      <c r="EM172" s="20">
        <f t="shared" si="180"/>
        <v>454.10078588624373</v>
      </c>
      <c r="EN172" s="59">
        <f t="shared" si="128"/>
        <v>742.67216178722015</v>
      </c>
      <c r="EO172" s="59">
        <f ca="1">AVERAGE(OFFSET($EN$3,0,0,'Données projet'!$E$15+1,1))-AVERAGE(OFFSET($H$3,0,0,'Données projet'!$E$15+1,1))</f>
        <v>321.37107975761091</v>
      </c>
      <c r="EP172" s="59">
        <f t="shared" si="154"/>
        <v>311.28303771742981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6.096038352962057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6.096038352962057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6">
        <f t="shared" si="110"/>
        <v>183.33333333333334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267</v>
      </c>
      <c r="O173" s="13">
        <f>N173*VLOOKUP('Données projet'!$B$9,Paramètres!$A$1:$I$89,3,0)*VLOOKUP('Données projet'!$B$9,Paramètres!$A$1:$I$89,5,0)</f>
        <v>241.58159999999998</v>
      </c>
      <c r="P173" s="13">
        <f t="shared" si="141"/>
        <v>58.779689232021951</v>
      </c>
      <c r="Q173" s="20">
        <f t="shared" si="162"/>
        <v>523.12924541243819</v>
      </c>
      <c r="R173" s="59">
        <f t="shared" si="109"/>
        <v>811.78323062872414</v>
      </c>
      <c r="S173" s="59">
        <f ca="1">AVERAGE(OFFSET($R$3,0,0,'Données projet'!$E$9+1,1))-AVERAGE(OFFSET($H$3,0,0,'Données projet'!$E$9+1,1))</f>
        <v>398.11190027805549</v>
      </c>
      <c r="T173" s="59">
        <f t="shared" si="142"/>
        <v>250.47702091764884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25.43295551975946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25.43295551975946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267</v>
      </c>
      <c r="AJ173" s="13">
        <f>AI173*VLOOKUP('Données projet'!$B$10,Paramètres!$A$1:$I$89,3,0)*VLOOKUP('Données projet'!$B$10,Paramètres!$A$1:$I$89,5,0)</f>
        <v>270.738</v>
      </c>
      <c r="AK173" s="13">
        <f t="shared" si="164"/>
        <v>65.005866623551711</v>
      </c>
      <c r="AL173" s="20">
        <f t="shared" si="165"/>
        <v>584.7539010360191</v>
      </c>
      <c r="AM173" s="59">
        <f t="shared" si="113"/>
        <v>873.40788625230493</v>
      </c>
      <c r="AN173" s="59">
        <f ca="1">AVERAGE(OFFSET($AM$3,0,0,'Données projet'!$E$10+1,1))-AVERAGE(OFFSET($H$3,0,0,'Données projet'!$E$10+1,1))</f>
        <v>437.26788843734175</v>
      </c>
      <c r="AO173" s="59">
        <f t="shared" si="144"/>
        <v>273.35778700650792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28.502450151454557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28.502450151454557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319</v>
      </c>
      <c r="BE173" s="13">
        <f>BD173*VLOOKUP('Données projet'!$B$11,Paramètres!$A$1:$I$89,3,0)*VLOOKUP('Données projet'!$B$11,Paramètres!$A$1:$I$89,5,0)</f>
        <v>343.3716</v>
      </c>
      <c r="BF173" s="13">
        <f t="shared" si="167"/>
        <v>80.196139773203285</v>
      </c>
      <c r="BG173" s="20">
        <f t="shared" si="168"/>
        <v>737.713813438329</v>
      </c>
      <c r="BH173" s="59">
        <f t="shared" si="116"/>
        <v>1026.3677986546149</v>
      </c>
      <c r="BI173" s="59">
        <f ca="1">AVERAGE(OFFSET($BH$3,0,0,'Données projet'!$E$11+1,1))-AVERAGE(OFFSET($H$3,0,0,'Données projet'!$E$11+1,1))</f>
        <v>488.49312517024231</v>
      </c>
      <c r="BJ173" s="59">
        <f t="shared" si="146"/>
        <v>470.60132881359323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9.8185336756260408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9.8185336756260408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319</v>
      </c>
      <c r="BZ173" s="13">
        <f>BY173*VLOOKUP('Données projet'!$B$12,Paramètres!$A$1:$I$89,3,0)*VLOOKUP('Données projet'!$B$12,Paramètres!$A$1:$I$89,5,0)</f>
        <v>308.53680000000003</v>
      </c>
      <c r="CA173" s="13">
        <f t="shared" si="170"/>
        <v>72.963171684496103</v>
      </c>
      <c r="CB173" s="20">
        <f t="shared" si="171"/>
        <v>664.4457840171641</v>
      </c>
      <c r="CC173" s="59">
        <f t="shared" si="119"/>
        <v>953.09976923344993</v>
      </c>
      <c r="CD173" s="59">
        <f ca="1">AVERAGE(OFFSET($CC$3,0,0,'Données projet'!$E$12+1,1))-AVERAGE(OFFSET($H$3,0,0,'Données projet'!$E$12+1,1))</f>
        <v>445.32382187045056</v>
      </c>
      <c r="CE173" s="59">
        <f t="shared" si="148"/>
        <v>429.45184538102637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8.8224505491132561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8.8224505491132561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319</v>
      </c>
      <c r="CU173" s="17">
        <f>CT173*VLOOKUP('Données projet'!$B$13,Paramètres!$A$1:$I$89,3,0)*VLOOKUP('Données projet'!$B$13,Paramètres!$A$1:$I$89,5,0)</f>
        <v>258.77280000000002</v>
      </c>
      <c r="CV173" s="13">
        <f t="shared" si="173"/>
        <v>62.460716522234691</v>
      </c>
      <c r="CW173" s="20">
        <f t="shared" si="174"/>
        <v>559.48170794289206</v>
      </c>
      <c r="CX173" s="59">
        <f t="shared" si="122"/>
        <v>848.13569315917789</v>
      </c>
      <c r="CY173" s="59">
        <f ca="1">AVERAGE(OFFSET($CX$3,0,0,'Données projet'!$E$13+1,1))-AVERAGE(OFFSET($H$3,0,0,'Données projet'!$E$13+1,1))</f>
        <v>383.47399633251354</v>
      </c>
      <c r="CZ173" s="59">
        <f t="shared" si="150"/>
        <v>370.49129421395628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7.3994746540949849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7.3994746540949849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319</v>
      </c>
      <c r="DP173" s="17">
        <f>DO173*VLOOKUP('Données projet'!$B$14,Paramètres!$A$1:$I$89,3,0)*VLOOKUP('Données projet'!$B$14,Paramètres!$A$1:$I$89,5,0)</f>
        <v>258.77280000000002</v>
      </c>
      <c r="DQ173" s="13">
        <f t="shared" si="176"/>
        <v>62.460716522234691</v>
      </c>
      <c r="DR173" s="20">
        <f t="shared" si="177"/>
        <v>559.48170794289206</v>
      </c>
      <c r="DS173" s="59">
        <f t="shared" si="125"/>
        <v>848.13569315917789</v>
      </c>
      <c r="DT173" s="59">
        <f ca="1">AVERAGE(OFFSET($DS$3,0,0,'Données projet'!$E$14+1,1))-AVERAGE(OFFSET($H$3,0,0,'Données projet'!$E$14+1,1))</f>
        <v>383.47399633251354</v>
      </c>
      <c r="DU173" s="59">
        <f t="shared" si="152"/>
        <v>370.49129421395628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7.3994746540949849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7.3994746540949849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319</v>
      </c>
      <c r="EK173" s="17">
        <f>EJ173*VLOOKUP('Données projet'!$B$15,Paramètres!$A$1:$I$89,3,0)*VLOOKUP('Données projet'!$B$15,Paramètres!$A$1:$I$89,5,0)</f>
        <v>209.00879999999998</v>
      </c>
      <c r="EL173" s="13">
        <f t="shared" si="179"/>
        <v>51.718923953824202</v>
      </c>
      <c r="EM173" s="20">
        <f t="shared" si="180"/>
        <v>454.10078588624373</v>
      </c>
      <c r="EN173" s="59">
        <f t="shared" si="128"/>
        <v>742.75477110252962</v>
      </c>
      <c r="EO173" s="59">
        <f ca="1">AVERAGE(OFFSET($EN$3,0,0,'Données projet'!$E$15+1,1))-AVERAGE(OFFSET($H$3,0,0,'Données projet'!$E$15+1,1))</f>
        <v>321.37107975761091</v>
      </c>
      <c r="EP173" s="59">
        <f t="shared" si="154"/>
        <v>311.28303771742981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5.9764987590767227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5.9764987590767227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6">
        <f t="shared" si="110"/>
        <v>183.33333333333334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267</v>
      </c>
      <c r="O174" s="13">
        <f>N174*VLOOKUP('Données projet'!$B$9,Paramètres!$A$1:$I$89,3,0)*VLOOKUP('Données projet'!$B$9,Paramètres!$A$1:$I$89,5,0)</f>
        <v>241.58159999999998</v>
      </c>
      <c r="P174" s="13">
        <f t="shared" si="141"/>
        <v>58.779689232021951</v>
      </c>
      <c r="Q174" s="20">
        <f t="shared" si="162"/>
        <v>523.12924541243819</v>
      </c>
      <c r="R174" s="59">
        <f t="shared" si="109"/>
        <v>811.86440685709977</v>
      </c>
      <c r="S174" s="59">
        <f ca="1">AVERAGE(OFFSET($R$3,0,0,'Données projet'!$E$9+1,1))-AVERAGE(OFFSET($H$3,0,0,'Données projet'!$E$9+1,1))</f>
        <v>398.11190027805549</v>
      </c>
      <c r="T174" s="59">
        <f t="shared" si="142"/>
        <v>250.47702091764884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24.934230774588105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24.934230774588105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267</v>
      </c>
      <c r="AJ174" s="13">
        <f>AI174*VLOOKUP('Données projet'!$B$10,Paramètres!$A$1:$I$89,3,0)*VLOOKUP('Données projet'!$B$10,Paramètres!$A$1:$I$89,5,0)</f>
        <v>270.738</v>
      </c>
      <c r="AK174" s="13">
        <f t="shared" si="164"/>
        <v>65.005866623551711</v>
      </c>
      <c r="AL174" s="20">
        <f t="shared" si="165"/>
        <v>584.7539010360191</v>
      </c>
      <c r="AM174" s="59">
        <f t="shared" si="113"/>
        <v>873.48906248068056</v>
      </c>
      <c r="AN174" s="59">
        <f ca="1">AVERAGE(OFFSET($AM$3,0,0,'Données projet'!$E$10+1,1))-AVERAGE(OFFSET($H$3,0,0,'Données projet'!$E$10+1,1))</f>
        <v>437.26788843734175</v>
      </c>
      <c r="AO174" s="59">
        <f t="shared" si="144"/>
        <v>273.35778700650792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27.94353448876252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27.94353448876252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319</v>
      </c>
      <c r="BE174" s="13">
        <f>BD174*VLOOKUP('Données projet'!$B$11,Paramètres!$A$1:$I$89,3,0)*VLOOKUP('Données projet'!$B$11,Paramètres!$A$1:$I$89,5,0)</f>
        <v>343.3716</v>
      </c>
      <c r="BF174" s="13">
        <f t="shared" si="167"/>
        <v>80.196139773203285</v>
      </c>
      <c r="BG174" s="20">
        <f t="shared" si="168"/>
        <v>737.713813438329</v>
      </c>
      <c r="BH174" s="59">
        <f t="shared" si="116"/>
        <v>1026.4489748829906</v>
      </c>
      <c r="BI174" s="59">
        <f ca="1">AVERAGE(OFFSET($BH$3,0,0,'Données projet'!$E$11+1,1))-AVERAGE(OFFSET($H$3,0,0,'Données projet'!$E$11+1,1))</f>
        <v>488.49312517024231</v>
      </c>
      <c r="BJ174" s="59">
        <f t="shared" si="146"/>
        <v>470.60132881359323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9.6259982189612199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9.6259982189612199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319</v>
      </c>
      <c r="BZ174" s="13">
        <f>BY174*VLOOKUP('Données projet'!$B$12,Paramètres!$A$1:$I$89,3,0)*VLOOKUP('Données projet'!$B$12,Paramètres!$A$1:$I$89,5,0)</f>
        <v>308.53680000000003</v>
      </c>
      <c r="CA174" s="13">
        <f t="shared" si="170"/>
        <v>72.963171684496103</v>
      </c>
      <c r="CB174" s="20">
        <f t="shared" si="171"/>
        <v>664.4457840171641</v>
      </c>
      <c r="CC174" s="59">
        <f t="shared" si="119"/>
        <v>953.18094546182556</v>
      </c>
      <c r="CD174" s="59">
        <f ca="1">AVERAGE(OFFSET($CC$3,0,0,'Données projet'!$E$12+1,1))-AVERAGE(OFFSET($H$3,0,0,'Données projet'!$E$12+1,1))</f>
        <v>445.32382187045056</v>
      </c>
      <c r="CE174" s="59">
        <f t="shared" si="148"/>
        <v>429.45184538102637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8.6494476750086342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8.6494476750086342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319</v>
      </c>
      <c r="CU174" s="17">
        <f>CT174*VLOOKUP('Données projet'!$B$13,Paramètres!$A$1:$I$89,3,0)*VLOOKUP('Données projet'!$B$13,Paramètres!$A$1:$I$89,5,0)</f>
        <v>258.77280000000002</v>
      </c>
      <c r="CV174" s="13">
        <f t="shared" si="173"/>
        <v>62.460716522234691</v>
      </c>
      <c r="CW174" s="20">
        <f t="shared" si="174"/>
        <v>559.48170794289206</v>
      </c>
      <c r="CX174" s="59">
        <f t="shared" si="122"/>
        <v>848.21686938755352</v>
      </c>
      <c r="CY174" s="59">
        <f ca="1">AVERAGE(OFFSET($CX$3,0,0,'Données projet'!$E$13+1,1))-AVERAGE(OFFSET($H$3,0,0,'Données projet'!$E$13+1,1))</f>
        <v>383.47399633251354</v>
      </c>
      <c r="CZ174" s="59">
        <f t="shared" si="150"/>
        <v>370.49129421395628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7.2543754693620768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7.2543754693620768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319</v>
      </c>
      <c r="DP174" s="17">
        <f>DO174*VLOOKUP('Données projet'!$B$14,Paramètres!$A$1:$I$89,3,0)*VLOOKUP('Données projet'!$B$14,Paramètres!$A$1:$I$89,5,0)</f>
        <v>258.77280000000002</v>
      </c>
      <c r="DQ174" s="13">
        <f t="shared" si="176"/>
        <v>62.460716522234691</v>
      </c>
      <c r="DR174" s="20">
        <f t="shared" si="177"/>
        <v>559.48170794289206</v>
      </c>
      <c r="DS174" s="59">
        <f t="shared" si="125"/>
        <v>848.21686938755352</v>
      </c>
      <c r="DT174" s="59">
        <f ca="1">AVERAGE(OFFSET($DS$3,0,0,'Données projet'!$E$14+1,1))-AVERAGE(OFFSET($H$3,0,0,'Données projet'!$E$14+1,1))</f>
        <v>383.47399633251354</v>
      </c>
      <c r="DU174" s="59">
        <f t="shared" si="152"/>
        <v>370.49129421395628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7.2543754693620768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7.2543754693620768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319</v>
      </c>
      <c r="EK174" s="17">
        <f>EJ174*VLOOKUP('Données projet'!$B$15,Paramètres!$A$1:$I$89,3,0)*VLOOKUP('Données projet'!$B$15,Paramètres!$A$1:$I$89,5,0)</f>
        <v>209.00879999999998</v>
      </c>
      <c r="EL174" s="13">
        <f t="shared" si="179"/>
        <v>51.718923953824202</v>
      </c>
      <c r="EM174" s="20">
        <f t="shared" si="180"/>
        <v>454.10078588624373</v>
      </c>
      <c r="EN174" s="59">
        <f t="shared" si="128"/>
        <v>742.83594733090524</v>
      </c>
      <c r="EO174" s="59">
        <f ca="1">AVERAGE(OFFSET($EN$3,0,0,'Données projet'!$E$15+1,1))-AVERAGE(OFFSET($H$3,0,0,'Données projet'!$E$15+1,1))</f>
        <v>321.37107975761091</v>
      </c>
      <c r="EP174" s="59">
        <f t="shared" si="154"/>
        <v>311.28303771742981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5.8593032637155273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5.8593032637155273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6">
        <f t="shared" si="110"/>
        <v>183.33333333333334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267</v>
      </c>
      <c r="O175" s="13">
        <f>N175*VLOOKUP('Données projet'!$B$9,Paramètres!$A$1:$I$89,3,0)*VLOOKUP('Données projet'!$B$9,Paramètres!$A$1:$I$89,5,0)</f>
        <v>241.58159999999998</v>
      </c>
      <c r="P175" s="13">
        <f t="shared" si="141"/>
        <v>58.779689232021951</v>
      </c>
      <c r="Q175" s="20">
        <f t="shared" si="162"/>
        <v>523.12924541243819</v>
      </c>
      <c r="R175" s="59">
        <f t="shared" si="109"/>
        <v>811.94417485939584</v>
      </c>
      <c r="S175" s="59">
        <f ca="1">AVERAGE(OFFSET($R$3,0,0,'Données projet'!$E$9+1,1))-AVERAGE(OFFSET($H$3,0,0,'Données projet'!$E$9+1,1))</f>
        <v>398.11190027805549</v>
      </c>
      <c r="T175" s="59">
        <f t="shared" si="142"/>
        <v>250.47702091764884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24.445285717477503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24.445285717477503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267</v>
      </c>
      <c r="AJ175" s="13">
        <f>AI175*VLOOKUP('Données projet'!$B$10,Paramètres!$A$1:$I$89,3,0)*VLOOKUP('Données projet'!$B$10,Paramètres!$A$1:$I$89,5,0)</f>
        <v>270.738</v>
      </c>
      <c r="AK175" s="13">
        <f t="shared" si="164"/>
        <v>65.005866623551711</v>
      </c>
      <c r="AL175" s="20">
        <f t="shared" si="165"/>
        <v>584.7539010360191</v>
      </c>
      <c r="AM175" s="59">
        <f t="shared" si="113"/>
        <v>873.56883048297675</v>
      </c>
      <c r="AN175" s="59">
        <f ca="1">AVERAGE(OFFSET($AM$3,0,0,'Données projet'!$E$10+1,1))-AVERAGE(OFFSET($H$3,0,0,'Données projet'!$E$10+1,1))</f>
        <v>437.26788843734175</v>
      </c>
      <c r="AO175" s="59">
        <f t="shared" si="144"/>
        <v>273.35778700650792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27.395578821310984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27.395578821310984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319</v>
      </c>
      <c r="BE175" s="13">
        <f>BD175*VLOOKUP('Données projet'!$B$11,Paramètres!$A$1:$I$89,3,0)*VLOOKUP('Données projet'!$B$11,Paramètres!$A$1:$I$89,5,0)</f>
        <v>343.3716</v>
      </c>
      <c r="BF175" s="13">
        <f t="shared" si="167"/>
        <v>80.196139773203285</v>
      </c>
      <c r="BG175" s="20">
        <f t="shared" si="168"/>
        <v>737.713813438329</v>
      </c>
      <c r="BH175" s="59">
        <f t="shared" si="116"/>
        <v>1026.5287428852866</v>
      </c>
      <c r="BI175" s="59">
        <f ca="1">AVERAGE(OFFSET($BH$3,0,0,'Données projet'!$E$11+1,1))-AVERAGE(OFFSET($H$3,0,0,'Données projet'!$E$11+1,1))</f>
        <v>488.49312517024231</v>
      </c>
      <c r="BJ175" s="59">
        <f t="shared" si="146"/>
        <v>470.60132881359323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9.4372382651665632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9.4372382651665632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319</v>
      </c>
      <c r="BZ175" s="13">
        <f>BY175*VLOOKUP('Données projet'!$B$12,Paramètres!$A$1:$I$89,3,0)*VLOOKUP('Données projet'!$B$12,Paramètres!$A$1:$I$89,5,0)</f>
        <v>308.53680000000003</v>
      </c>
      <c r="CA175" s="13">
        <f t="shared" si="170"/>
        <v>72.963171684496103</v>
      </c>
      <c r="CB175" s="20">
        <f t="shared" si="171"/>
        <v>664.4457840171641</v>
      </c>
      <c r="CC175" s="59">
        <f t="shared" si="119"/>
        <v>953.26071346412175</v>
      </c>
      <c r="CD175" s="59">
        <f ca="1">AVERAGE(OFFSET($CC$3,0,0,'Données projet'!$E$12+1,1))-AVERAGE(OFFSET($H$3,0,0,'Données projet'!$E$12+1,1))</f>
        <v>445.32382187045056</v>
      </c>
      <c r="CE175" s="59">
        <f t="shared" si="148"/>
        <v>429.45184538102637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8.4798372817438707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8.4798372817438707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319</v>
      </c>
      <c r="CU175" s="17">
        <f>CT175*VLOOKUP('Données projet'!$B$13,Paramètres!$A$1:$I$89,3,0)*VLOOKUP('Données projet'!$B$13,Paramètres!$A$1:$I$89,5,0)</f>
        <v>258.77280000000002</v>
      </c>
      <c r="CV175" s="13">
        <f t="shared" si="173"/>
        <v>62.460716522234691</v>
      </c>
      <c r="CW175" s="20">
        <f t="shared" si="174"/>
        <v>559.48170794289206</v>
      </c>
      <c r="CX175" s="59">
        <f t="shared" si="122"/>
        <v>848.29663738984971</v>
      </c>
      <c r="CY175" s="59">
        <f ca="1">AVERAGE(OFFSET($CX$3,0,0,'Données projet'!$E$13+1,1))-AVERAGE(OFFSET($H$3,0,0,'Données projet'!$E$13+1,1))</f>
        <v>383.47399633251354</v>
      </c>
      <c r="CZ175" s="59">
        <f t="shared" si="150"/>
        <v>370.49129421395628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7.1121215911400171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7.1121215911400171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319</v>
      </c>
      <c r="DP175" s="17">
        <f>DO175*VLOOKUP('Données projet'!$B$14,Paramètres!$A$1:$I$89,3,0)*VLOOKUP('Données projet'!$B$14,Paramètres!$A$1:$I$89,5,0)</f>
        <v>258.77280000000002</v>
      </c>
      <c r="DQ175" s="13">
        <f t="shared" si="176"/>
        <v>62.460716522234691</v>
      </c>
      <c r="DR175" s="20">
        <f t="shared" si="177"/>
        <v>559.48170794289206</v>
      </c>
      <c r="DS175" s="59">
        <f t="shared" si="125"/>
        <v>848.29663738984971</v>
      </c>
      <c r="DT175" s="59">
        <f ca="1">AVERAGE(OFFSET($DS$3,0,0,'Données projet'!$E$14+1,1))-AVERAGE(OFFSET($H$3,0,0,'Données projet'!$E$14+1,1))</f>
        <v>383.47399633251354</v>
      </c>
      <c r="DU175" s="59">
        <f t="shared" si="152"/>
        <v>370.49129421395628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7.1121215911400171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7.1121215911400171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319</v>
      </c>
      <c r="EK175" s="17">
        <f>EJ175*VLOOKUP('Données projet'!$B$15,Paramètres!$A$1:$I$89,3,0)*VLOOKUP('Données projet'!$B$15,Paramètres!$A$1:$I$89,5,0)</f>
        <v>209.00879999999998</v>
      </c>
      <c r="EL175" s="13">
        <f t="shared" si="179"/>
        <v>51.718923953824202</v>
      </c>
      <c r="EM175" s="20">
        <f t="shared" si="180"/>
        <v>454.10078588624373</v>
      </c>
      <c r="EN175" s="59">
        <f t="shared" si="128"/>
        <v>742.91571533320143</v>
      </c>
      <c r="EO175" s="59">
        <f ca="1">AVERAGE(OFFSET($EN$3,0,0,'Données projet'!$E$15+1,1))-AVERAGE(OFFSET($H$3,0,0,'Données projet'!$E$15+1,1))</f>
        <v>321.37107975761091</v>
      </c>
      <c r="EP175" s="59">
        <f t="shared" si="154"/>
        <v>311.28303771742981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5.7444059005361714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5.7444059005361714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6">
        <f t="shared" si="110"/>
        <v>183.33333333333334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267</v>
      </c>
      <c r="O176" s="13">
        <f>N176*VLOOKUP('Données projet'!$B$9,Paramètres!$A$1:$I$89,3,0)*VLOOKUP('Données projet'!$B$9,Paramètres!$A$1:$I$89,5,0)</f>
        <v>241.58159999999998</v>
      </c>
      <c r="P176" s="13">
        <f t="shared" si="141"/>
        <v>58.779689232021951</v>
      </c>
      <c r="Q176" s="20">
        <f t="shared" si="162"/>
        <v>523.12924541243819</v>
      </c>
      <c r="R176" s="59">
        <f t="shared" si="109"/>
        <v>812.02255906518667</v>
      </c>
      <c r="S176" s="59">
        <f ca="1">AVERAGE(OFFSET($R$3,0,0,'Données projet'!$E$9+1,1))-AVERAGE(OFFSET($H$3,0,0,'Données projet'!$E$9+1,1))</f>
        <v>398.11190027805549</v>
      </c>
      <c r="T176" s="59">
        <f t="shared" si="142"/>
        <v>250.47702091764884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23.965928574709803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23.965928574709803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267</v>
      </c>
      <c r="AJ176" s="13">
        <f>AI176*VLOOKUP('Données projet'!$B$10,Paramètres!$A$1:$I$89,3,0)*VLOOKUP('Données projet'!$B$10,Paramètres!$A$1:$I$89,5,0)</f>
        <v>270.738</v>
      </c>
      <c r="AK176" s="13">
        <f t="shared" si="164"/>
        <v>65.005866623551711</v>
      </c>
      <c r="AL176" s="20">
        <f t="shared" si="165"/>
        <v>584.7539010360191</v>
      </c>
      <c r="AM176" s="59">
        <f t="shared" si="113"/>
        <v>873.64721468876758</v>
      </c>
      <c r="AN176" s="59">
        <f ca="1">AVERAGE(OFFSET($AM$3,0,0,'Données projet'!$E$10+1,1))-AVERAGE(OFFSET($H$3,0,0,'Données projet'!$E$10+1,1))</f>
        <v>437.26788843734175</v>
      </c>
      <c r="AO176" s="59">
        <f t="shared" si="144"/>
        <v>273.35778700650792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26.858368230278217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26.858368230278217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319</v>
      </c>
      <c r="BE176" s="13">
        <f>BD176*VLOOKUP('Données projet'!$B$11,Paramètres!$A$1:$I$89,3,0)*VLOOKUP('Données projet'!$B$11,Paramètres!$A$1:$I$89,5,0)</f>
        <v>343.3716</v>
      </c>
      <c r="BF176" s="13">
        <f t="shared" si="167"/>
        <v>80.196139773203285</v>
      </c>
      <c r="BG176" s="20">
        <f t="shared" si="168"/>
        <v>737.713813438329</v>
      </c>
      <c r="BH176" s="59">
        <f t="shared" si="116"/>
        <v>1026.6071270910775</v>
      </c>
      <c r="BI176" s="59">
        <f ca="1">AVERAGE(OFFSET($BH$3,0,0,'Données projet'!$E$11+1,1))-AVERAGE(OFFSET($H$3,0,0,'Données projet'!$E$11+1,1))</f>
        <v>488.49312517024231</v>
      </c>
      <c r="BJ176" s="59">
        <f t="shared" si="146"/>
        <v>470.60132881359323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9.2521797789336162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9.2521797789336162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319</v>
      </c>
      <c r="BZ176" s="13">
        <f>BY176*VLOOKUP('Données projet'!$B$12,Paramètres!$A$1:$I$89,3,0)*VLOOKUP('Données projet'!$B$12,Paramètres!$A$1:$I$89,5,0)</f>
        <v>308.53680000000003</v>
      </c>
      <c r="CA176" s="13">
        <f t="shared" si="170"/>
        <v>72.963171684496103</v>
      </c>
      <c r="CB176" s="20">
        <f t="shared" si="171"/>
        <v>664.4457840171641</v>
      </c>
      <c r="CC176" s="59">
        <f t="shared" si="119"/>
        <v>953.33909766991258</v>
      </c>
      <c r="CD176" s="59">
        <f ca="1">AVERAGE(OFFSET($CC$3,0,0,'Données projet'!$E$12+1,1))-AVERAGE(OFFSET($H$3,0,0,'Données projet'!$E$12+1,1))</f>
        <v>445.32382187045056</v>
      </c>
      <c r="CE176" s="59">
        <f t="shared" si="148"/>
        <v>429.45184538102637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8.3135528448389042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8.3135528448389042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319</v>
      </c>
      <c r="CU176" s="17">
        <f>CT176*VLOOKUP('Données projet'!$B$13,Paramètres!$A$1:$I$89,3,0)*VLOOKUP('Données projet'!$B$13,Paramètres!$A$1:$I$89,5,0)</f>
        <v>258.77280000000002</v>
      </c>
      <c r="CV176" s="13">
        <f t="shared" si="173"/>
        <v>62.460716522234691</v>
      </c>
      <c r="CW176" s="20">
        <f t="shared" si="174"/>
        <v>559.48170794289206</v>
      </c>
      <c r="CX176" s="59">
        <f t="shared" si="122"/>
        <v>848.37502159564053</v>
      </c>
      <c r="CY176" s="59">
        <f ca="1">AVERAGE(OFFSET($CX$3,0,0,'Données projet'!$E$13+1,1))-AVERAGE(OFFSET($H$3,0,0,'Données projet'!$E$13+1,1))</f>
        <v>383.47399633251354</v>
      </c>
      <c r="CZ176" s="59">
        <f t="shared" si="150"/>
        <v>370.49129421395628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6.9726572247035934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6.9726572247035934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319</v>
      </c>
      <c r="DP176" s="17">
        <f>DO176*VLOOKUP('Données projet'!$B$14,Paramètres!$A$1:$I$89,3,0)*VLOOKUP('Données projet'!$B$14,Paramètres!$A$1:$I$89,5,0)</f>
        <v>258.77280000000002</v>
      </c>
      <c r="DQ176" s="13">
        <f t="shared" si="176"/>
        <v>62.460716522234691</v>
      </c>
      <c r="DR176" s="20">
        <f t="shared" si="177"/>
        <v>559.48170794289206</v>
      </c>
      <c r="DS176" s="59">
        <f t="shared" si="125"/>
        <v>848.37502159564053</v>
      </c>
      <c r="DT176" s="59">
        <f ca="1">AVERAGE(OFFSET($DS$3,0,0,'Données projet'!$E$14+1,1))-AVERAGE(OFFSET($H$3,0,0,'Données projet'!$E$14+1,1))</f>
        <v>383.47399633251354</v>
      </c>
      <c r="DU176" s="59">
        <f t="shared" si="152"/>
        <v>370.49129421395628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6.9726572247035934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6.9726572247035934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319</v>
      </c>
      <c r="EK176" s="17">
        <f>EJ176*VLOOKUP('Données projet'!$B$15,Paramètres!$A$1:$I$89,3,0)*VLOOKUP('Données projet'!$B$15,Paramètres!$A$1:$I$89,5,0)</f>
        <v>209.00879999999998</v>
      </c>
      <c r="EL176" s="13">
        <f t="shared" si="179"/>
        <v>51.718923953824202</v>
      </c>
      <c r="EM176" s="20">
        <f t="shared" si="180"/>
        <v>454.10078588624373</v>
      </c>
      <c r="EN176" s="59">
        <f t="shared" si="128"/>
        <v>742.99409953899226</v>
      </c>
      <c r="EO176" s="59">
        <f ca="1">AVERAGE(OFFSET($EN$3,0,0,'Données projet'!$E$15+1,1))-AVERAGE(OFFSET($H$3,0,0,'Données projet'!$E$15+1,1))</f>
        <v>321.37107975761091</v>
      </c>
      <c r="EP176" s="59">
        <f t="shared" si="154"/>
        <v>311.28303771742981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5.6317616045682906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5.6317616045682906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6">
        <f t="shared" si="110"/>
        <v>183.33333333333334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267</v>
      </c>
      <c r="O177" s="13">
        <f>N177*VLOOKUP('Données projet'!$B$9,Paramètres!$A$1:$I$89,3,0)*VLOOKUP('Données projet'!$B$9,Paramètres!$A$1:$I$89,5,0)</f>
        <v>241.58159999999998</v>
      </c>
      <c r="P177" s="13">
        <f t="shared" si="141"/>
        <v>58.779689232021951</v>
      </c>
      <c r="Q177" s="20">
        <f t="shared" si="162"/>
        <v>523.12924541243819</v>
      </c>
      <c r="R177" s="59">
        <f t="shared" si="109"/>
        <v>812.09958348024793</v>
      </c>
      <c r="S177" s="59">
        <f ca="1">AVERAGE(OFFSET($R$3,0,0,'Données projet'!$E$9+1,1))-AVERAGE(OFFSET($H$3,0,0,'Données projet'!$E$9+1,1))</f>
        <v>398.11190027805549</v>
      </c>
      <c r="T177" s="59">
        <f t="shared" si="142"/>
        <v>250.47702091764884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23.49597133313279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23.49597133313279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267</v>
      </c>
      <c r="AJ177" s="13">
        <f>AI177*VLOOKUP('Données projet'!$B$10,Paramètres!$A$1:$I$89,3,0)*VLOOKUP('Données projet'!$B$10,Paramètres!$A$1:$I$89,5,0)</f>
        <v>270.738</v>
      </c>
      <c r="AK177" s="13">
        <f t="shared" si="164"/>
        <v>65.005866623551711</v>
      </c>
      <c r="AL177" s="20">
        <f t="shared" si="165"/>
        <v>584.7539010360191</v>
      </c>
      <c r="AM177" s="59">
        <f t="shared" si="113"/>
        <v>873.72423910382884</v>
      </c>
      <c r="AN177" s="59">
        <f ca="1">AVERAGE(OFFSET($AM$3,0,0,'Données projet'!$E$10+1,1))-AVERAGE(OFFSET($H$3,0,0,'Données projet'!$E$10+1,1))</f>
        <v>437.26788843734175</v>
      </c>
      <c r="AO177" s="59">
        <f t="shared" si="144"/>
        <v>273.35778700650792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26.331692011269496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26.331692011269496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319</v>
      </c>
      <c r="BE177" s="13">
        <f>BD177*VLOOKUP('Données projet'!$B$11,Paramètres!$A$1:$I$89,3,0)*VLOOKUP('Données projet'!$B$11,Paramètres!$A$1:$I$89,5,0)</f>
        <v>343.3716</v>
      </c>
      <c r="BF177" s="13">
        <f t="shared" si="167"/>
        <v>80.196139773203285</v>
      </c>
      <c r="BG177" s="20">
        <f t="shared" si="168"/>
        <v>737.713813438329</v>
      </c>
      <c r="BH177" s="59">
        <f t="shared" si="116"/>
        <v>1026.6841515061387</v>
      </c>
      <c r="BI177" s="59">
        <f ca="1">AVERAGE(OFFSET($BH$3,0,0,'Données projet'!$E$11+1,1))-AVERAGE(OFFSET($H$3,0,0,'Données projet'!$E$11+1,1))</f>
        <v>488.49312517024231</v>
      </c>
      <c r="BJ177" s="59">
        <f t="shared" si="146"/>
        <v>470.60132881359323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9.070750176741166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9.070750176741166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319</v>
      </c>
      <c r="BZ177" s="13">
        <f>BY177*VLOOKUP('Données projet'!$B$12,Paramètres!$A$1:$I$89,3,0)*VLOOKUP('Données projet'!$B$12,Paramètres!$A$1:$I$89,5,0)</f>
        <v>308.53680000000003</v>
      </c>
      <c r="CA177" s="13">
        <f t="shared" si="170"/>
        <v>72.963171684496103</v>
      </c>
      <c r="CB177" s="20">
        <f t="shared" si="171"/>
        <v>664.4457840171641</v>
      </c>
      <c r="CC177" s="59">
        <f t="shared" si="119"/>
        <v>953.41612208497384</v>
      </c>
      <c r="CD177" s="59">
        <f ca="1">AVERAGE(OFFSET($CC$3,0,0,'Données projet'!$E$12+1,1))-AVERAGE(OFFSET($H$3,0,0,'Données projet'!$E$12+1,1))</f>
        <v>445.32382187045056</v>
      </c>
      <c r="CE177" s="59">
        <f t="shared" si="148"/>
        <v>429.45184538102637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8.1505291443181527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8.1505291443181527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319</v>
      </c>
      <c r="CU177" s="17">
        <f>CT177*VLOOKUP('Données projet'!$B$13,Paramètres!$A$1:$I$89,3,0)*VLOOKUP('Données projet'!$B$13,Paramètres!$A$1:$I$89,5,0)</f>
        <v>258.77280000000002</v>
      </c>
      <c r="CV177" s="13">
        <f t="shared" si="173"/>
        <v>62.460716522234691</v>
      </c>
      <c r="CW177" s="20">
        <f t="shared" si="174"/>
        <v>559.48170794289206</v>
      </c>
      <c r="CX177" s="59">
        <f t="shared" si="122"/>
        <v>848.45204601070179</v>
      </c>
      <c r="CY177" s="59">
        <f ca="1">AVERAGE(OFFSET($CX$3,0,0,'Données projet'!$E$13+1,1))-AVERAGE(OFFSET($H$3,0,0,'Données projet'!$E$13+1,1))</f>
        <v>383.47399633251354</v>
      </c>
      <c r="CZ177" s="59">
        <f t="shared" si="150"/>
        <v>370.49129421395628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6.8359276694281235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6.8359276694281235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319</v>
      </c>
      <c r="DP177" s="17">
        <f>DO177*VLOOKUP('Données projet'!$B$14,Paramètres!$A$1:$I$89,3,0)*VLOOKUP('Données projet'!$B$14,Paramètres!$A$1:$I$89,5,0)</f>
        <v>258.77280000000002</v>
      </c>
      <c r="DQ177" s="13">
        <f t="shared" si="176"/>
        <v>62.460716522234691</v>
      </c>
      <c r="DR177" s="20">
        <f t="shared" si="177"/>
        <v>559.48170794289206</v>
      </c>
      <c r="DS177" s="59">
        <f t="shared" si="125"/>
        <v>848.45204601070179</v>
      </c>
      <c r="DT177" s="59">
        <f ca="1">AVERAGE(OFFSET($DS$3,0,0,'Données projet'!$E$14+1,1))-AVERAGE(OFFSET($H$3,0,0,'Données projet'!$E$14+1,1))</f>
        <v>383.47399633251354</v>
      </c>
      <c r="DU177" s="59">
        <f t="shared" si="152"/>
        <v>370.49129421395628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6.8359276694281235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6.8359276694281235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319</v>
      </c>
      <c r="EK177" s="17">
        <f>EJ177*VLOOKUP('Données projet'!$B$15,Paramètres!$A$1:$I$89,3,0)*VLOOKUP('Données projet'!$B$15,Paramètres!$A$1:$I$89,5,0)</f>
        <v>209.00879999999998</v>
      </c>
      <c r="EL177" s="13">
        <f t="shared" si="179"/>
        <v>51.718923953824202</v>
      </c>
      <c r="EM177" s="20">
        <f t="shared" si="180"/>
        <v>454.10078588624373</v>
      </c>
      <c r="EN177" s="59">
        <f t="shared" si="128"/>
        <v>743.07112395405352</v>
      </c>
      <c r="EO177" s="59">
        <f ca="1">AVERAGE(OFFSET($EN$3,0,0,'Données projet'!$E$15+1,1))-AVERAGE(OFFSET($H$3,0,0,'Données projet'!$E$15+1,1))</f>
        <v>321.37107975761091</v>
      </c>
      <c r="EP177" s="59">
        <f t="shared" si="154"/>
        <v>311.28303771742981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5.521326194538104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5.521326194538104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6">
        <f t="shared" si="110"/>
        <v>183.33333333333334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267</v>
      </c>
      <c r="O178" s="13">
        <f>N178*VLOOKUP('Données projet'!$B$9,Paramètres!$A$1:$I$89,3,0)*VLOOKUP('Données projet'!$B$9,Paramètres!$A$1:$I$89,5,0)</f>
        <v>241.58159999999998</v>
      </c>
      <c r="P178" s="13">
        <f t="shared" si="141"/>
        <v>58.779689232021951</v>
      </c>
      <c r="Q178" s="20">
        <f t="shared" si="162"/>
        <v>523.12924541243819</v>
      </c>
      <c r="R178" s="59">
        <f t="shared" si="109"/>
        <v>812.1752716939086</v>
      </c>
      <c r="S178" s="59">
        <f ca="1">AVERAGE(OFFSET($R$3,0,0,'Données projet'!$E$9+1,1))-AVERAGE(OFFSET($H$3,0,0,'Données projet'!$E$9+1,1))</f>
        <v>398.11190027805549</v>
      </c>
      <c r="T178" s="59">
        <f t="shared" si="142"/>
        <v>250.47702091764884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23.035229666417489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23.035229666417489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267</v>
      </c>
      <c r="AJ178" s="13">
        <f>AI178*VLOOKUP('Données projet'!$B$10,Paramètres!$A$1:$I$89,3,0)*VLOOKUP('Données projet'!$B$10,Paramètres!$A$1:$I$89,5,0)</f>
        <v>270.738</v>
      </c>
      <c r="AK178" s="13">
        <f t="shared" si="164"/>
        <v>65.005866623551711</v>
      </c>
      <c r="AL178" s="20">
        <f t="shared" si="165"/>
        <v>584.7539010360191</v>
      </c>
      <c r="AM178" s="59">
        <f t="shared" si="113"/>
        <v>873.79992731748951</v>
      </c>
      <c r="AN178" s="59">
        <f ca="1">AVERAGE(OFFSET($AM$3,0,0,'Données projet'!$E$10+1,1))-AVERAGE(OFFSET($H$3,0,0,'Données projet'!$E$10+1,1))</f>
        <v>437.26788843734175</v>
      </c>
      <c r="AO178" s="59">
        <f t="shared" si="144"/>
        <v>273.35778700650792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25.815343591674761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25.815343591674761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319</v>
      </c>
      <c r="BE178" s="13">
        <f>BD178*VLOOKUP('Données projet'!$B$11,Paramètres!$A$1:$I$89,3,0)*VLOOKUP('Données projet'!$B$11,Paramètres!$A$1:$I$89,5,0)</f>
        <v>343.3716</v>
      </c>
      <c r="BF178" s="13">
        <f t="shared" si="167"/>
        <v>80.196139773203285</v>
      </c>
      <c r="BG178" s="20">
        <f t="shared" si="168"/>
        <v>737.713813438329</v>
      </c>
      <c r="BH178" s="59">
        <f t="shared" si="116"/>
        <v>1026.7598397197994</v>
      </c>
      <c r="BI178" s="59">
        <f ca="1">AVERAGE(OFFSET($BH$3,0,0,'Données projet'!$E$11+1,1))-AVERAGE(OFFSET($H$3,0,0,'Données projet'!$E$11+1,1))</f>
        <v>488.49312517024231</v>
      </c>
      <c r="BJ178" s="59">
        <f t="shared" si="146"/>
        <v>470.60132881359323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8.8928782983865791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8.8928782983865791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319</v>
      </c>
      <c r="BZ178" s="13">
        <f>BY178*VLOOKUP('Données projet'!$B$12,Paramètres!$A$1:$I$89,3,0)*VLOOKUP('Données projet'!$B$12,Paramètres!$A$1:$I$89,5,0)</f>
        <v>308.53680000000003</v>
      </c>
      <c r="CA178" s="13">
        <f t="shared" si="170"/>
        <v>72.963171684496103</v>
      </c>
      <c r="CB178" s="20">
        <f t="shared" si="171"/>
        <v>664.4457840171641</v>
      </c>
      <c r="CC178" s="59">
        <f t="shared" si="119"/>
        <v>953.4918102986345</v>
      </c>
      <c r="CD178" s="59">
        <f ca="1">AVERAGE(OFFSET($CC$3,0,0,'Données projet'!$E$12+1,1))-AVERAGE(OFFSET($H$3,0,0,'Données projet'!$E$12+1,1))</f>
        <v>445.32382187045056</v>
      </c>
      <c r="CE178" s="59">
        <f t="shared" si="148"/>
        <v>429.45184538102637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7.9907022391299733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7.9907022391299733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319</v>
      </c>
      <c r="CU178" s="17">
        <f>CT178*VLOOKUP('Données projet'!$B$13,Paramètres!$A$1:$I$89,3,0)*VLOOKUP('Données projet'!$B$13,Paramètres!$A$1:$I$89,5,0)</f>
        <v>258.77280000000002</v>
      </c>
      <c r="CV178" s="13">
        <f t="shared" si="173"/>
        <v>62.460716522234691</v>
      </c>
      <c r="CW178" s="20">
        <f t="shared" si="174"/>
        <v>559.48170794289206</v>
      </c>
      <c r="CX178" s="59">
        <f t="shared" si="122"/>
        <v>848.52773422436246</v>
      </c>
      <c r="CY178" s="59">
        <f ca="1">AVERAGE(OFFSET($CX$3,0,0,'Données projet'!$E$13+1,1))-AVERAGE(OFFSET($H$3,0,0,'Données projet'!$E$13+1,1))</f>
        <v>383.47399633251354</v>
      </c>
      <c r="CZ178" s="59">
        <f t="shared" si="150"/>
        <v>370.49129421395628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6.7018792973348118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6.7018792973348118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319</v>
      </c>
      <c r="DP178" s="17">
        <f>DO178*VLOOKUP('Données projet'!$B$14,Paramètres!$A$1:$I$89,3,0)*VLOOKUP('Données projet'!$B$14,Paramètres!$A$1:$I$89,5,0)</f>
        <v>258.77280000000002</v>
      </c>
      <c r="DQ178" s="13">
        <f t="shared" si="176"/>
        <v>62.460716522234691</v>
      </c>
      <c r="DR178" s="20">
        <f t="shared" si="177"/>
        <v>559.48170794289206</v>
      </c>
      <c r="DS178" s="59">
        <f t="shared" si="125"/>
        <v>848.52773422436246</v>
      </c>
      <c r="DT178" s="59">
        <f ca="1">AVERAGE(OFFSET($DS$3,0,0,'Données projet'!$E$14+1,1))-AVERAGE(OFFSET($H$3,0,0,'Données projet'!$E$14+1,1))</f>
        <v>383.47399633251354</v>
      </c>
      <c r="DU178" s="59">
        <f t="shared" si="152"/>
        <v>370.49129421395628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6.7018792973348118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6.7018792973348118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319</v>
      </c>
      <c r="EK178" s="17">
        <f>EJ178*VLOOKUP('Données projet'!$B$15,Paramètres!$A$1:$I$89,3,0)*VLOOKUP('Données projet'!$B$15,Paramètres!$A$1:$I$89,5,0)</f>
        <v>209.00879999999998</v>
      </c>
      <c r="EL178" s="13">
        <f t="shared" si="179"/>
        <v>51.718923953824202</v>
      </c>
      <c r="EM178" s="20">
        <f t="shared" si="180"/>
        <v>454.10078588624373</v>
      </c>
      <c r="EN178" s="59">
        <f t="shared" si="128"/>
        <v>743.14681216771419</v>
      </c>
      <c r="EO178" s="59">
        <f ca="1">AVERAGE(OFFSET($EN$3,0,0,'Données projet'!$E$15+1,1))-AVERAGE(OFFSET($H$3,0,0,'Données projet'!$E$15+1,1))</f>
        <v>321.37107975761091</v>
      </c>
      <c r="EP178" s="59">
        <f t="shared" si="154"/>
        <v>311.28303771742981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5.41305635553966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5.41305635553966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6">
        <f t="shared" si="110"/>
        <v>183.33333333333334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267</v>
      </c>
      <c r="O179" s="13">
        <f>N179*VLOOKUP('Données projet'!$B$9,Paramètres!$A$1:$I$89,3,0)*VLOOKUP('Données projet'!$B$9,Paramètres!$A$1:$I$89,5,0)</f>
        <v>241.58159999999998</v>
      </c>
      <c r="P179" s="13">
        <f t="shared" si="141"/>
        <v>58.779689232021951</v>
      </c>
      <c r="Q179" s="20">
        <f t="shared" si="162"/>
        <v>523.12924541243819</v>
      </c>
      <c r="R179" s="59">
        <f t="shared" si="109"/>
        <v>812.24964688627574</v>
      </c>
      <c r="S179" s="59">
        <f ca="1">AVERAGE(OFFSET($R$3,0,0,'Données projet'!$E$9+1,1))-AVERAGE(OFFSET($H$3,0,0,'Données projet'!$E$9+1,1))</f>
        <v>398.11190027805549</v>
      </c>
      <c r="T179" s="59">
        <f t="shared" si="142"/>
        <v>250.47702091764884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22.583522862761807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22.583522862761807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267</v>
      </c>
      <c r="AJ179" s="13">
        <f>AI179*VLOOKUP('Données projet'!$B$10,Paramètres!$A$1:$I$89,3,0)*VLOOKUP('Données projet'!$B$10,Paramètres!$A$1:$I$89,5,0)</f>
        <v>270.738</v>
      </c>
      <c r="AK179" s="13">
        <f t="shared" si="164"/>
        <v>65.005866623551711</v>
      </c>
      <c r="AL179" s="20">
        <f t="shared" si="165"/>
        <v>584.7539010360191</v>
      </c>
      <c r="AM179" s="59">
        <f t="shared" si="113"/>
        <v>873.87430250985676</v>
      </c>
      <c r="AN179" s="59">
        <f ca="1">AVERAGE(OFFSET($AM$3,0,0,'Données projet'!$E$10+1,1))-AVERAGE(OFFSET($H$3,0,0,'Données projet'!$E$10+1,1))</f>
        <v>437.26788843734175</v>
      </c>
      <c r="AO179" s="59">
        <f t="shared" si="144"/>
        <v>273.35778700650792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25.309120449646841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25.309120449646841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319</v>
      </c>
      <c r="BE179" s="13">
        <f>BD179*VLOOKUP('Données projet'!$B$11,Paramètres!$A$1:$I$89,3,0)*VLOOKUP('Données projet'!$B$11,Paramètres!$A$1:$I$89,5,0)</f>
        <v>343.3716</v>
      </c>
      <c r="BF179" s="13">
        <f t="shared" si="167"/>
        <v>80.196139773203285</v>
      </c>
      <c r="BG179" s="20">
        <f t="shared" si="168"/>
        <v>737.713813438329</v>
      </c>
      <c r="BH179" s="59">
        <f t="shared" si="116"/>
        <v>1026.8342149121665</v>
      </c>
      <c r="BI179" s="59">
        <f ca="1">AVERAGE(OFFSET($BH$3,0,0,'Données projet'!$E$11+1,1))-AVERAGE(OFFSET($H$3,0,0,'Données projet'!$E$11+1,1))</f>
        <v>488.49312517024231</v>
      </c>
      <c r="BJ179" s="59">
        <f t="shared" si="146"/>
        <v>470.60132881359323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8.718494379075393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8.718494379075393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319</v>
      </c>
      <c r="BZ179" s="13">
        <f>BY179*VLOOKUP('Données projet'!$B$12,Paramètres!$A$1:$I$89,3,0)*VLOOKUP('Données projet'!$B$12,Paramètres!$A$1:$I$89,5,0)</f>
        <v>308.53680000000003</v>
      </c>
      <c r="CA179" s="13">
        <f t="shared" si="170"/>
        <v>72.963171684496103</v>
      </c>
      <c r="CB179" s="20">
        <f t="shared" si="171"/>
        <v>664.4457840171641</v>
      </c>
      <c r="CC179" s="59">
        <f t="shared" si="119"/>
        <v>953.56618549100176</v>
      </c>
      <c r="CD179" s="59">
        <f ca="1">AVERAGE(OFFSET($CC$3,0,0,'Données projet'!$E$12+1,1))-AVERAGE(OFFSET($H$3,0,0,'Données projet'!$E$12+1,1))</f>
        <v>445.32382187045056</v>
      </c>
      <c r="CE179" s="59">
        <f t="shared" si="148"/>
        <v>429.45184538102637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7.8340094420677477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7.8340094420677477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319</v>
      </c>
      <c r="CU179" s="17">
        <f>CT179*VLOOKUP('Données projet'!$B$13,Paramètres!$A$1:$I$89,3,0)*VLOOKUP('Données projet'!$B$13,Paramètres!$A$1:$I$89,5,0)</f>
        <v>258.77280000000002</v>
      </c>
      <c r="CV179" s="13">
        <f t="shared" si="173"/>
        <v>62.460716522234691</v>
      </c>
      <c r="CW179" s="20">
        <f t="shared" si="174"/>
        <v>559.48170794289206</v>
      </c>
      <c r="CX179" s="59">
        <f t="shared" si="122"/>
        <v>848.60210941672972</v>
      </c>
      <c r="CY179" s="59">
        <f ca="1">AVERAGE(OFFSET($CX$3,0,0,'Données projet'!$E$13+1,1))-AVERAGE(OFFSET($H$3,0,0,'Données projet'!$E$13+1,1))</f>
        <v>383.47399633251354</v>
      </c>
      <c r="CZ179" s="59">
        <f t="shared" si="150"/>
        <v>370.49129421395628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6.5704595320568169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6.5704595320568169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319</v>
      </c>
      <c r="DP179" s="17">
        <f>DO179*VLOOKUP('Données projet'!$B$14,Paramètres!$A$1:$I$89,3,0)*VLOOKUP('Données projet'!$B$14,Paramètres!$A$1:$I$89,5,0)</f>
        <v>258.77280000000002</v>
      </c>
      <c r="DQ179" s="13">
        <f t="shared" si="176"/>
        <v>62.460716522234691</v>
      </c>
      <c r="DR179" s="20">
        <f t="shared" si="177"/>
        <v>559.48170794289206</v>
      </c>
      <c r="DS179" s="59">
        <f t="shared" si="125"/>
        <v>848.60210941672972</v>
      </c>
      <c r="DT179" s="59">
        <f ca="1">AVERAGE(OFFSET($DS$3,0,0,'Données projet'!$E$14+1,1))-AVERAGE(OFFSET($H$3,0,0,'Données projet'!$E$14+1,1))</f>
        <v>383.47399633251354</v>
      </c>
      <c r="DU179" s="59">
        <f t="shared" si="152"/>
        <v>370.49129421395628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6.5704595320568169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6.5704595320568169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319</v>
      </c>
      <c r="EK179" s="17">
        <f>EJ179*VLOOKUP('Données projet'!$B$15,Paramètres!$A$1:$I$89,3,0)*VLOOKUP('Données projet'!$B$15,Paramètres!$A$1:$I$89,5,0)</f>
        <v>209.00879999999998</v>
      </c>
      <c r="EL179" s="13">
        <f t="shared" si="179"/>
        <v>51.718923953824202</v>
      </c>
      <c r="EM179" s="20">
        <f t="shared" si="180"/>
        <v>454.10078588624373</v>
      </c>
      <c r="EN179" s="59">
        <f t="shared" si="128"/>
        <v>743.22118736008133</v>
      </c>
      <c r="EO179" s="59">
        <f ca="1">AVERAGE(OFFSET($EN$3,0,0,'Données projet'!$E$15+1,1))-AVERAGE(OFFSET($H$3,0,0,'Données projet'!$E$15+1,1))</f>
        <v>321.37107975761091</v>
      </c>
      <c r="EP179" s="59">
        <f t="shared" si="154"/>
        <v>311.28303771742981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5.3069096220458949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5.3069096220458949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6">
        <f t="shared" si="110"/>
        <v>183.33333333333334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267</v>
      </c>
      <c r="O180" s="13">
        <f>N180*VLOOKUP('Données projet'!$B$9,Paramètres!$A$1:$I$89,3,0)*VLOOKUP('Données projet'!$B$9,Paramètres!$A$1:$I$89,5,0)</f>
        <v>241.58159999999998</v>
      </c>
      <c r="P180" s="13">
        <f t="shared" si="141"/>
        <v>58.779689232021951</v>
      </c>
      <c r="Q180" s="20">
        <f t="shared" si="162"/>
        <v>523.12924541243819</v>
      </c>
      <c r="R180" s="59">
        <f t="shared" si="109"/>
        <v>812.32273183533346</v>
      </c>
      <c r="S180" s="59">
        <f ca="1">AVERAGE(OFFSET($R$3,0,0,'Données projet'!$E$9+1,1))-AVERAGE(OFFSET($H$3,0,0,'Données projet'!$E$9+1,1))</f>
        <v>398.11190027805549</v>
      </c>
      <c r="T180" s="59">
        <f t="shared" si="142"/>
        <v>250.47702091764884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22.140673754011868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22.140673754011868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267</v>
      </c>
      <c r="AJ180" s="13">
        <f>AI180*VLOOKUP('Données projet'!$B$10,Paramètres!$A$1:$I$89,3,0)*VLOOKUP('Données projet'!$B$10,Paramètres!$A$1:$I$89,5,0)</f>
        <v>270.738</v>
      </c>
      <c r="AK180" s="13">
        <f t="shared" si="164"/>
        <v>65.005866623551711</v>
      </c>
      <c r="AL180" s="20">
        <f t="shared" si="165"/>
        <v>584.7539010360191</v>
      </c>
      <c r="AM180" s="59">
        <f t="shared" si="113"/>
        <v>873.94738745891436</v>
      </c>
      <c r="AN180" s="59">
        <f ca="1">AVERAGE(OFFSET($AM$3,0,0,'Données projet'!$E$10+1,1))-AVERAGE(OFFSET($H$3,0,0,'Données projet'!$E$10+1,1))</f>
        <v>437.26788843734175</v>
      </c>
      <c r="AO180" s="59">
        <f t="shared" si="144"/>
        <v>273.35778700650792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24.812824034668459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24.812824034668459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319</v>
      </c>
      <c r="BE180" s="13">
        <f>BD180*VLOOKUP('Données projet'!$B$11,Paramètres!$A$1:$I$89,3,0)*VLOOKUP('Données projet'!$B$11,Paramètres!$A$1:$I$89,5,0)</f>
        <v>343.3716</v>
      </c>
      <c r="BF180" s="13">
        <f t="shared" si="167"/>
        <v>80.196139773203285</v>
      </c>
      <c r="BG180" s="20">
        <f t="shared" si="168"/>
        <v>737.713813438329</v>
      </c>
      <c r="BH180" s="59">
        <f t="shared" si="116"/>
        <v>1026.9072998612241</v>
      </c>
      <c r="BI180" s="59">
        <f ca="1">AVERAGE(OFFSET($BH$3,0,0,'Données projet'!$E$11+1,1))-AVERAGE(OFFSET($H$3,0,0,'Données projet'!$E$11+1,1))</f>
        <v>488.49312517024231</v>
      </c>
      <c r="BJ180" s="59">
        <f t="shared" si="146"/>
        <v>470.60132881359323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8.5475300220582113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8.5475300220582113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319</v>
      </c>
      <c r="BZ180" s="13">
        <f>BY180*VLOOKUP('Données projet'!$B$12,Paramètres!$A$1:$I$89,3,0)*VLOOKUP('Données projet'!$B$12,Paramètres!$A$1:$I$89,5,0)</f>
        <v>308.53680000000003</v>
      </c>
      <c r="CA180" s="13">
        <f t="shared" si="170"/>
        <v>72.963171684496103</v>
      </c>
      <c r="CB180" s="20">
        <f t="shared" si="171"/>
        <v>664.4457840171641</v>
      </c>
      <c r="CC180" s="59">
        <f t="shared" si="119"/>
        <v>953.63927044005936</v>
      </c>
      <c r="CD180" s="59">
        <f ca="1">AVERAGE(OFFSET($CC$3,0,0,'Données projet'!$E$12+1,1))-AVERAGE(OFFSET($H$3,0,0,'Données projet'!$E$12+1,1))</f>
        <v>445.32382187045056</v>
      </c>
      <c r="CE180" s="59">
        <f t="shared" si="148"/>
        <v>429.45184538102637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7.6803892951827439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7.6803892951827439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319</v>
      </c>
      <c r="CU180" s="17">
        <f>CT180*VLOOKUP('Données projet'!$B$13,Paramètres!$A$1:$I$89,3,0)*VLOOKUP('Données projet'!$B$13,Paramètres!$A$1:$I$89,5,0)</f>
        <v>258.77280000000002</v>
      </c>
      <c r="CV180" s="13">
        <f t="shared" si="173"/>
        <v>62.460716522234691</v>
      </c>
      <c r="CW180" s="20">
        <f t="shared" si="174"/>
        <v>559.48170794289206</v>
      </c>
      <c r="CX180" s="59">
        <f t="shared" si="122"/>
        <v>848.67519436578732</v>
      </c>
      <c r="CY180" s="59">
        <f ca="1">AVERAGE(OFFSET($CX$3,0,0,'Données projet'!$E$13+1,1))-AVERAGE(OFFSET($H$3,0,0,'Données projet'!$E$13+1,1))</f>
        <v>383.47399633251354</v>
      </c>
      <c r="CZ180" s="59">
        <f t="shared" si="150"/>
        <v>370.49129421395628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6.4416168282177813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6.4416168282177813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319</v>
      </c>
      <c r="DP180" s="17">
        <f>DO180*VLOOKUP('Données projet'!$B$14,Paramètres!$A$1:$I$89,3,0)*VLOOKUP('Données projet'!$B$14,Paramètres!$A$1:$I$89,5,0)</f>
        <v>258.77280000000002</v>
      </c>
      <c r="DQ180" s="13">
        <f t="shared" si="176"/>
        <v>62.460716522234691</v>
      </c>
      <c r="DR180" s="20">
        <f t="shared" si="177"/>
        <v>559.48170794289206</v>
      </c>
      <c r="DS180" s="59">
        <f t="shared" si="125"/>
        <v>848.67519436578732</v>
      </c>
      <c r="DT180" s="59">
        <f ca="1">AVERAGE(OFFSET($DS$3,0,0,'Données projet'!$E$14+1,1))-AVERAGE(OFFSET($H$3,0,0,'Données projet'!$E$14+1,1))</f>
        <v>383.47399633251354</v>
      </c>
      <c r="DU180" s="59">
        <f t="shared" si="152"/>
        <v>370.49129421395628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6.4416168282177813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6.4416168282177813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319</v>
      </c>
      <c r="EK180" s="17">
        <f>EJ180*VLOOKUP('Données projet'!$B$15,Paramètres!$A$1:$I$89,3,0)*VLOOKUP('Données projet'!$B$15,Paramètres!$A$1:$I$89,5,0)</f>
        <v>209.00879999999998</v>
      </c>
      <c r="EL180" s="13">
        <f t="shared" si="179"/>
        <v>51.718923953824202</v>
      </c>
      <c r="EM180" s="20">
        <f t="shared" si="180"/>
        <v>454.10078588624373</v>
      </c>
      <c r="EN180" s="59">
        <f t="shared" si="128"/>
        <v>743.29427230913893</v>
      </c>
      <c r="EO180" s="59">
        <f ca="1">AVERAGE(OFFSET($EN$3,0,0,'Données projet'!$E$15+1,1))-AVERAGE(OFFSET($H$3,0,0,'Données projet'!$E$15+1,1))</f>
        <v>321.37107975761091</v>
      </c>
      <c r="EP180" s="59">
        <f t="shared" si="154"/>
        <v>311.28303771742981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5.2028443612528275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5.2028443612528275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6">
        <f t="shared" si="110"/>
        <v>183.33333333333334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267</v>
      </c>
      <c r="O181" s="13">
        <f>N181*VLOOKUP('Données projet'!$B$9,Paramètres!$A$1:$I$89,3,0)*VLOOKUP('Données projet'!$B$9,Paramètres!$A$1:$I$89,5,0)</f>
        <v>241.58159999999998</v>
      </c>
      <c r="P181" s="13">
        <f t="shared" si="141"/>
        <v>58.779689232021951</v>
      </c>
      <c r="Q181" s="20">
        <f t="shared" si="162"/>
        <v>523.12924541243819</v>
      </c>
      <c r="R181" s="59">
        <f t="shared" si="109"/>
        <v>812.39454892391836</v>
      </c>
      <c r="S181" s="59">
        <f ca="1">AVERAGE(OFFSET($R$3,0,0,'Données projet'!$E$9+1,1))-AVERAGE(OFFSET($H$3,0,0,'Données projet'!$E$9+1,1))</f>
        <v>398.11190027805549</v>
      </c>
      <c r="T181" s="59">
        <f t="shared" si="142"/>
        <v>250.47702091764884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21.70650864617323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21.70650864617323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267</v>
      </c>
      <c r="AJ181" s="13">
        <f>AI181*VLOOKUP('Données projet'!$B$10,Paramètres!$A$1:$I$89,3,0)*VLOOKUP('Données projet'!$B$10,Paramètres!$A$1:$I$89,5,0)</f>
        <v>270.738</v>
      </c>
      <c r="AK181" s="13">
        <f t="shared" si="164"/>
        <v>65.005866623551711</v>
      </c>
      <c r="AL181" s="20">
        <f t="shared" si="165"/>
        <v>584.7539010360191</v>
      </c>
      <c r="AM181" s="59">
        <f t="shared" si="113"/>
        <v>874.01920454749927</v>
      </c>
      <c r="AN181" s="59">
        <f ca="1">AVERAGE(OFFSET($AM$3,0,0,'Données projet'!$E$10+1,1))-AVERAGE(OFFSET($H$3,0,0,'Données projet'!$E$10+1,1))</f>
        <v>437.26788843734175</v>
      </c>
      <c r="AO181" s="59">
        <f t="shared" si="144"/>
        <v>273.35778700650792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24.326259689676881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24.326259689676881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319</v>
      </c>
      <c r="BE181" s="13">
        <f>BD181*VLOOKUP('Données projet'!$B$11,Paramètres!$A$1:$I$89,3,0)*VLOOKUP('Données projet'!$B$11,Paramètres!$A$1:$I$89,5,0)</f>
        <v>343.3716</v>
      </c>
      <c r="BF181" s="13">
        <f t="shared" si="167"/>
        <v>80.196139773203285</v>
      </c>
      <c r="BG181" s="20">
        <f t="shared" si="168"/>
        <v>737.713813438329</v>
      </c>
      <c r="BH181" s="59">
        <f t="shared" si="116"/>
        <v>1026.9791169498092</v>
      </c>
      <c r="BI181" s="59">
        <f ca="1">AVERAGE(OFFSET($BH$3,0,0,'Données projet'!$E$11+1,1))-AVERAGE(OFFSET($H$3,0,0,'Données projet'!$E$11+1,1))</f>
        <v>488.49312517024231</v>
      </c>
      <c r="BJ181" s="59">
        <f t="shared" si="146"/>
        <v>470.60132881359323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8.3799181718041744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8.3799181718041744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319</v>
      </c>
      <c r="BZ181" s="13">
        <f>BY181*VLOOKUP('Données projet'!$B$12,Paramètres!$A$1:$I$89,3,0)*VLOOKUP('Données projet'!$B$12,Paramètres!$A$1:$I$89,5,0)</f>
        <v>308.53680000000003</v>
      </c>
      <c r="CA181" s="13">
        <f t="shared" si="170"/>
        <v>72.963171684496103</v>
      </c>
      <c r="CB181" s="20">
        <f t="shared" si="171"/>
        <v>664.4457840171641</v>
      </c>
      <c r="CC181" s="59">
        <f t="shared" si="119"/>
        <v>953.71108752864427</v>
      </c>
      <c r="CD181" s="59">
        <f ca="1">AVERAGE(OFFSET($CC$3,0,0,'Données projet'!$E$12+1,1))-AVERAGE(OFFSET($H$3,0,0,'Données projet'!$E$12+1,1))</f>
        <v>445.32382187045056</v>
      </c>
      <c r="CE181" s="59">
        <f t="shared" si="148"/>
        <v>429.45184538102637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7.5297815456791168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7.5297815456791168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319</v>
      </c>
      <c r="CU181" s="17">
        <f>CT181*VLOOKUP('Données projet'!$B$13,Paramètres!$A$1:$I$89,3,0)*VLOOKUP('Données projet'!$B$13,Paramètres!$A$1:$I$89,5,0)</f>
        <v>258.77280000000002</v>
      </c>
      <c r="CV181" s="13">
        <f t="shared" si="173"/>
        <v>62.460716522234691</v>
      </c>
      <c r="CW181" s="20">
        <f t="shared" si="174"/>
        <v>559.48170794289206</v>
      </c>
      <c r="CX181" s="59">
        <f t="shared" si="122"/>
        <v>848.74701145437223</v>
      </c>
      <c r="CY181" s="59">
        <f ca="1">AVERAGE(OFFSET($CX$3,0,0,'Données projet'!$E$13+1,1))-AVERAGE(OFFSET($H$3,0,0,'Données projet'!$E$13+1,1))</f>
        <v>383.47399633251354</v>
      </c>
      <c r="CZ181" s="59">
        <f t="shared" si="150"/>
        <v>370.49129421395628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6.3153006512147396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6.3153006512147396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319</v>
      </c>
      <c r="DP181" s="17">
        <f>DO181*VLOOKUP('Données projet'!$B$14,Paramètres!$A$1:$I$89,3,0)*VLOOKUP('Données projet'!$B$14,Paramètres!$A$1:$I$89,5,0)</f>
        <v>258.77280000000002</v>
      </c>
      <c r="DQ181" s="13">
        <f t="shared" si="176"/>
        <v>62.460716522234691</v>
      </c>
      <c r="DR181" s="20">
        <f t="shared" si="177"/>
        <v>559.48170794289206</v>
      </c>
      <c r="DS181" s="59">
        <f t="shared" si="125"/>
        <v>848.74701145437223</v>
      </c>
      <c r="DT181" s="59">
        <f ca="1">AVERAGE(OFFSET($DS$3,0,0,'Données projet'!$E$14+1,1))-AVERAGE(OFFSET($H$3,0,0,'Données projet'!$E$14+1,1))</f>
        <v>383.47399633251354</v>
      </c>
      <c r="DU181" s="59">
        <f t="shared" si="152"/>
        <v>370.49129421395628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6.3153006512147396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6.3153006512147396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319</v>
      </c>
      <c r="EK181" s="17">
        <f>EJ181*VLOOKUP('Données projet'!$B$15,Paramètres!$A$1:$I$89,3,0)*VLOOKUP('Données projet'!$B$15,Paramètres!$A$1:$I$89,5,0)</f>
        <v>209.00879999999998</v>
      </c>
      <c r="EL181" s="13">
        <f t="shared" si="179"/>
        <v>51.718923953824202</v>
      </c>
      <c r="EM181" s="20">
        <f t="shared" si="180"/>
        <v>454.10078588624373</v>
      </c>
      <c r="EN181" s="59">
        <f t="shared" si="128"/>
        <v>743.36608939772395</v>
      </c>
      <c r="EO181" s="59">
        <f ca="1">AVERAGE(OFFSET($EN$3,0,0,'Données projet'!$E$15+1,1))-AVERAGE(OFFSET($H$3,0,0,'Données projet'!$E$15+1,1))</f>
        <v>321.37107975761091</v>
      </c>
      <c r="EP181" s="59">
        <f t="shared" si="154"/>
        <v>311.28303771742981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5.1008197567503704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5.1008197567503704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6">
        <f t="shared" si="110"/>
        <v>183.33333333333334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267</v>
      </c>
      <c r="O182" s="13">
        <f>N182*VLOOKUP('Données projet'!$B$9,Paramètres!$A$1:$I$89,3,0)*VLOOKUP('Données projet'!$B$9,Paramètres!$A$1:$I$89,5,0)</f>
        <v>241.58159999999998</v>
      </c>
      <c r="P182" s="13">
        <f t="shared" si="141"/>
        <v>58.779689232021951</v>
      </c>
      <c r="Q182" s="20">
        <f t="shared" si="162"/>
        <v>523.12924541243819</v>
      </c>
      <c r="R182" s="59">
        <f t="shared" si="109"/>
        <v>812.46512014657537</v>
      </c>
      <c r="S182" s="59">
        <f ca="1">AVERAGE(OFFSET($R$3,0,0,'Données projet'!$E$9+1,1))-AVERAGE(OFFSET($H$3,0,0,'Données projet'!$E$9+1,1))</f>
        <v>398.11190027805549</v>
      </c>
      <c r="T182" s="59">
        <f t="shared" si="142"/>
        <v>250.47702091764884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21.28085725128474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21.28085725128474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267</v>
      </c>
      <c r="AJ182" s="13">
        <f>AI182*VLOOKUP('Données projet'!$B$10,Paramètres!$A$1:$I$89,3,0)*VLOOKUP('Données projet'!$B$10,Paramètres!$A$1:$I$89,5,0)</f>
        <v>270.738</v>
      </c>
      <c r="AK182" s="13">
        <f t="shared" si="164"/>
        <v>65.005866623551711</v>
      </c>
      <c r="AL182" s="20">
        <f t="shared" si="165"/>
        <v>584.7539010360191</v>
      </c>
      <c r="AM182" s="59">
        <f t="shared" si="113"/>
        <v>874.08977577015617</v>
      </c>
      <c r="AN182" s="59">
        <f ca="1">AVERAGE(OFFSET($AM$3,0,0,'Données projet'!$E$10+1,1))-AVERAGE(OFFSET($H$3,0,0,'Données projet'!$E$10+1,1))</f>
        <v>437.26788843734175</v>
      </c>
      <c r="AO182" s="59">
        <f t="shared" si="144"/>
        <v>273.35778700650792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23.84923657471564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23.84923657471564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319</v>
      </c>
      <c r="BE182" s="13">
        <f>BD182*VLOOKUP('Données projet'!$B$11,Paramètres!$A$1:$I$89,3,0)*VLOOKUP('Données projet'!$B$11,Paramètres!$A$1:$I$89,5,0)</f>
        <v>343.3716</v>
      </c>
      <c r="BF182" s="13">
        <f t="shared" si="167"/>
        <v>80.196139773203285</v>
      </c>
      <c r="BG182" s="20">
        <f t="shared" si="168"/>
        <v>737.713813438329</v>
      </c>
      <c r="BH182" s="59">
        <f t="shared" si="116"/>
        <v>1027.0496881724662</v>
      </c>
      <c r="BI182" s="59">
        <f ca="1">AVERAGE(OFFSET($BH$3,0,0,'Données projet'!$E$11+1,1))-AVERAGE(OFFSET($H$3,0,0,'Données projet'!$E$11+1,1))</f>
        <v>488.49312517024231</v>
      </c>
      <c r="BJ182" s="59">
        <f t="shared" si="146"/>
        <v>470.60132881359323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8.2155930877004852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8.2155930877004852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319</v>
      </c>
      <c r="BZ182" s="13">
        <f>BY182*VLOOKUP('Données projet'!$B$12,Paramètres!$A$1:$I$89,3,0)*VLOOKUP('Données projet'!$B$12,Paramètres!$A$1:$I$89,5,0)</f>
        <v>308.53680000000003</v>
      </c>
      <c r="CA182" s="13">
        <f t="shared" si="170"/>
        <v>72.963171684496103</v>
      </c>
      <c r="CB182" s="20">
        <f t="shared" si="171"/>
        <v>664.4457840171641</v>
      </c>
      <c r="CC182" s="59">
        <f t="shared" si="119"/>
        <v>953.78165875130117</v>
      </c>
      <c r="CD182" s="59">
        <f ca="1">AVERAGE(OFFSET($CC$3,0,0,'Données projet'!$E$12+1,1))-AVERAGE(OFFSET($H$3,0,0,'Données projet'!$E$12+1,1))</f>
        <v>445.32382187045056</v>
      </c>
      <c r="CE182" s="59">
        <f t="shared" si="148"/>
        <v>429.45184538102637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7.3821271222815996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7.3821271222815996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319</v>
      </c>
      <c r="CU182" s="17">
        <f>CT182*VLOOKUP('Données projet'!$B$13,Paramètres!$A$1:$I$89,3,0)*VLOOKUP('Données projet'!$B$13,Paramètres!$A$1:$I$89,5,0)</f>
        <v>258.77280000000002</v>
      </c>
      <c r="CV182" s="13">
        <f t="shared" si="173"/>
        <v>62.460716522234691</v>
      </c>
      <c r="CW182" s="20">
        <f t="shared" si="174"/>
        <v>559.48170794289206</v>
      </c>
      <c r="CX182" s="59">
        <f t="shared" si="122"/>
        <v>848.81758267702912</v>
      </c>
      <c r="CY182" s="59">
        <f ca="1">AVERAGE(OFFSET($CX$3,0,0,'Données projet'!$E$13+1,1))-AVERAGE(OFFSET($H$3,0,0,'Données projet'!$E$13+1,1))</f>
        <v>383.47399633251354</v>
      </c>
      <c r="CZ182" s="59">
        <f t="shared" si="150"/>
        <v>370.49129421395628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6.1914614573974669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6.1914614573974669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319</v>
      </c>
      <c r="DP182" s="17">
        <f>DO182*VLOOKUP('Données projet'!$B$14,Paramètres!$A$1:$I$89,3,0)*VLOOKUP('Données projet'!$B$14,Paramètres!$A$1:$I$89,5,0)</f>
        <v>258.77280000000002</v>
      </c>
      <c r="DQ182" s="13">
        <f t="shared" si="176"/>
        <v>62.460716522234691</v>
      </c>
      <c r="DR182" s="20">
        <f t="shared" si="177"/>
        <v>559.48170794289206</v>
      </c>
      <c r="DS182" s="59">
        <f t="shared" si="125"/>
        <v>848.81758267702912</v>
      </c>
      <c r="DT182" s="59">
        <f ca="1">AVERAGE(OFFSET($DS$3,0,0,'Données projet'!$E$14+1,1))-AVERAGE(OFFSET($H$3,0,0,'Données projet'!$E$14+1,1))</f>
        <v>383.47399633251354</v>
      </c>
      <c r="DU182" s="59">
        <f t="shared" si="152"/>
        <v>370.49129421395628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6.1914614573974669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6.1914614573974669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319</v>
      </c>
      <c r="EK182" s="17">
        <f>EJ182*VLOOKUP('Données projet'!$B$15,Paramètres!$A$1:$I$89,3,0)*VLOOKUP('Données projet'!$B$15,Paramètres!$A$1:$I$89,5,0)</f>
        <v>209.00879999999998</v>
      </c>
      <c r="EL182" s="13">
        <f t="shared" si="179"/>
        <v>51.718923953824202</v>
      </c>
      <c r="EM182" s="20">
        <f t="shared" si="180"/>
        <v>454.10078588624373</v>
      </c>
      <c r="EN182" s="59">
        <f t="shared" si="128"/>
        <v>743.43666062038085</v>
      </c>
      <c r="EO182" s="59">
        <f ca="1">AVERAGE(OFFSET($EN$3,0,0,'Données projet'!$E$15+1,1))-AVERAGE(OFFSET($H$3,0,0,'Données projet'!$E$15+1,1))</f>
        <v>321.37107975761091</v>
      </c>
      <c r="EP182" s="59">
        <f t="shared" si="154"/>
        <v>311.28303771742981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5.0007957925133422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5.0007957925133422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6">
        <f t="shared" si="110"/>
        <v>183.33333333333334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267</v>
      </c>
      <c r="O183" s="13">
        <f>N183*VLOOKUP('Données projet'!$B$9,Paramètres!$A$1:$I$89,3,0)*VLOOKUP('Données projet'!$B$9,Paramètres!$A$1:$I$89,5,0)</f>
        <v>241.58159999999998</v>
      </c>
      <c r="P183" s="13">
        <f t="shared" si="141"/>
        <v>58.779689232021951</v>
      </c>
      <c r="Q183" s="20">
        <f t="shared" si="162"/>
        <v>523.12924541243819</v>
      </c>
      <c r="R183" s="59">
        <f t="shared" si="109"/>
        <v>812.53446711629283</v>
      </c>
      <c r="S183" s="59">
        <f ca="1">AVERAGE(OFFSET($R$3,0,0,'Données projet'!$E$9+1,1))-AVERAGE(OFFSET($H$3,0,0,'Données projet'!$E$9+1,1))</f>
        <v>398.11190027805549</v>
      </c>
      <c r="T183" s="59">
        <f t="shared" si="142"/>
        <v>250.47702091764884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20.863552620628298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20.863552620628298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267</v>
      </c>
      <c r="AJ183" s="13">
        <f>AI183*VLOOKUP('Données projet'!$B$10,Paramètres!$A$1:$I$89,3,0)*VLOOKUP('Données projet'!$B$10,Paramètres!$A$1:$I$89,5,0)</f>
        <v>270.738</v>
      </c>
      <c r="AK183" s="13">
        <f t="shared" si="164"/>
        <v>65.005866623551711</v>
      </c>
      <c r="AL183" s="20">
        <f t="shared" si="165"/>
        <v>584.7539010360191</v>
      </c>
      <c r="AM183" s="59">
        <f t="shared" si="113"/>
        <v>874.15912273987374</v>
      </c>
      <c r="AN183" s="59">
        <f ca="1">AVERAGE(OFFSET($AM$3,0,0,'Données projet'!$E$10+1,1))-AVERAGE(OFFSET($H$3,0,0,'Données projet'!$E$10+1,1))</f>
        <v>437.26788843734175</v>
      </c>
      <c r="AO183" s="59">
        <f t="shared" si="144"/>
        <v>273.35778700650792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23.381567592083421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23.381567592083421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319</v>
      </c>
      <c r="BE183" s="13">
        <f>BD183*VLOOKUP('Données projet'!$B$11,Paramètres!$A$1:$I$89,3,0)*VLOOKUP('Données projet'!$B$11,Paramètres!$A$1:$I$89,5,0)</f>
        <v>343.3716</v>
      </c>
      <c r="BF183" s="13">
        <f t="shared" si="167"/>
        <v>80.196139773203285</v>
      </c>
      <c r="BG183" s="20">
        <f t="shared" si="168"/>
        <v>737.713813438329</v>
      </c>
      <c r="BH183" s="59">
        <f t="shared" si="116"/>
        <v>1027.1190351421837</v>
      </c>
      <c r="BI183" s="59">
        <f ca="1">AVERAGE(OFFSET($BH$3,0,0,'Données projet'!$E$11+1,1))-AVERAGE(OFFSET($H$3,0,0,'Données projet'!$E$11+1,1))</f>
        <v>488.49312517024231</v>
      </c>
      <c r="BJ183" s="59">
        <f t="shared" si="146"/>
        <v>470.60132881359323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8.0544903182676659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8.0544903182676659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319</v>
      </c>
      <c r="BZ183" s="13">
        <f>BY183*VLOOKUP('Données projet'!$B$12,Paramètres!$A$1:$I$89,3,0)*VLOOKUP('Données projet'!$B$12,Paramètres!$A$1:$I$89,5,0)</f>
        <v>308.53680000000003</v>
      </c>
      <c r="CA183" s="13">
        <f t="shared" si="170"/>
        <v>72.963171684496103</v>
      </c>
      <c r="CB183" s="20">
        <f t="shared" si="171"/>
        <v>664.4457840171641</v>
      </c>
      <c r="CC183" s="59">
        <f t="shared" si="119"/>
        <v>953.85100572101874</v>
      </c>
      <c r="CD183" s="59">
        <f ca="1">AVERAGE(OFFSET($CC$3,0,0,'Données projet'!$E$12+1,1))-AVERAGE(OFFSET($H$3,0,0,'Données projet'!$E$12+1,1))</f>
        <v>445.32382187045056</v>
      </c>
      <c r="CE183" s="59">
        <f t="shared" si="148"/>
        <v>429.45184538102637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7.2373681120666022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7.2373681120666022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319</v>
      </c>
      <c r="CU183" s="17">
        <f>CT183*VLOOKUP('Données projet'!$B$13,Paramètres!$A$1:$I$89,3,0)*VLOOKUP('Données projet'!$B$13,Paramètres!$A$1:$I$89,5,0)</f>
        <v>258.77280000000002</v>
      </c>
      <c r="CV183" s="13">
        <f t="shared" si="173"/>
        <v>62.460716522234691</v>
      </c>
      <c r="CW183" s="20">
        <f t="shared" si="174"/>
        <v>559.48170794289206</v>
      </c>
      <c r="CX183" s="59">
        <f t="shared" si="122"/>
        <v>848.88692964674669</v>
      </c>
      <c r="CY183" s="59">
        <f ca="1">AVERAGE(OFFSET($CX$3,0,0,'Données projet'!$E$13+1,1))-AVERAGE(OFFSET($H$3,0,0,'Données projet'!$E$13+1,1))</f>
        <v>383.47399633251354</v>
      </c>
      <c r="CZ183" s="59">
        <f t="shared" si="150"/>
        <v>370.49129421395628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6.0700506746365015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6.0700506746365015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319</v>
      </c>
      <c r="DP183" s="17">
        <f>DO183*VLOOKUP('Données projet'!$B$14,Paramètres!$A$1:$I$89,3,0)*VLOOKUP('Données projet'!$B$14,Paramètres!$A$1:$I$89,5,0)</f>
        <v>258.77280000000002</v>
      </c>
      <c r="DQ183" s="13">
        <f t="shared" si="176"/>
        <v>62.460716522234691</v>
      </c>
      <c r="DR183" s="20">
        <f t="shared" si="177"/>
        <v>559.48170794289206</v>
      </c>
      <c r="DS183" s="59">
        <f t="shared" si="125"/>
        <v>848.88692964674669</v>
      </c>
      <c r="DT183" s="59">
        <f ca="1">AVERAGE(OFFSET($DS$3,0,0,'Données projet'!$E$14+1,1))-AVERAGE(OFFSET($H$3,0,0,'Données projet'!$E$14+1,1))</f>
        <v>383.47399633251354</v>
      </c>
      <c r="DU183" s="59">
        <f t="shared" si="152"/>
        <v>370.49129421395628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6.0700506746365015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6.0700506746365015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319</v>
      </c>
      <c r="EK183" s="17">
        <f>EJ183*VLOOKUP('Données projet'!$B$15,Paramètres!$A$1:$I$89,3,0)*VLOOKUP('Données projet'!$B$15,Paramètres!$A$1:$I$89,5,0)</f>
        <v>209.00879999999998</v>
      </c>
      <c r="EL183" s="13">
        <f t="shared" si="179"/>
        <v>51.718923953824202</v>
      </c>
      <c r="EM183" s="20">
        <f t="shared" si="180"/>
        <v>454.10078588624373</v>
      </c>
      <c r="EN183" s="59">
        <f t="shared" si="128"/>
        <v>743.50600759009831</v>
      </c>
      <c r="EO183" s="59">
        <f ca="1">AVERAGE(OFFSET($EN$3,0,0,'Données projet'!$E$15+1,1))-AVERAGE(OFFSET($H$3,0,0,'Données projet'!$E$15+1,1))</f>
        <v>321.37107975761091</v>
      </c>
      <c r="EP183" s="59">
        <f t="shared" si="154"/>
        <v>311.28303771742981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4.9027332372064079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4.9027332372064079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6">
        <f t="shared" si="110"/>
        <v>183.33333333333334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267</v>
      </c>
      <c r="O184" s="13">
        <f>N184*VLOOKUP('Données projet'!$B$9,Paramètres!$A$1:$I$89,3,0)*VLOOKUP('Données projet'!$B$9,Paramètres!$A$1:$I$89,5,0)</f>
        <v>241.58159999999998</v>
      </c>
      <c r="P184" s="13">
        <f t="shared" si="141"/>
        <v>58.779689232021951</v>
      </c>
      <c r="Q184" s="20">
        <f t="shared" si="162"/>
        <v>523.12924541243819</v>
      </c>
      <c r="R184" s="59">
        <f t="shared" si="109"/>
        <v>812.60261107112228</v>
      </c>
      <c r="S184" s="59">
        <f ca="1">AVERAGE(OFFSET($R$3,0,0,'Données projet'!$E$9+1,1))-AVERAGE(OFFSET($H$3,0,0,'Données projet'!$E$9+1,1))</f>
        <v>398.11190027805549</v>
      </c>
      <c r="T184" s="59">
        <f t="shared" si="142"/>
        <v>250.47702091764884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20.454431079248334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20.454431079248334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267</v>
      </c>
      <c r="AJ184" s="13">
        <f>AI184*VLOOKUP('Données projet'!$B$10,Paramètres!$A$1:$I$89,3,0)*VLOOKUP('Données projet'!$B$10,Paramètres!$A$1:$I$89,5,0)</f>
        <v>270.738</v>
      </c>
      <c r="AK184" s="13">
        <f t="shared" si="164"/>
        <v>65.005866623551711</v>
      </c>
      <c r="AL184" s="20">
        <f t="shared" si="165"/>
        <v>584.7539010360191</v>
      </c>
      <c r="AM184" s="59">
        <f t="shared" si="113"/>
        <v>874.22726669470319</v>
      </c>
      <c r="AN184" s="59">
        <f ca="1">AVERAGE(OFFSET($AM$3,0,0,'Données projet'!$E$10+1,1))-AVERAGE(OFFSET($H$3,0,0,'Données projet'!$E$10+1,1))</f>
        <v>437.26788843734175</v>
      </c>
      <c r="AO184" s="59">
        <f t="shared" si="144"/>
        <v>273.35778700650792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22.923069312950705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22.923069312950705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319</v>
      </c>
      <c r="BE184" s="13">
        <f>BD184*VLOOKUP('Données projet'!$B$11,Paramètres!$A$1:$I$89,3,0)*VLOOKUP('Données projet'!$B$11,Paramètres!$A$1:$I$89,5,0)</f>
        <v>343.3716</v>
      </c>
      <c r="BF184" s="13">
        <f t="shared" si="167"/>
        <v>80.196139773203285</v>
      </c>
      <c r="BG184" s="20">
        <f t="shared" si="168"/>
        <v>737.713813438329</v>
      </c>
      <c r="BH184" s="59">
        <f t="shared" si="116"/>
        <v>1027.1871790970131</v>
      </c>
      <c r="BI184" s="59">
        <f ca="1">AVERAGE(OFFSET($BH$3,0,0,'Données projet'!$E$11+1,1))-AVERAGE(OFFSET($H$3,0,0,'Données projet'!$E$11+1,1))</f>
        <v>488.49312517024231</v>
      </c>
      <c r="BJ184" s="59">
        <f t="shared" si="146"/>
        <v>470.60132881359323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7.8965466758804368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7.8965466758804368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319</v>
      </c>
      <c r="BZ184" s="13">
        <f>BY184*VLOOKUP('Données projet'!$B$12,Paramètres!$A$1:$I$89,3,0)*VLOOKUP('Données projet'!$B$12,Paramètres!$A$1:$I$89,5,0)</f>
        <v>308.53680000000003</v>
      </c>
      <c r="CA184" s="13">
        <f t="shared" si="170"/>
        <v>72.963171684496103</v>
      </c>
      <c r="CB184" s="20">
        <f t="shared" si="171"/>
        <v>664.4457840171641</v>
      </c>
      <c r="CC184" s="59">
        <f t="shared" si="119"/>
        <v>953.91914967584819</v>
      </c>
      <c r="CD184" s="59">
        <f ca="1">AVERAGE(OFFSET($CC$3,0,0,'Données projet'!$E$12+1,1))-AVERAGE(OFFSET($H$3,0,0,'Données projet'!$E$12+1,1))</f>
        <v>445.32382187045056</v>
      </c>
      <c r="CE184" s="59">
        <f t="shared" si="148"/>
        <v>429.45184538102637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7.0954477377476426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7.0954477377476426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319</v>
      </c>
      <c r="CU184" s="17">
        <f>CT184*VLOOKUP('Données projet'!$B$13,Paramètres!$A$1:$I$89,3,0)*VLOOKUP('Données projet'!$B$13,Paramètres!$A$1:$I$89,5,0)</f>
        <v>258.77280000000002</v>
      </c>
      <c r="CV184" s="13">
        <f t="shared" si="173"/>
        <v>62.460716522234691</v>
      </c>
      <c r="CW184" s="20">
        <f t="shared" si="174"/>
        <v>559.48170794289206</v>
      </c>
      <c r="CX184" s="59">
        <f t="shared" si="122"/>
        <v>848.95507360157615</v>
      </c>
      <c r="CY184" s="59">
        <f ca="1">AVERAGE(OFFSET($CX$3,0,0,'Données projet'!$E$13+1,1))-AVERAGE(OFFSET($H$3,0,0,'Données projet'!$E$13+1,1))</f>
        <v>383.47399633251354</v>
      </c>
      <c r="CZ184" s="59">
        <f t="shared" si="150"/>
        <v>370.49129421395628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5.9510206832722128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5.9510206832722128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319</v>
      </c>
      <c r="DP184" s="17">
        <f>DO184*VLOOKUP('Données projet'!$B$14,Paramètres!$A$1:$I$89,3,0)*VLOOKUP('Données projet'!$B$14,Paramètres!$A$1:$I$89,5,0)</f>
        <v>258.77280000000002</v>
      </c>
      <c r="DQ184" s="13">
        <f t="shared" si="176"/>
        <v>62.460716522234691</v>
      </c>
      <c r="DR184" s="20">
        <f t="shared" si="177"/>
        <v>559.48170794289206</v>
      </c>
      <c r="DS184" s="59">
        <f t="shared" si="125"/>
        <v>848.95507360157615</v>
      </c>
      <c r="DT184" s="59">
        <f ca="1">AVERAGE(OFFSET($DS$3,0,0,'Données projet'!$E$14+1,1))-AVERAGE(OFFSET($H$3,0,0,'Données projet'!$E$14+1,1))</f>
        <v>383.47399633251354</v>
      </c>
      <c r="DU184" s="59">
        <f t="shared" si="152"/>
        <v>370.49129421395628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5.9510206832722128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5.9510206832722128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319</v>
      </c>
      <c r="EK184" s="17">
        <f>EJ184*VLOOKUP('Données projet'!$B$15,Paramètres!$A$1:$I$89,3,0)*VLOOKUP('Données projet'!$B$15,Paramètres!$A$1:$I$89,5,0)</f>
        <v>209.00879999999998</v>
      </c>
      <c r="EL184" s="13">
        <f t="shared" si="179"/>
        <v>51.718923953824202</v>
      </c>
      <c r="EM184" s="20">
        <f t="shared" si="180"/>
        <v>454.10078588624373</v>
      </c>
      <c r="EN184" s="59">
        <f t="shared" si="128"/>
        <v>743.57415154492787</v>
      </c>
      <c r="EO184" s="59">
        <f ca="1">AVERAGE(OFFSET($EN$3,0,0,'Données projet'!$E$15+1,1))-AVERAGE(OFFSET($H$3,0,0,'Données projet'!$E$15+1,1))</f>
        <v>321.37107975761091</v>
      </c>
      <c r="EP184" s="59">
        <f t="shared" si="154"/>
        <v>311.28303771742981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4.8065936287967901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4.8065936287967901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6">
        <f t="shared" si="110"/>
        <v>183.33333333333334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267</v>
      </c>
      <c r="O185" s="13">
        <f>N185*VLOOKUP('Données projet'!$B$9,Paramètres!$A$1:$I$89,3,0)*VLOOKUP('Données projet'!$B$9,Paramètres!$A$1:$I$89,5,0)</f>
        <v>241.58159999999998</v>
      </c>
      <c r="P185" s="13">
        <f t="shared" si="141"/>
        <v>58.779689232021951</v>
      </c>
      <c r="Q185" s="20">
        <f t="shared" si="162"/>
        <v>523.12924541243819</v>
      </c>
      <c r="R185" s="59">
        <f t="shared" si="109"/>
        <v>812.66957288068261</v>
      </c>
      <c r="S185" s="59">
        <f ca="1">AVERAGE(OFFSET($R$3,0,0,'Données projet'!$E$9+1,1))-AVERAGE(OFFSET($H$3,0,0,'Données projet'!$E$9+1,1))</f>
        <v>398.11190027805549</v>
      </c>
      <c r="T185" s="59">
        <f t="shared" si="142"/>
        <v>250.47702091764884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20.053332161755332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20.053332161755332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267</v>
      </c>
      <c r="AJ185" s="13">
        <f>AI185*VLOOKUP('Données projet'!$B$10,Paramètres!$A$1:$I$89,3,0)*VLOOKUP('Données projet'!$B$10,Paramètres!$A$1:$I$89,5,0)</f>
        <v>270.738</v>
      </c>
      <c r="AK185" s="13">
        <f t="shared" si="164"/>
        <v>65.005866623551711</v>
      </c>
      <c r="AL185" s="20">
        <f t="shared" si="165"/>
        <v>584.7539010360191</v>
      </c>
      <c r="AM185" s="59">
        <f t="shared" si="113"/>
        <v>874.29422850426351</v>
      </c>
      <c r="AN185" s="59">
        <f ca="1">AVERAGE(OFFSET($AM$3,0,0,'Données projet'!$E$10+1,1))-AVERAGE(OFFSET($H$3,0,0,'Données projet'!$E$10+1,1))</f>
        <v>437.26788843734175</v>
      </c>
      <c r="AO185" s="59">
        <f t="shared" si="144"/>
        <v>273.35778700650792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22.473561905415444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22.473561905415444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319</v>
      </c>
      <c r="BE185" s="13">
        <f>BD185*VLOOKUP('Données projet'!$B$11,Paramètres!$A$1:$I$89,3,0)*VLOOKUP('Données projet'!$B$11,Paramètres!$A$1:$I$89,5,0)</f>
        <v>343.3716</v>
      </c>
      <c r="BF185" s="13">
        <f t="shared" si="167"/>
        <v>80.196139773203285</v>
      </c>
      <c r="BG185" s="20">
        <f t="shared" si="168"/>
        <v>737.713813438329</v>
      </c>
      <c r="BH185" s="59">
        <f t="shared" si="116"/>
        <v>1027.2541409065734</v>
      </c>
      <c r="BI185" s="59">
        <f ca="1">AVERAGE(OFFSET($BH$3,0,0,'Données projet'!$E$11+1,1))-AVERAGE(OFFSET($H$3,0,0,'Données projet'!$E$11+1,1))</f>
        <v>488.49312517024231</v>
      </c>
      <c r="BJ185" s="59">
        <f t="shared" si="146"/>
        <v>470.60132881359323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7.7417002119843117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7.7417002119843117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319</v>
      </c>
      <c r="BZ185" s="13">
        <f>BY185*VLOOKUP('Données projet'!$B$12,Paramètres!$A$1:$I$89,3,0)*VLOOKUP('Données projet'!$B$12,Paramètres!$A$1:$I$89,5,0)</f>
        <v>308.53680000000003</v>
      </c>
      <c r="CA185" s="13">
        <f t="shared" si="170"/>
        <v>72.963171684496103</v>
      </c>
      <c r="CB185" s="20">
        <f t="shared" si="171"/>
        <v>664.4457840171641</v>
      </c>
      <c r="CC185" s="59">
        <f t="shared" si="119"/>
        <v>953.98611148540851</v>
      </c>
      <c r="CD185" s="59">
        <f ca="1">AVERAGE(OFFSET($CC$3,0,0,'Données projet'!$E$12+1,1))-AVERAGE(OFFSET($H$3,0,0,'Données projet'!$E$12+1,1))</f>
        <v>445.32382187045056</v>
      </c>
      <c r="CE185" s="59">
        <f t="shared" si="148"/>
        <v>429.45184538102637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6.9563103354061973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6.9563103354061973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319</v>
      </c>
      <c r="CU185" s="17">
        <f>CT185*VLOOKUP('Données projet'!$B$13,Paramètres!$A$1:$I$89,3,0)*VLOOKUP('Données projet'!$B$13,Paramètres!$A$1:$I$89,5,0)</f>
        <v>258.77280000000002</v>
      </c>
      <c r="CV185" s="13">
        <f t="shared" si="173"/>
        <v>62.460716522234691</v>
      </c>
      <c r="CW185" s="20">
        <f t="shared" si="174"/>
        <v>559.48170794289206</v>
      </c>
      <c r="CX185" s="59">
        <f t="shared" si="122"/>
        <v>849.02203541113647</v>
      </c>
      <c r="CY185" s="59">
        <f ca="1">AVERAGE(OFFSET($CX$3,0,0,'Données projet'!$E$13+1,1))-AVERAGE(OFFSET($H$3,0,0,'Données projet'!$E$13+1,1))</f>
        <v>383.47399633251354</v>
      </c>
      <c r="CZ185" s="59">
        <f t="shared" si="150"/>
        <v>370.49129421395628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5.8343247974374517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5.8343247974374517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319</v>
      </c>
      <c r="DP185" s="17">
        <f>DO185*VLOOKUP('Données projet'!$B$14,Paramètres!$A$1:$I$89,3,0)*VLOOKUP('Données projet'!$B$14,Paramètres!$A$1:$I$89,5,0)</f>
        <v>258.77280000000002</v>
      </c>
      <c r="DQ185" s="13">
        <f t="shared" si="176"/>
        <v>62.460716522234691</v>
      </c>
      <c r="DR185" s="20">
        <f t="shared" si="177"/>
        <v>559.48170794289206</v>
      </c>
      <c r="DS185" s="59">
        <f t="shared" si="125"/>
        <v>849.02203541113647</v>
      </c>
      <c r="DT185" s="59">
        <f ca="1">AVERAGE(OFFSET($DS$3,0,0,'Données projet'!$E$14+1,1))-AVERAGE(OFFSET($H$3,0,0,'Données projet'!$E$14+1,1))</f>
        <v>383.47399633251354</v>
      </c>
      <c r="DU185" s="59">
        <f t="shared" si="152"/>
        <v>370.49129421395628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5.8343247974374517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5.8343247974374517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319</v>
      </c>
      <c r="EK185" s="17">
        <f>EJ185*VLOOKUP('Données projet'!$B$15,Paramètres!$A$1:$I$89,3,0)*VLOOKUP('Données projet'!$B$15,Paramètres!$A$1:$I$89,5,0)</f>
        <v>209.00879999999998</v>
      </c>
      <c r="EL185" s="13">
        <f t="shared" si="179"/>
        <v>51.718923953824202</v>
      </c>
      <c r="EM185" s="20">
        <f t="shared" si="180"/>
        <v>454.10078588624373</v>
      </c>
      <c r="EN185" s="59">
        <f t="shared" si="128"/>
        <v>743.6411133544882</v>
      </c>
      <c r="EO185" s="59">
        <f ca="1">AVERAGE(OFFSET($EN$3,0,0,'Données projet'!$E$15+1,1))-AVERAGE(OFFSET($H$3,0,0,'Données projet'!$E$15+1,1))</f>
        <v>321.37107975761091</v>
      </c>
      <c r="EP185" s="59">
        <f t="shared" si="154"/>
        <v>311.28303771742981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4.7123392594687141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4.7123392594687141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6">
        <f t="shared" si="110"/>
        <v>183.33333333333334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267</v>
      </c>
      <c r="O186" s="13">
        <f>N186*VLOOKUP('Données projet'!$B$9,Paramètres!$A$1:$I$89,3,0)*VLOOKUP('Données projet'!$B$9,Paramètres!$A$1:$I$89,5,0)</f>
        <v>241.58159999999998</v>
      </c>
      <c r="P186" s="13">
        <f t="shared" si="141"/>
        <v>58.779689232021951</v>
      </c>
      <c r="Q186" s="20">
        <f t="shared" si="162"/>
        <v>523.12924541243819</v>
      </c>
      <c r="R186" s="59">
        <f t="shared" si="109"/>
        <v>812.73537305255115</v>
      </c>
      <c r="S186" s="59">
        <f ca="1">AVERAGE(OFFSET($R$3,0,0,'Données projet'!$E$9+1,1))-AVERAGE(OFFSET($H$3,0,0,'Données projet'!$E$9+1,1))</f>
        <v>398.11190027805549</v>
      </c>
      <c r="T186" s="59">
        <f t="shared" si="142"/>
        <v>250.47702091764884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19.660098549388184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19.660098549388184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267</v>
      </c>
      <c r="AJ186" s="13">
        <f>AI186*VLOOKUP('Données projet'!$B$10,Paramètres!$A$1:$I$89,3,0)*VLOOKUP('Données projet'!$B$10,Paramètres!$A$1:$I$89,5,0)</f>
        <v>270.738</v>
      </c>
      <c r="AK186" s="13">
        <f t="shared" si="164"/>
        <v>65.005866623551711</v>
      </c>
      <c r="AL186" s="20">
        <f t="shared" si="165"/>
        <v>584.7539010360191</v>
      </c>
      <c r="AM186" s="59">
        <f t="shared" si="113"/>
        <v>874.36002867613206</v>
      </c>
      <c r="AN186" s="59">
        <f ca="1">AVERAGE(OFFSET($AM$3,0,0,'Données projet'!$E$10+1,1))-AVERAGE(OFFSET($H$3,0,0,'Données projet'!$E$10+1,1))</f>
        <v>437.26788843734175</v>
      </c>
      <c r="AO186" s="59">
        <f t="shared" si="144"/>
        <v>273.35778700650792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22.032869063969503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22.032869063969503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319</v>
      </c>
      <c r="BE186" s="13">
        <f>BD186*VLOOKUP('Données projet'!$B$11,Paramètres!$A$1:$I$89,3,0)*VLOOKUP('Données projet'!$B$11,Paramètres!$A$1:$I$89,5,0)</f>
        <v>343.3716</v>
      </c>
      <c r="BF186" s="13">
        <f t="shared" si="167"/>
        <v>80.196139773203285</v>
      </c>
      <c r="BG186" s="20">
        <f t="shared" si="168"/>
        <v>737.713813438329</v>
      </c>
      <c r="BH186" s="59">
        <f t="shared" si="116"/>
        <v>1027.3199410784418</v>
      </c>
      <c r="BI186" s="59">
        <f ca="1">AVERAGE(OFFSET($BH$3,0,0,'Données projet'!$E$11+1,1))-AVERAGE(OFFSET($H$3,0,0,'Données projet'!$E$11+1,1))</f>
        <v>488.49312517024231</v>
      </c>
      <c r="BJ186" s="59">
        <f t="shared" si="146"/>
        <v>470.60132881359323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7.5898901927981726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7.5898901927981726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319</v>
      </c>
      <c r="BZ186" s="13">
        <f>BY186*VLOOKUP('Données projet'!$B$12,Paramètres!$A$1:$I$89,3,0)*VLOOKUP('Données projet'!$B$12,Paramètres!$A$1:$I$89,5,0)</f>
        <v>308.53680000000003</v>
      </c>
      <c r="CA186" s="13">
        <f t="shared" si="170"/>
        <v>72.963171684496103</v>
      </c>
      <c r="CB186" s="20">
        <f t="shared" si="171"/>
        <v>664.4457840171641</v>
      </c>
      <c r="CC186" s="59">
        <f t="shared" si="119"/>
        <v>954.05191165727706</v>
      </c>
      <c r="CD186" s="59">
        <f ca="1">AVERAGE(OFFSET($CC$3,0,0,'Données projet'!$E$12+1,1))-AVERAGE(OFFSET($H$3,0,0,'Données projet'!$E$12+1,1))</f>
        <v>445.32382187045056</v>
      </c>
      <c r="CE186" s="59">
        <f t="shared" si="148"/>
        <v>429.45184538102637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6.8199013326592315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6.8199013326592315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319</v>
      </c>
      <c r="CU186" s="17">
        <f>CT186*VLOOKUP('Données projet'!$B$13,Paramètres!$A$1:$I$89,3,0)*VLOOKUP('Données projet'!$B$13,Paramètres!$A$1:$I$89,5,0)</f>
        <v>258.77280000000002</v>
      </c>
      <c r="CV186" s="13">
        <f t="shared" si="173"/>
        <v>62.460716522234691</v>
      </c>
      <c r="CW186" s="20">
        <f t="shared" si="174"/>
        <v>559.48170794289206</v>
      </c>
      <c r="CX186" s="59">
        <f t="shared" si="122"/>
        <v>849.08783558300502</v>
      </c>
      <c r="CY186" s="59">
        <f ca="1">AVERAGE(OFFSET($CX$3,0,0,'Données projet'!$E$13+1,1))-AVERAGE(OFFSET($H$3,0,0,'Données projet'!$E$13+1,1))</f>
        <v>383.47399633251354</v>
      </c>
      <c r="CZ186" s="59">
        <f t="shared" si="150"/>
        <v>370.49129421395628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5.7199172467464487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5.7199172467464487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319</v>
      </c>
      <c r="DP186" s="17">
        <f>DO186*VLOOKUP('Données projet'!$B$14,Paramètres!$A$1:$I$89,3,0)*VLOOKUP('Données projet'!$B$14,Paramètres!$A$1:$I$89,5,0)</f>
        <v>258.77280000000002</v>
      </c>
      <c r="DQ186" s="13">
        <f t="shared" si="176"/>
        <v>62.460716522234691</v>
      </c>
      <c r="DR186" s="20">
        <f t="shared" si="177"/>
        <v>559.48170794289206</v>
      </c>
      <c r="DS186" s="59">
        <f t="shared" si="125"/>
        <v>849.08783558300502</v>
      </c>
      <c r="DT186" s="59">
        <f ca="1">AVERAGE(OFFSET($DS$3,0,0,'Données projet'!$E$14+1,1))-AVERAGE(OFFSET($H$3,0,0,'Données projet'!$E$14+1,1))</f>
        <v>383.47399633251354</v>
      </c>
      <c r="DU186" s="59">
        <f t="shared" si="152"/>
        <v>370.49129421395628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5.7199172467464487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5.7199172467464487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319</v>
      </c>
      <c r="EK186" s="17">
        <f>EJ186*VLOOKUP('Données projet'!$B$15,Paramètres!$A$1:$I$89,3,0)*VLOOKUP('Données projet'!$B$15,Paramètres!$A$1:$I$89,5,0)</f>
        <v>209.00879999999998</v>
      </c>
      <c r="EL186" s="13">
        <f t="shared" si="179"/>
        <v>51.718923953824202</v>
      </c>
      <c r="EM186" s="20">
        <f t="shared" si="180"/>
        <v>454.10078588624373</v>
      </c>
      <c r="EN186" s="59">
        <f t="shared" si="128"/>
        <v>743.70691352635663</v>
      </c>
      <c r="EO186" s="59">
        <f ca="1">AVERAGE(OFFSET($EN$3,0,0,'Données projet'!$E$15+1,1))-AVERAGE(OFFSET($H$3,0,0,'Données projet'!$E$15+1,1))</f>
        <v>321.37107975761091</v>
      </c>
      <c r="EP186" s="59">
        <f t="shared" si="154"/>
        <v>311.28303771742981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4.6199331608336731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4.6199331608336731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6">
        <f t="shared" si="110"/>
        <v>183.33333333333334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267</v>
      </c>
      <c r="O187" s="13">
        <f>N187*VLOOKUP('Données projet'!$B$9,Paramètres!$A$1:$I$89,3,0)*VLOOKUP('Données projet'!$B$9,Paramètres!$A$1:$I$89,5,0)</f>
        <v>241.58159999999998</v>
      </c>
      <c r="P187" s="13">
        <f t="shared" si="141"/>
        <v>58.779689232021951</v>
      </c>
      <c r="Q187" s="20">
        <f t="shared" si="162"/>
        <v>523.12924541243819</v>
      </c>
      <c r="R187" s="59">
        <f t="shared" si="109"/>
        <v>812.80003173854493</v>
      </c>
      <c r="S187" s="59">
        <f ca="1">AVERAGE(OFFSET($R$3,0,0,'Données projet'!$E$9+1,1))-AVERAGE(OFFSET($H$3,0,0,'Données projet'!$E$9+1,1))</f>
        <v>398.11190027805549</v>
      </c>
      <c r="T187" s="59">
        <f t="shared" si="142"/>
        <v>250.47702091764884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19.274576008310738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19.274576008310738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267</v>
      </c>
      <c r="AJ187" s="13">
        <f>AI187*VLOOKUP('Données projet'!$B$10,Paramètres!$A$1:$I$89,3,0)*VLOOKUP('Données projet'!$B$10,Paramètres!$A$1:$I$89,5,0)</f>
        <v>270.738</v>
      </c>
      <c r="AK187" s="13">
        <f t="shared" si="164"/>
        <v>65.005866623551711</v>
      </c>
      <c r="AL187" s="20">
        <f t="shared" si="165"/>
        <v>584.7539010360191</v>
      </c>
      <c r="AM187" s="59">
        <f t="shared" si="113"/>
        <v>874.42468736212584</v>
      </c>
      <c r="AN187" s="59">
        <f ca="1">AVERAGE(OFFSET($AM$3,0,0,'Données projet'!$E$10+1,1))-AVERAGE(OFFSET($H$3,0,0,'Données projet'!$E$10+1,1))</f>
        <v>437.26788843734175</v>
      </c>
      <c r="AO187" s="59">
        <f t="shared" si="144"/>
        <v>273.35778700650792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21.600817940348225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21.600817940348225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319</v>
      </c>
      <c r="BE187" s="13">
        <f>BD187*VLOOKUP('Données projet'!$B$11,Paramètres!$A$1:$I$89,3,0)*VLOOKUP('Données projet'!$B$11,Paramètres!$A$1:$I$89,5,0)</f>
        <v>343.3716</v>
      </c>
      <c r="BF187" s="13">
        <f t="shared" si="167"/>
        <v>80.196139773203285</v>
      </c>
      <c r="BG187" s="20">
        <f t="shared" si="168"/>
        <v>737.713813438329</v>
      </c>
      <c r="BH187" s="59">
        <f t="shared" si="116"/>
        <v>1027.3845997644357</v>
      </c>
      <c r="BI187" s="59">
        <f ca="1">AVERAGE(OFFSET($BH$3,0,0,'Données projet'!$E$11+1,1))-AVERAGE(OFFSET($H$3,0,0,'Données projet'!$E$11+1,1))</f>
        <v>488.49312517024231</v>
      </c>
      <c r="BJ187" s="59">
        <f t="shared" si="146"/>
        <v>470.60132881359323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7.4410570754933048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7.4410570754933048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319</v>
      </c>
      <c r="BZ187" s="13">
        <f>BY187*VLOOKUP('Données projet'!$B$12,Paramètres!$A$1:$I$89,3,0)*VLOOKUP('Données projet'!$B$12,Paramètres!$A$1:$I$89,5,0)</f>
        <v>308.53680000000003</v>
      </c>
      <c r="CA187" s="13">
        <f t="shared" si="170"/>
        <v>72.963171684496103</v>
      </c>
      <c r="CB187" s="20">
        <f t="shared" si="171"/>
        <v>664.4457840171641</v>
      </c>
      <c r="CC187" s="59">
        <f t="shared" si="119"/>
        <v>954.11657034327084</v>
      </c>
      <c r="CD187" s="59">
        <f ca="1">AVERAGE(OFFSET($CC$3,0,0,'Données projet'!$E$12+1,1))-AVERAGE(OFFSET($H$3,0,0,'Données projet'!$E$12+1,1))</f>
        <v>445.32382187045056</v>
      </c>
      <c r="CE187" s="59">
        <f t="shared" si="148"/>
        <v>429.45184538102637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6.6861672272548578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6.6861672272548578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319</v>
      </c>
      <c r="CU187" s="17">
        <f>CT187*VLOOKUP('Données projet'!$B$13,Paramètres!$A$1:$I$89,3,0)*VLOOKUP('Données projet'!$B$13,Paramètres!$A$1:$I$89,5,0)</f>
        <v>258.77280000000002</v>
      </c>
      <c r="CV187" s="13">
        <f t="shared" si="173"/>
        <v>62.460716522234691</v>
      </c>
      <c r="CW187" s="20">
        <f t="shared" si="174"/>
        <v>559.48170794289206</v>
      </c>
      <c r="CX187" s="59">
        <f t="shared" si="122"/>
        <v>849.15249426899879</v>
      </c>
      <c r="CY187" s="59">
        <f ca="1">AVERAGE(OFFSET($CX$3,0,0,'Données projet'!$E$13+1,1))-AVERAGE(OFFSET($H$3,0,0,'Données projet'!$E$13+1,1))</f>
        <v>383.47399633251354</v>
      </c>
      <c r="CZ187" s="59">
        <f t="shared" si="150"/>
        <v>370.49129421395628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5.6077531583427804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5.6077531583427804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319</v>
      </c>
      <c r="DP187" s="17">
        <f>DO187*VLOOKUP('Données projet'!$B$14,Paramètres!$A$1:$I$89,3,0)*VLOOKUP('Données projet'!$B$14,Paramètres!$A$1:$I$89,5,0)</f>
        <v>258.77280000000002</v>
      </c>
      <c r="DQ187" s="13">
        <f t="shared" si="176"/>
        <v>62.460716522234691</v>
      </c>
      <c r="DR187" s="20">
        <f t="shared" si="177"/>
        <v>559.48170794289206</v>
      </c>
      <c r="DS187" s="59">
        <f t="shared" si="125"/>
        <v>849.15249426899879</v>
      </c>
      <c r="DT187" s="59">
        <f ca="1">AVERAGE(OFFSET($DS$3,0,0,'Données projet'!$E$14+1,1))-AVERAGE(OFFSET($H$3,0,0,'Données projet'!$E$14+1,1))</f>
        <v>383.47399633251354</v>
      </c>
      <c r="DU187" s="59">
        <f t="shared" si="152"/>
        <v>370.49129421395628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5.6077531583427804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5.6077531583427804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319</v>
      </c>
      <c r="EK187" s="17">
        <f>EJ187*VLOOKUP('Données projet'!$B$15,Paramètres!$A$1:$I$89,3,0)*VLOOKUP('Données projet'!$B$15,Paramètres!$A$1:$I$89,5,0)</f>
        <v>209.00879999999998</v>
      </c>
      <c r="EL187" s="13">
        <f t="shared" si="179"/>
        <v>51.718923953824202</v>
      </c>
      <c r="EM187" s="20">
        <f t="shared" si="180"/>
        <v>454.10078588624373</v>
      </c>
      <c r="EN187" s="59">
        <f t="shared" si="128"/>
        <v>743.77157221235052</v>
      </c>
      <c r="EO187" s="59">
        <f ca="1">AVERAGE(OFFSET($EN$3,0,0,'Données projet'!$E$15+1,1))-AVERAGE(OFFSET($H$3,0,0,'Données projet'!$E$15+1,1))</f>
        <v>321.37107975761091</v>
      </c>
      <c r="EP187" s="59">
        <f t="shared" si="154"/>
        <v>311.28303771742981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4.5293390894307102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4.5293390894307102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6">
        <f t="shared" si="110"/>
        <v>183.33333333333334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267</v>
      </c>
      <c r="O188" s="13">
        <f>N188*VLOOKUP('Données projet'!$B$9,Paramètres!$A$1:$I$89,3,0)*VLOOKUP('Données projet'!$B$9,Paramètres!$A$1:$I$89,5,0)</f>
        <v>241.58159999999998</v>
      </c>
      <c r="P188" s="13">
        <f t="shared" si="141"/>
        <v>58.779689232021951</v>
      </c>
      <c r="Q188" s="20">
        <f t="shared" si="162"/>
        <v>523.12924541243819</v>
      </c>
      <c r="R188" s="59">
        <f t="shared" si="109"/>
        <v>812.86356874089188</v>
      </c>
      <c r="S188" s="59">
        <f ca="1">AVERAGE(OFFSET($R$3,0,0,'Données projet'!$E$9+1,1))-AVERAGE(OFFSET($H$3,0,0,'Données projet'!$E$9+1,1))</f>
        <v>398.11190027805549</v>
      </c>
      <c r="T188" s="59">
        <f t="shared" si="142"/>
        <v>250.47702091764884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18.896613329118289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18.896613329118289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267</v>
      </c>
      <c r="AJ188" s="13">
        <f>AI188*VLOOKUP('Données projet'!$B$10,Paramètres!$A$1:$I$89,3,0)*VLOOKUP('Données projet'!$B$10,Paramètres!$A$1:$I$89,5,0)</f>
        <v>270.738</v>
      </c>
      <c r="AK188" s="13">
        <f t="shared" si="164"/>
        <v>65.005866623551711</v>
      </c>
      <c r="AL188" s="20">
        <f t="shared" si="165"/>
        <v>584.7539010360191</v>
      </c>
      <c r="AM188" s="59">
        <f t="shared" si="113"/>
        <v>874.4882243644729</v>
      </c>
      <c r="AN188" s="59">
        <f ca="1">AVERAGE(OFFSET($AM$3,0,0,'Données projet'!$E$10+1,1))-AVERAGE(OFFSET($H$3,0,0,'Données projet'!$E$10+1,1))</f>
        <v>437.26788843734175</v>
      </c>
      <c r="AO188" s="59">
        <f t="shared" si="144"/>
        <v>273.35778700650792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21.177239075735997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21.177239075735997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319</v>
      </c>
      <c r="BE188" s="13">
        <f>BD188*VLOOKUP('Données projet'!$B$11,Paramètres!$A$1:$I$89,3,0)*VLOOKUP('Données projet'!$B$11,Paramètres!$A$1:$I$89,5,0)</f>
        <v>343.3716</v>
      </c>
      <c r="BF188" s="13">
        <f t="shared" si="167"/>
        <v>80.196139773203285</v>
      </c>
      <c r="BG188" s="20">
        <f t="shared" si="168"/>
        <v>737.713813438329</v>
      </c>
      <c r="BH188" s="59">
        <f t="shared" si="116"/>
        <v>1027.4481367667827</v>
      </c>
      <c r="BI188" s="59">
        <f ca="1">AVERAGE(OFFSET($BH$3,0,0,'Données projet'!$E$11+1,1))-AVERAGE(OFFSET($H$3,0,0,'Données projet'!$E$11+1,1))</f>
        <v>488.49312517024231</v>
      </c>
      <c r="BJ188" s="59">
        <f t="shared" si="146"/>
        <v>470.60132881359323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7.2951424848395483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7.2951424848395483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319</v>
      </c>
      <c r="BZ188" s="13">
        <f>BY188*VLOOKUP('Données projet'!$B$12,Paramètres!$A$1:$I$89,3,0)*VLOOKUP('Données projet'!$B$12,Paramètres!$A$1:$I$89,5,0)</f>
        <v>308.53680000000003</v>
      </c>
      <c r="CA188" s="13">
        <f t="shared" si="170"/>
        <v>72.963171684496103</v>
      </c>
      <c r="CB188" s="20">
        <f t="shared" si="171"/>
        <v>664.4457840171641</v>
      </c>
      <c r="CC188" s="59">
        <f t="shared" si="119"/>
        <v>954.1801073456179</v>
      </c>
      <c r="CD188" s="59">
        <f ca="1">AVERAGE(OFFSET($CC$3,0,0,'Données projet'!$E$12+1,1))-AVERAGE(OFFSET($H$3,0,0,'Données projet'!$E$12+1,1))</f>
        <v>445.32382187045056</v>
      </c>
      <c r="CE188" s="59">
        <f t="shared" si="148"/>
        <v>429.45184538102637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6.5550555660877139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6.5550555660877139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319</v>
      </c>
      <c r="CU188" s="17">
        <f>CT188*VLOOKUP('Données projet'!$B$13,Paramètres!$A$1:$I$89,3,0)*VLOOKUP('Données projet'!$B$13,Paramètres!$A$1:$I$89,5,0)</f>
        <v>258.77280000000002</v>
      </c>
      <c r="CV188" s="13">
        <f t="shared" si="173"/>
        <v>62.460716522234691</v>
      </c>
      <c r="CW188" s="20">
        <f t="shared" si="174"/>
        <v>559.48170794289206</v>
      </c>
      <c r="CX188" s="59">
        <f t="shared" si="122"/>
        <v>849.21603127134586</v>
      </c>
      <c r="CY188" s="59">
        <f ca="1">AVERAGE(OFFSET($CX$3,0,0,'Données projet'!$E$13+1,1))-AVERAGE(OFFSET($H$3,0,0,'Données projet'!$E$13+1,1))</f>
        <v>383.47399633251354</v>
      </c>
      <c r="CZ188" s="59">
        <f t="shared" si="150"/>
        <v>370.49129421395628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5.4977885392993695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5.4977885392993695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319</v>
      </c>
      <c r="DP188" s="17">
        <f>DO188*VLOOKUP('Données projet'!$B$14,Paramètres!$A$1:$I$89,3,0)*VLOOKUP('Données projet'!$B$14,Paramètres!$A$1:$I$89,5,0)</f>
        <v>258.77280000000002</v>
      </c>
      <c r="DQ188" s="13">
        <f t="shared" si="176"/>
        <v>62.460716522234691</v>
      </c>
      <c r="DR188" s="20">
        <f t="shared" si="177"/>
        <v>559.48170794289206</v>
      </c>
      <c r="DS188" s="59">
        <f t="shared" si="125"/>
        <v>849.21603127134586</v>
      </c>
      <c r="DT188" s="59">
        <f ca="1">AVERAGE(OFFSET($DS$3,0,0,'Données projet'!$E$14+1,1))-AVERAGE(OFFSET($H$3,0,0,'Données projet'!$E$14+1,1))</f>
        <v>383.47399633251354</v>
      </c>
      <c r="DU188" s="59">
        <f t="shared" si="152"/>
        <v>370.49129421395628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5.4977885392993695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5.4977885392993695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319</v>
      </c>
      <c r="EK188" s="17">
        <f>EJ188*VLOOKUP('Données projet'!$B$15,Paramètres!$A$1:$I$89,3,0)*VLOOKUP('Données projet'!$B$15,Paramètres!$A$1:$I$89,5,0)</f>
        <v>209.00879999999998</v>
      </c>
      <c r="EL188" s="13">
        <f t="shared" si="179"/>
        <v>51.718923953824202</v>
      </c>
      <c r="EM188" s="20">
        <f t="shared" si="180"/>
        <v>454.10078588624373</v>
      </c>
      <c r="EN188" s="59">
        <f t="shared" si="128"/>
        <v>743.83510921469747</v>
      </c>
      <c r="EO188" s="59">
        <f ca="1">AVERAGE(OFFSET($EN$3,0,0,'Données projet'!$E$15+1,1))-AVERAGE(OFFSET($H$3,0,0,'Données projet'!$E$15+1,1))</f>
        <v>321.37107975761091</v>
      </c>
      <c r="EP188" s="59">
        <f t="shared" si="154"/>
        <v>311.28303771742981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4.4405215125110322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4.4405215125110322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6">
        <f t="shared" si="110"/>
        <v>183.33333333333334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267</v>
      </c>
      <c r="O189" s="13">
        <f>N189*VLOOKUP('Données projet'!$B$9,Paramètres!$A$1:$I$89,3,0)*VLOOKUP('Données projet'!$B$9,Paramètres!$A$1:$I$89,5,0)</f>
        <v>241.58159999999998</v>
      </c>
      <c r="P189" s="13">
        <f t="shared" si="141"/>
        <v>58.779689232021951</v>
      </c>
      <c r="Q189" s="20">
        <f t="shared" si="162"/>
        <v>523.12924541243819</v>
      </c>
      <c r="R189" s="59">
        <f t="shared" si="109"/>
        <v>812.9260035182956</v>
      </c>
      <c r="S189" s="59">
        <f ca="1">AVERAGE(OFFSET($R$3,0,0,'Données projet'!$E$9+1,1))-AVERAGE(OFFSET($H$3,0,0,'Données projet'!$E$9+1,1))</f>
        <v>398.11190027805549</v>
      </c>
      <c r="T189" s="59">
        <f t="shared" si="142"/>
        <v>250.47702091764884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18.526062267530332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18.526062267530332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267</v>
      </c>
      <c r="AJ189" s="13">
        <f>AI189*VLOOKUP('Données projet'!$B$10,Paramètres!$A$1:$I$89,3,0)*VLOOKUP('Données projet'!$B$10,Paramètres!$A$1:$I$89,5,0)</f>
        <v>270.738</v>
      </c>
      <c r="AK189" s="13">
        <f t="shared" si="164"/>
        <v>65.005866623551711</v>
      </c>
      <c r="AL189" s="20">
        <f t="shared" si="165"/>
        <v>584.7539010360191</v>
      </c>
      <c r="AM189" s="59">
        <f t="shared" si="113"/>
        <v>874.55065914187651</v>
      </c>
      <c r="AN189" s="59">
        <f ca="1">AVERAGE(OFFSET($AM$3,0,0,'Données projet'!$E$10+1,1))-AVERAGE(OFFSET($H$3,0,0,'Données projet'!$E$10+1,1))</f>
        <v>437.26788843734175</v>
      </c>
      <c r="AO189" s="59">
        <f t="shared" si="144"/>
        <v>273.35778700650792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20.761966334301217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20.761966334301217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319</v>
      </c>
      <c r="BE189" s="13">
        <f>BD189*VLOOKUP('Données projet'!$B$11,Paramètres!$A$1:$I$89,3,0)*VLOOKUP('Données projet'!$B$11,Paramètres!$A$1:$I$89,5,0)</f>
        <v>343.3716</v>
      </c>
      <c r="BF189" s="13">
        <f t="shared" si="167"/>
        <v>80.196139773203285</v>
      </c>
      <c r="BG189" s="20">
        <f t="shared" si="168"/>
        <v>737.713813438329</v>
      </c>
      <c r="BH189" s="59">
        <f t="shared" si="116"/>
        <v>1027.5105715441864</v>
      </c>
      <c r="BI189" s="59">
        <f ca="1">AVERAGE(OFFSET($BH$3,0,0,'Données projet'!$E$11+1,1))-AVERAGE(OFFSET($H$3,0,0,'Données projet'!$E$11+1,1))</f>
        <v>488.49312517024231</v>
      </c>
      <c r="BJ189" s="59">
        <f t="shared" si="146"/>
        <v>470.60132881359323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7.1520891903093995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7.1520891903093995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319</v>
      </c>
      <c r="BZ189" s="13">
        <f>BY189*VLOOKUP('Données projet'!$B$12,Paramètres!$A$1:$I$89,3,0)*VLOOKUP('Données projet'!$B$12,Paramètres!$A$1:$I$89,5,0)</f>
        <v>308.53680000000003</v>
      </c>
      <c r="CA189" s="13">
        <f t="shared" si="170"/>
        <v>72.963171684496103</v>
      </c>
      <c r="CB189" s="20">
        <f t="shared" si="171"/>
        <v>664.4457840171641</v>
      </c>
      <c r="CC189" s="59">
        <f t="shared" si="119"/>
        <v>954.24254212302151</v>
      </c>
      <c r="CD189" s="59">
        <f ca="1">AVERAGE(OFFSET($CC$3,0,0,'Données projet'!$E$12+1,1))-AVERAGE(OFFSET($H$3,0,0,'Données projet'!$E$12+1,1))</f>
        <v>445.32382187045056</v>
      </c>
      <c r="CE189" s="59">
        <f t="shared" si="148"/>
        <v>429.45184538102637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6.4265149246258408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6.4265149246258408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319</v>
      </c>
      <c r="CU189" s="17">
        <f>CT189*VLOOKUP('Données projet'!$B$13,Paramètres!$A$1:$I$89,3,0)*VLOOKUP('Données projet'!$B$13,Paramètres!$A$1:$I$89,5,0)</f>
        <v>258.77280000000002</v>
      </c>
      <c r="CV189" s="13">
        <f t="shared" si="173"/>
        <v>62.460716522234691</v>
      </c>
      <c r="CW189" s="20">
        <f t="shared" si="174"/>
        <v>559.48170794289206</v>
      </c>
      <c r="CX189" s="59">
        <f t="shared" si="122"/>
        <v>849.27846604874946</v>
      </c>
      <c r="CY189" s="59">
        <f ca="1">AVERAGE(OFFSET($CX$3,0,0,'Données projet'!$E$13+1,1))-AVERAGE(OFFSET($H$3,0,0,'Données projet'!$E$13+1,1))</f>
        <v>383.47399633251354</v>
      </c>
      <c r="CZ189" s="59">
        <f t="shared" si="150"/>
        <v>370.49129421395628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5.3899802593636048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5.3899802593636048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319</v>
      </c>
      <c r="DP189" s="17">
        <f>DO189*VLOOKUP('Données projet'!$B$14,Paramètres!$A$1:$I$89,3,0)*VLOOKUP('Données projet'!$B$14,Paramètres!$A$1:$I$89,5,0)</f>
        <v>258.77280000000002</v>
      </c>
      <c r="DQ189" s="13">
        <f t="shared" si="176"/>
        <v>62.460716522234691</v>
      </c>
      <c r="DR189" s="20">
        <f t="shared" si="177"/>
        <v>559.48170794289206</v>
      </c>
      <c r="DS189" s="59">
        <f t="shared" si="125"/>
        <v>849.27846604874946</v>
      </c>
      <c r="DT189" s="59">
        <f ca="1">AVERAGE(OFFSET($DS$3,0,0,'Données projet'!$E$14+1,1))-AVERAGE(OFFSET($H$3,0,0,'Données projet'!$E$14+1,1))</f>
        <v>383.47399633251354</v>
      </c>
      <c r="DU189" s="59">
        <f t="shared" si="152"/>
        <v>370.49129421395628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5.3899802593636048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5.3899802593636048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319</v>
      </c>
      <c r="EK189" s="17">
        <f>EJ189*VLOOKUP('Données projet'!$B$15,Paramètres!$A$1:$I$89,3,0)*VLOOKUP('Données projet'!$B$15,Paramètres!$A$1:$I$89,5,0)</f>
        <v>209.00879999999998</v>
      </c>
      <c r="EL189" s="13">
        <f t="shared" si="179"/>
        <v>51.718923953824202</v>
      </c>
      <c r="EM189" s="20">
        <f t="shared" si="180"/>
        <v>454.10078588624373</v>
      </c>
      <c r="EN189" s="59">
        <f t="shared" si="128"/>
        <v>743.89754399210119</v>
      </c>
      <c r="EO189" s="59">
        <f ca="1">AVERAGE(OFFSET($EN$3,0,0,'Données projet'!$E$15+1,1))-AVERAGE(OFFSET($H$3,0,0,'Données projet'!$E$15+1,1))</f>
        <v>321.37107975761091</v>
      </c>
      <c r="EP189" s="59">
        <f t="shared" si="154"/>
        <v>311.28303771742981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4.3534455941013759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4.3534455941013759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6">
        <f t="shared" si="110"/>
        <v>183.33333333333334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267</v>
      </c>
      <c r="O190" s="13">
        <f>N190*VLOOKUP('Données projet'!$B$9,Paramètres!$A$1:$I$89,3,0)*VLOOKUP('Données projet'!$B$9,Paramètres!$A$1:$I$89,5,0)</f>
        <v>241.58159999999998</v>
      </c>
      <c r="P190" s="13">
        <f t="shared" si="141"/>
        <v>58.779689232021951</v>
      </c>
      <c r="Q190" s="20">
        <f t="shared" si="162"/>
        <v>523.12924541243819</v>
      </c>
      <c r="R190" s="59">
        <f t="shared" si="109"/>
        <v>812.98735519189461</v>
      </c>
      <c r="S190" s="59">
        <f ca="1">AVERAGE(OFFSET($R$3,0,0,'Données projet'!$E$9+1,1))-AVERAGE(OFFSET($H$3,0,0,'Données projet'!$E$9+1,1))</f>
        <v>398.11190027805549</v>
      </c>
      <c r="T190" s="59">
        <f t="shared" si="142"/>
        <v>250.47702091764884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18.162777486246284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18.162777486246284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267</v>
      </c>
      <c r="AJ190" s="13">
        <f>AI190*VLOOKUP('Données projet'!$B$10,Paramètres!$A$1:$I$89,3,0)*VLOOKUP('Données projet'!$B$10,Paramètres!$A$1:$I$89,5,0)</f>
        <v>270.738</v>
      </c>
      <c r="AK190" s="13">
        <f t="shared" si="164"/>
        <v>65.005866623551711</v>
      </c>
      <c r="AL190" s="20">
        <f t="shared" si="165"/>
        <v>584.7539010360191</v>
      </c>
      <c r="AM190" s="59">
        <f t="shared" si="113"/>
        <v>874.61201081547551</v>
      </c>
      <c r="AN190" s="59">
        <f ca="1">AVERAGE(OFFSET($AM$3,0,0,'Données projet'!$E$10+1,1))-AVERAGE(OFFSET($H$3,0,0,'Données projet'!$E$10+1,1))</f>
        <v>437.26788843734175</v>
      </c>
      <c r="AO190" s="59">
        <f t="shared" si="144"/>
        <v>273.35778700650792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20.354836838034611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20.354836838034611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319</v>
      </c>
      <c r="BE190" s="13">
        <f>BD190*VLOOKUP('Données projet'!$B$11,Paramètres!$A$1:$I$89,3,0)*VLOOKUP('Données projet'!$B$11,Paramètres!$A$1:$I$89,5,0)</f>
        <v>343.3716</v>
      </c>
      <c r="BF190" s="13">
        <f t="shared" si="167"/>
        <v>80.196139773203285</v>
      </c>
      <c r="BG190" s="20">
        <f t="shared" si="168"/>
        <v>737.713813438329</v>
      </c>
      <c r="BH190" s="59">
        <f t="shared" si="116"/>
        <v>1027.5719232177853</v>
      </c>
      <c r="BI190" s="59">
        <f ca="1">AVERAGE(OFFSET($BH$3,0,0,'Données projet'!$E$11+1,1))-AVERAGE(OFFSET($H$3,0,0,'Données projet'!$E$11+1,1))</f>
        <v>488.49312517024231</v>
      </c>
      <c r="BJ190" s="59">
        <f t="shared" si="146"/>
        <v>470.60132881359323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7.0118410836310927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7.0118410836310927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319</v>
      </c>
      <c r="BZ190" s="13">
        <f>BY190*VLOOKUP('Données projet'!$B$12,Paramètres!$A$1:$I$89,3,0)*VLOOKUP('Données projet'!$B$12,Paramètres!$A$1:$I$89,5,0)</f>
        <v>308.53680000000003</v>
      </c>
      <c r="CA190" s="13">
        <f t="shared" si="170"/>
        <v>72.963171684496103</v>
      </c>
      <c r="CB190" s="20">
        <f t="shared" si="171"/>
        <v>664.4457840171641</v>
      </c>
      <c r="CC190" s="59">
        <f t="shared" si="119"/>
        <v>954.30389379662051</v>
      </c>
      <c r="CD190" s="59">
        <f ca="1">AVERAGE(OFFSET($CC$3,0,0,'Données projet'!$E$12+1,1))-AVERAGE(OFFSET($H$3,0,0,'Données projet'!$E$12+1,1))</f>
        <v>445.32382187045056</v>
      </c>
      <c r="CE190" s="59">
        <f t="shared" si="148"/>
        <v>429.45184538102637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6.3004948867409851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6.3004948867409851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319</v>
      </c>
      <c r="CU190" s="17">
        <f>CT190*VLOOKUP('Données projet'!$B$13,Paramètres!$A$1:$I$89,3,0)*VLOOKUP('Données projet'!$B$13,Paramètres!$A$1:$I$89,5,0)</f>
        <v>258.77280000000002</v>
      </c>
      <c r="CV190" s="13">
        <f t="shared" si="173"/>
        <v>62.460716522234691</v>
      </c>
      <c r="CW190" s="20">
        <f t="shared" si="174"/>
        <v>559.48170794289206</v>
      </c>
      <c r="CX190" s="59">
        <f t="shared" si="122"/>
        <v>849.33981772234847</v>
      </c>
      <c r="CY190" s="59">
        <f ca="1">AVERAGE(OFFSET($CX$3,0,0,'Données projet'!$E$13+1,1))-AVERAGE(OFFSET($H$3,0,0,'Données projet'!$E$13+1,1))</f>
        <v>383.47399633251354</v>
      </c>
      <c r="CZ190" s="59">
        <f t="shared" si="150"/>
        <v>370.49129421395628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5.2842860340408224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5.2842860340408224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319</v>
      </c>
      <c r="DP190" s="17">
        <f>DO190*VLOOKUP('Données projet'!$B$14,Paramètres!$A$1:$I$89,3,0)*VLOOKUP('Données projet'!$B$14,Paramètres!$A$1:$I$89,5,0)</f>
        <v>258.77280000000002</v>
      </c>
      <c r="DQ190" s="13">
        <f t="shared" si="176"/>
        <v>62.460716522234691</v>
      </c>
      <c r="DR190" s="20">
        <f t="shared" si="177"/>
        <v>559.48170794289206</v>
      </c>
      <c r="DS190" s="59">
        <f t="shared" si="125"/>
        <v>849.33981772234847</v>
      </c>
      <c r="DT190" s="59">
        <f ca="1">AVERAGE(OFFSET($DS$3,0,0,'Données projet'!$E$14+1,1))-AVERAGE(OFFSET($H$3,0,0,'Données projet'!$E$14+1,1))</f>
        <v>383.47399633251354</v>
      </c>
      <c r="DU190" s="59">
        <f t="shared" si="152"/>
        <v>370.49129421395628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5.2842860340408224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5.2842860340408224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319</v>
      </c>
      <c r="EK190" s="17">
        <f>EJ190*VLOOKUP('Données projet'!$B$15,Paramètres!$A$1:$I$89,3,0)*VLOOKUP('Données projet'!$B$15,Paramètres!$A$1:$I$89,5,0)</f>
        <v>209.00879999999998</v>
      </c>
      <c r="EL190" s="13">
        <f t="shared" si="179"/>
        <v>51.718923953824202</v>
      </c>
      <c r="EM190" s="20">
        <f t="shared" si="180"/>
        <v>454.10078588624373</v>
      </c>
      <c r="EN190" s="59">
        <f t="shared" si="128"/>
        <v>743.95889566570008</v>
      </c>
      <c r="EO190" s="59">
        <f ca="1">AVERAGE(OFFSET($EN$3,0,0,'Données projet'!$E$15+1,1))-AVERAGE(OFFSET($H$3,0,0,'Données projet'!$E$15+1,1))</f>
        <v>321.37107975761091</v>
      </c>
      <c r="EP190" s="59">
        <f t="shared" si="154"/>
        <v>311.28303771742981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4.2680771813406677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4.2680771813406677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6">
        <f t="shared" si="110"/>
        <v>183.33333333333334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267</v>
      </c>
      <c r="O191" s="13">
        <f>N191*VLOOKUP('Données projet'!$B$9,Paramètres!$A$1:$I$89,3,0)*VLOOKUP('Données projet'!$B$9,Paramètres!$A$1:$I$89,5,0)</f>
        <v>241.58159999999998</v>
      </c>
      <c r="P191" s="13">
        <f t="shared" si="141"/>
        <v>58.779689232021951</v>
      </c>
      <c r="Q191" s="20">
        <f t="shared" si="162"/>
        <v>523.12924541243819</v>
      </c>
      <c r="R191" s="59">
        <f t="shared" si="109"/>
        <v>813.04764255111843</v>
      </c>
      <c r="S191" s="59">
        <f ca="1">AVERAGE(OFFSET($R$3,0,0,'Données projet'!$E$9+1,1))-AVERAGE(OFFSET($H$3,0,0,'Données projet'!$E$9+1,1))</f>
        <v>398.11190027805549</v>
      </c>
      <c r="T191" s="59">
        <f t="shared" si="142"/>
        <v>250.47702091764884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17.806616497941381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17.806616497941381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267</v>
      </c>
      <c r="AJ191" s="13">
        <f>AI191*VLOOKUP('Données projet'!$B$10,Paramètres!$A$1:$I$89,3,0)*VLOOKUP('Données projet'!$B$10,Paramètres!$A$1:$I$89,5,0)</f>
        <v>270.738</v>
      </c>
      <c r="AK191" s="13">
        <f t="shared" si="164"/>
        <v>65.005866623551711</v>
      </c>
      <c r="AL191" s="20">
        <f t="shared" si="165"/>
        <v>584.7539010360191</v>
      </c>
      <c r="AM191" s="59">
        <f t="shared" si="113"/>
        <v>874.67229817469934</v>
      </c>
      <c r="AN191" s="59">
        <f ca="1">AVERAGE(OFFSET($AM$3,0,0,'Données projet'!$E$10+1,1))-AVERAGE(OFFSET($H$3,0,0,'Données projet'!$E$10+1,1))</f>
        <v>437.26788843734175</v>
      </c>
      <c r="AO191" s="59">
        <f t="shared" si="144"/>
        <v>273.35778700650792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19.955690902865321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19.955690902865321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319</v>
      </c>
      <c r="BE191" s="13">
        <f>BD191*VLOOKUP('Données projet'!$B$11,Paramètres!$A$1:$I$89,3,0)*VLOOKUP('Données projet'!$B$11,Paramètres!$A$1:$I$89,5,0)</f>
        <v>343.3716</v>
      </c>
      <c r="BF191" s="13">
        <f t="shared" si="167"/>
        <v>80.196139773203285</v>
      </c>
      <c r="BG191" s="20">
        <f t="shared" si="168"/>
        <v>737.713813438329</v>
      </c>
      <c r="BH191" s="59">
        <f t="shared" si="116"/>
        <v>1027.6322105770091</v>
      </c>
      <c r="BI191" s="59">
        <f ca="1">AVERAGE(OFFSET($BH$3,0,0,'Données projet'!$E$11+1,1))-AVERAGE(OFFSET($H$3,0,0,'Données projet'!$E$11+1,1))</f>
        <v>488.49312517024231</v>
      </c>
      <c r="BJ191" s="59">
        <f t="shared" si="146"/>
        <v>470.60132881359323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6.8743431567818494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6.8743431567818494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319</v>
      </c>
      <c r="BZ191" s="13">
        <f>BY191*VLOOKUP('Données projet'!$B$12,Paramètres!$A$1:$I$89,3,0)*VLOOKUP('Données projet'!$B$12,Paramètres!$A$1:$I$89,5,0)</f>
        <v>308.53680000000003</v>
      </c>
      <c r="CA191" s="13">
        <f t="shared" si="170"/>
        <v>72.963171684496103</v>
      </c>
      <c r="CB191" s="20">
        <f t="shared" si="171"/>
        <v>664.4457840171641</v>
      </c>
      <c r="CC191" s="59">
        <f t="shared" si="119"/>
        <v>954.36418115584434</v>
      </c>
      <c r="CD191" s="59">
        <f ca="1">AVERAGE(OFFSET($CC$3,0,0,'Données projet'!$E$12+1,1))-AVERAGE(OFFSET($H$3,0,0,'Données projet'!$E$12+1,1))</f>
        <v>445.32382187045056</v>
      </c>
      <c r="CE191" s="59">
        <f t="shared" si="148"/>
        <v>429.45184538102637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6.1769460249344181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6.1769460249344181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319</v>
      </c>
      <c r="CU191" s="17">
        <f>CT191*VLOOKUP('Données projet'!$B$13,Paramètres!$A$1:$I$89,3,0)*VLOOKUP('Données projet'!$B$13,Paramètres!$A$1:$I$89,5,0)</f>
        <v>258.77280000000002</v>
      </c>
      <c r="CV191" s="13">
        <f t="shared" si="173"/>
        <v>62.460716522234691</v>
      </c>
      <c r="CW191" s="20">
        <f t="shared" si="174"/>
        <v>559.48170794289206</v>
      </c>
      <c r="CX191" s="59">
        <f t="shared" si="122"/>
        <v>849.40010508157229</v>
      </c>
      <c r="CY191" s="59">
        <f ca="1">AVERAGE(OFFSET($CX$3,0,0,'Données projet'!$E$13+1,1))-AVERAGE(OFFSET($H$3,0,0,'Données projet'!$E$13+1,1))</f>
        <v>383.47399633251354</v>
      </c>
      <c r="CZ191" s="59">
        <f t="shared" si="150"/>
        <v>370.49129421395628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5.1806644080095081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5.1806644080095081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319</v>
      </c>
      <c r="DP191" s="17">
        <f>DO191*VLOOKUP('Données projet'!$B$14,Paramètres!$A$1:$I$89,3,0)*VLOOKUP('Données projet'!$B$14,Paramètres!$A$1:$I$89,5,0)</f>
        <v>258.77280000000002</v>
      </c>
      <c r="DQ191" s="13">
        <f t="shared" si="176"/>
        <v>62.460716522234691</v>
      </c>
      <c r="DR191" s="20">
        <f t="shared" si="177"/>
        <v>559.48170794289206</v>
      </c>
      <c r="DS191" s="59">
        <f t="shared" si="125"/>
        <v>849.40010508157229</v>
      </c>
      <c r="DT191" s="59">
        <f ca="1">AVERAGE(OFFSET($DS$3,0,0,'Données projet'!$E$14+1,1))-AVERAGE(OFFSET($H$3,0,0,'Données projet'!$E$14+1,1))</f>
        <v>383.47399633251354</v>
      </c>
      <c r="DU191" s="59">
        <f t="shared" si="152"/>
        <v>370.49129421395628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5.1806644080095081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5.1806644080095081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319</v>
      </c>
      <c r="EK191" s="17">
        <f>EJ191*VLOOKUP('Données projet'!$B$15,Paramètres!$A$1:$I$89,3,0)*VLOOKUP('Données projet'!$B$15,Paramètres!$A$1:$I$89,5,0)</f>
        <v>209.00879999999998</v>
      </c>
      <c r="EL191" s="13">
        <f t="shared" si="179"/>
        <v>51.718923953824202</v>
      </c>
      <c r="EM191" s="20">
        <f t="shared" si="180"/>
        <v>454.10078588624373</v>
      </c>
      <c r="EN191" s="59">
        <f t="shared" si="128"/>
        <v>744.0191830249239</v>
      </c>
      <c r="EO191" s="59">
        <f ca="1">AVERAGE(OFFSET($EN$3,0,0,'Données projet'!$E$15+1,1))-AVERAGE(OFFSET($H$3,0,0,'Données projet'!$E$15+1,1))</f>
        <v>321.37107975761091</v>
      </c>
      <c r="EP191" s="59">
        <f t="shared" si="154"/>
        <v>311.28303771742981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4.1843827910846061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4.1843827910846061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6">
        <f t="shared" si="110"/>
        <v>183.33333333333334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267</v>
      </c>
      <c r="O192" s="13">
        <f>N192*VLOOKUP('Données projet'!$B$9,Paramètres!$A$1:$I$89,3,0)*VLOOKUP('Données projet'!$B$9,Paramètres!$A$1:$I$89,5,0)</f>
        <v>241.58159999999998</v>
      </c>
      <c r="P192" s="13">
        <f t="shared" si="141"/>
        <v>58.779689232021951</v>
      </c>
      <c r="Q192" s="20">
        <f t="shared" si="162"/>
        <v>523.12924541243819</v>
      </c>
      <c r="R192" s="59">
        <f t="shared" si="109"/>
        <v>813.10688405944211</v>
      </c>
      <c r="S192" s="59">
        <f ca="1">AVERAGE(OFFSET($R$3,0,0,'Données projet'!$E$9+1,1))-AVERAGE(OFFSET($H$3,0,0,'Données projet'!$E$9+1,1))</f>
        <v>398.11190027805549</v>
      </c>
      <c r="T192" s="59">
        <f t="shared" si="142"/>
        <v>250.47702091764884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17.457439609380383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17.457439609380383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267</v>
      </c>
      <c r="AJ192" s="13">
        <f>AI192*VLOOKUP('Données projet'!$B$10,Paramètres!$A$1:$I$89,3,0)*VLOOKUP('Données projet'!$B$10,Paramètres!$A$1:$I$89,5,0)</f>
        <v>270.738</v>
      </c>
      <c r="AK192" s="13">
        <f t="shared" si="164"/>
        <v>65.005866623551711</v>
      </c>
      <c r="AL192" s="20">
        <f t="shared" si="165"/>
        <v>584.7539010360191</v>
      </c>
      <c r="AM192" s="59">
        <f t="shared" si="113"/>
        <v>874.7315396830229</v>
      </c>
      <c r="AN192" s="59">
        <f ca="1">AVERAGE(OFFSET($AM$3,0,0,'Données projet'!$E$10+1,1))-AVERAGE(OFFSET($H$3,0,0,'Données projet'!$E$10+1,1))</f>
        <v>437.26788843734175</v>
      </c>
      <c r="AO192" s="59">
        <f t="shared" si="144"/>
        <v>273.35778700650792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19.564371976029719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19.564371976029719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319</v>
      </c>
      <c r="BE192" s="13">
        <f>BD192*VLOOKUP('Données projet'!$B$11,Paramètres!$A$1:$I$89,3,0)*VLOOKUP('Données projet'!$B$11,Paramètres!$A$1:$I$89,5,0)</f>
        <v>343.3716</v>
      </c>
      <c r="BF192" s="13">
        <f t="shared" si="167"/>
        <v>80.196139773203285</v>
      </c>
      <c r="BG192" s="20">
        <f t="shared" si="168"/>
        <v>737.713813438329</v>
      </c>
      <c r="BH192" s="59">
        <f t="shared" si="116"/>
        <v>1027.6914520853329</v>
      </c>
      <c r="BI192" s="59">
        <f ca="1">AVERAGE(OFFSET($BH$3,0,0,'Données projet'!$E$11+1,1))-AVERAGE(OFFSET($H$3,0,0,'Données projet'!$E$11+1,1))</f>
        <v>488.49312517024231</v>
      </c>
      <c r="BJ192" s="59">
        <f t="shared" si="146"/>
        <v>470.60132881359323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6.7395414804126652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6.7395414804126652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319</v>
      </c>
      <c r="BZ192" s="13">
        <f>BY192*VLOOKUP('Données projet'!$B$12,Paramètres!$A$1:$I$89,3,0)*VLOOKUP('Données projet'!$B$12,Paramètres!$A$1:$I$89,5,0)</f>
        <v>308.53680000000003</v>
      </c>
      <c r="CA192" s="13">
        <f t="shared" si="170"/>
        <v>72.963171684496103</v>
      </c>
      <c r="CB192" s="20">
        <f t="shared" si="171"/>
        <v>664.4457840171641</v>
      </c>
      <c r="CC192" s="59">
        <f t="shared" si="119"/>
        <v>954.4234226641679</v>
      </c>
      <c r="CD192" s="59">
        <f ca="1">AVERAGE(OFFSET($CC$3,0,0,'Données projet'!$E$12+1,1))-AVERAGE(OFFSET($H$3,0,0,'Données projet'!$E$12+1,1))</f>
        <v>445.32382187045056</v>
      </c>
      <c r="CE192" s="59">
        <f t="shared" si="148"/>
        <v>429.45184538102637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6.055819880950513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6.055819880950513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319</v>
      </c>
      <c r="CU192" s="17">
        <f>CT192*VLOOKUP('Données projet'!$B$13,Paramètres!$A$1:$I$89,3,0)*VLOOKUP('Données projet'!$B$13,Paramètres!$A$1:$I$89,5,0)</f>
        <v>258.77280000000002</v>
      </c>
      <c r="CV192" s="13">
        <f t="shared" si="173"/>
        <v>62.460716522234691</v>
      </c>
      <c r="CW192" s="20">
        <f t="shared" si="174"/>
        <v>559.48170794289206</v>
      </c>
      <c r="CX192" s="59">
        <f t="shared" si="122"/>
        <v>849.45934658989586</v>
      </c>
      <c r="CY192" s="59">
        <f ca="1">AVERAGE(OFFSET($CX$3,0,0,'Données projet'!$E$13+1,1))-AVERAGE(OFFSET($H$3,0,0,'Données projet'!$E$13+1,1))</f>
        <v>383.47399633251354</v>
      </c>
      <c r="CZ192" s="59">
        <f t="shared" si="150"/>
        <v>370.49129421395628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5.079074738861717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5.079074738861717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319</v>
      </c>
      <c r="DP192" s="17">
        <f>DO192*VLOOKUP('Données projet'!$B$14,Paramètres!$A$1:$I$89,3,0)*VLOOKUP('Données projet'!$B$14,Paramètres!$A$1:$I$89,5,0)</f>
        <v>258.77280000000002</v>
      </c>
      <c r="DQ192" s="13">
        <f t="shared" si="176"/>
        <v>62.460716522234691</v>
      </c>
      <c r="DR192" s="20">
        <f t="shared" si="177"/>
        <v>559.48170794289206</v>
      </c>
      <c r="DS192" s="59">
        <f t="shared" si="125"/>
        <v>849.45934658989586</v>
      </c>
      <c r="DT192" s="59">
        <f ca="1">AVERAGE(OFFSET($DS$3,0,0,'Données projet'!$E$14+1,1))-AVERAGE(OFFSET($H$3,0,0,'Données projet'!$E$14+1,1))</f>
        <v>383.47399633251354</v>
      </c>
      <c r="DU192" s="59">
        <f t="shared" si="152"/>
        <v>370.49129421395628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5.079074738861717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5.079074738861717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319</v>
      </c>
      <c r="EK192" s="17">
        <f>EJ192*VLOOKUP('Données projet'!$B$15,Paramètres!$A$1:$I$89,3,0)*VLOOKUP('Données projet'!$B$15,Paramètres!$A$1:$I$89,5,0)</f>
        <v>209.00879999999998</v>
      </c>
      <c r="EL192" s="13">
        <f t="shared" si="179"/>
        <v>51.718923953824202</v>
      </c>
      <c r="EM192" s="20">
        <f t="shared" si="180"/>
        <v>454.10078588624373</v>
      </c>
      <c r="EN192" s="59">
        <f t="shared" si="128"/>
        <v>744.07842453324758</v>
      </c>
      <c r="EO192" s="59">
        <f ca="1">AVERAGE(OFFSET($EN$3,0,0,'Données projet'!$E$15+1,1))-AVERAGE(OFFSET($H$3,0,0,'Données projet'!$E$15+1,1))</f>
        <v>321.37107975761091</v>
      </c>
      <c r="EP192" s="59">
        <f t="shared" si="154"/>
        <v>311.28303771742981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4.102329596772929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4.102329596772929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6">
        <f t="shared" si="110"/>
        <v>183.33333333333334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267</v>
      </c>
      <c r="O193" s="13">
        <f>N193*VLOOKUP('Données projet'!$B$9,Paramètres!$A$1:$I$89,3,0)*VLOOKUP('Données projet'!$B$9,Paramètres!$A$1:$I$89,5,0)</f>
        <v>241.58159999999998</v>
      </c>
      <c r="P193" s="13">
        <f t="shared" si="141"/>
        <v>58.779689232021951</v>
      </c>
      <c r="Q193" s="20">
        <f t="shared" si="162"/>
        <v>523.12924541243819</v>
      </c>
      <c r="R193" s="59">
        <f t="shared" si="109"/>
        <v>813.16509786004053</v>
      </c>
      <c r="S193" s="59">
        <f ca="1">AVERAGE(OFFSET($R$3,0,0,'Données projet'!$E$9+1,1))-AVERAGE(OFFSET($H$3,0,0,'Données projet'!$E$9+1,1))</f>
        <v>398.11190027805549</v>
      </c>
      <c r="T193" s="59">
        <f t="shared" si="142"/>
        <v>250.47702091764884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17.115109866627193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17.115109866627193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267</v>
      </c>
      <c r="AJ193" s="13">
        <f>AI193*VLOOKUP('Données projet'!$B$10,Paramètres!$A$1:$I$89,3,0)*VLOOKUP('Données projet'!$B$10,Paramètres!$A$1:$I$89,5,0)</f>
        <v>270.738</v>
      </c>
      <c r="AK193" s="13">
        <f t="shared" si="164"/>
        <v>65.005866623551711</v>
      </c>
      <c r="AL193" s="20">
        <f t="shared" si="165"/>
        <v>584.7539010360191</v>
      </c>
      <c r="AM193" s="59">
        <f t="shared" si="113"/>
        <v>874.78975348362133</v>
      </c>
      <c r="AN193" s="59">
        <f ca="1">AVERAGE(OFFSET($AM$3,0,0,'Données projet'!$E$10+1,1))-AVERAGE(OFFSET($H$3,0,0,'Données projet'!$E$10+1,1))</f>
        <v>437.26788843734175</v>
      </c>
      <c r="AO193" s="59">
        <f t="shared" si="144"/>
        <v>273.35778700650792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19.180726574668387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19.180726574668387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319</v>
      </c>
      <c r="BE193" s="13">
        <f>BD193*VLOOKUP('Données projet'!$B$11,Paramètres!$A$1:$I$89,3,0)*VLOOKUP('Données projet'!$B$11,Paramètres!$A$1:$I$89,5,0)</f>
        <v>343.3716</v>
      </c>
      <c r="BF193" s="13">
        <f t="shared" si="167"/>
        <v>80.196139773203285</v>
      </c>
      <c r="BG193" s="20">
        <f t="shared" si="168"/>
        <v>737.713813438329</v>
      </c>
      <c r="BH193" s="59">
        <f t="shared" si="116"/>
        <v>1027.7496658859313</v>
      </c>
      <c r="BI193" s="59">
        <f ca="1">AVERAGE(OFFSET($BH$3,0,0,'Données projet'!$E$11+1,1))-AVERAGE(OFFSET($H$3,0,0,'Données projet'!$E$11+1,1))</f>
        <v>488.49312517024231</v>
      </c>
      <c r="BJ193" s="59">
        <f t="shared" si="146"/>
        <v>470.60132881359323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6.6073831826961769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6.6073831826961769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319</v>
      </c>
      <c r="BZ193" s="13">
        <f>BY193*VLOOKUP('Données projet'!$B$12,Paramètres!$A$1:$I$89,3,0)*VLOOKUP('Données projet'!$B$12,Paramètres!$A$1:$I$89,5,0)</f>
        <v>308.53680000000003</v>
      </c>
      <c r="CA193" s="13">
        <f t="shared" si="170"/>
        <v>72.963171684496103</v>
      </c>
      <c r="CB193" s="20">
        <f t="shared" si="171"/>
        <v>664.4457840171641</v>
      </c>
      <c r="CC193" s="59">
        <f t="shared" si="119"/>
        <v>954.48163646476632</v>
      </c>
      <c r="CD193" s="59">
        <f ca="1">AVERAGE(OFFSET($CC$3,0,0,'Données projet'!$E$12+1,1))-AVERAGE(OFFSET($H$3,0,0,'Données projet'!$E$12+1,1))</f>
        <v>445.32382187045056</v>
      </c>
      <c r="CE193" s="59">
        <f t="shared" si="148"/>
        <v>429.45184538102637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5.9370689467704798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5.9370689467704798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319</v>
      </c>
      <c r="CU193" s="17">
        <f>CT193*VLOOKUP('Données projet'!$B$13,Paramètres!$A$1:$I$89,3,0)*VLOOKUP('Données projet'!$B$13,Paramètres!$A$1:$I$89,5,0)</f>
        <v>258.77280000000002</v>
      </c>
      <c r="CV193" s="13">
        <f t="shared" si="173"/>
        <v>62.460716522234691</v>
      </c>
      <c r="CW193" s="20">
        <f t="shared" si="174"/>
        <v>559.48170794289206</v>
      </c>
      <c r="CX193" s="59">
        <f t="shared" si="122"/>
        <v>849.51756039049428</v>
      </c>
      <c r="CY193" s="59">
        <f ca="1">AVERAGE(OFFSET($CX$3,0,0,'Données projet'!$E$13+1,1))-AVERAGE(OFFSET($H$3,0,0,'Données projet'!$E$13+1,1))</f>
        <v>383.47399633251354</v>
      </c>
      <c r="CZ193" s="59">
        <f t="shared" si="150"/>
        <v>370.49129421395628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4.9794771811623342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4.9794771811623342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319</v>
      </c>
      <c r="DP193" s="17">
        <f>DO193*VLOOKUP('Données projet'!$B$14,Paramètres!$A$1:$I$89,3,0)*VLOOKUP('Données projet'!$B$14,Paramètres!$A$1:$I$89,5,0)</f>
        <v>258.77280000000002</v>
      </c>
      <c r="DQ193" s="13">
        <f t="shared" si="176"/>
        <v>62.460716522234691</v>
      </c>
      <c r="DR193" s="20">
        <f t="shared" si="177"/>
        <v>559.48170794289206</v>
      </c>
      <c r="DS193" s="59">
        <f t="shared" si="125"/>
        <v>849.51756039049428</v>
      </c>
      <c r="DT193" s="59">
        <f ca="1">AVERAGE(OFFSET($DS$3,0,0,'Données projet'!$E$14+1,1))-AVERAGE(OFFSET($H$3,0,0,'Données projet'!$E$14+1,1))</f>
        <v>383.47399633251354</v>
      </c>
      <c r="DU193" s="59">
        <f t="shared" si="152"/>
        <v>370.49129421395628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4.9794771811623342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4.9794771811623342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319</v>
      </c>
      <c r="EK193" s="17">
        <f>EJ193*VLOOKUP('Données projet'!$B$15,Paramètres!$A$1:$I$89,3,0)*VLOOKUP('Données projet'!$B$15,Paramètres!$A$1:$I$89,5,0)</f>
        <v>209.00879999999998</v>
      </c>
      <c r="EL193" s="13">
        <f t="shared" si="179"/>
        <v>51.718923953824202</v>
      </c>
      <c r="EM193" s="20">
        <f t="shared" si="180"/>
        <v>454.10078588624373</v>
      </c>
      <c r="EN193" s="59">
        <f t="shared" si="128"/>
        <v>744.13663833384601</v>
      </c>
      <c r="EO193" s="59">
        <f ca="1">AVERAGE(OFFSET($EN$3,0,0,'Données projet'!$E$15+1,1))-AVERAGE(OFFSET($H$3,0,0,'Données projet'!$E$15+1,1))</f>
        <v>321.37107975761091</v>
      </c>
      <c r="EP193" s="59">
        <f t="shared" si="154"/>
        <v>311.28303771742981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4.0218854155541965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4.0218854155541965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6">
        <f t="shared" si="110"/>
        <v>183.33333333333334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267</v>
      </c>
      <c r="O194" s="13">
        <f>N194*VLOOKUP('Données projet'!$B$9,Paramètres!$A$1:$I$89,3,0)*VLOOKUP('Données projet'!$B$9,Paramètres!$A$1:$I$89,5,0)</f>
        <v>241.58159999999998</v>
      </c>
      <c r="P194" s="13">
        <f t="shared" si="141"/>
        <v>58.779689232021951</v>
      </c>
      <c r="Q194" s="20">
        <f t="shared" si="162"/>
        <v>523.12924541243819</v>
      </c>
      <c r="R194" s="59">
        <f t="shared" si="109"/>
        <v>813.2223017813451</v>
      </c>
      <c r="S194" s="59">
        <f ca="1">AVERAGE(OFFSET($R$3,0,0,'Données projet'!$E$9+1,1))-AVERAGE(OFFSET($H$3,0,0,'Données projet'!$E$9+1,1))</f>
        <v>398.11190027805549</v>
      </c>
      <c r="T194" s="59">
        <f t="shared" si="142"/>
        <v>250.47702091764884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16.77949300132887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16.77949300132887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267</v>
      </c>
      <c r="AJ194" s="13">
        <f>AI194*VLOOKUP('Données projet'!$B$10,Paramètres!$A$1:$I$89,3,0)*VLOOKUP('Données projet'!$B$10,Paramètres!$A$1:$I$89,5,0)</f>
        <v>270.738</v>
      </c>
      <c r="AK194" s="13">
        <f t="shared" si="164"/>
        <v>65.005866623551711</v>
      </c>
      <c r="AL194" s="20">
        <f t="shared" si="165"/>
        <v>584.7539010360191</v>
      </c>
      <c r="AM194" s="59">
        <f t="shared" si="113"/>
        <v>874.84695740492589</v>
      </c>
      <c r="AN194" s="59">
        <f ca="1">AVERAGE(OFFSET($AM$3,0,0,'Données projet'!$E$10+1,1))-AVERAGE(OFFSET($H$3,0,0,'Données projet'!$E$10+1,1))</f>
        <v>437.26788843734175</v>
      </c>
      <c r="AO194" s="59">
        <f t="shared" si="144"/>
        <v>273.35778700650792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18.804604225627163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18.804604225627163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319</v>
      </c>
      <c r="BE194" s="13">
        <f>BD194*VLOOKUP('Données projet'!$B$11,Paramètres!$A$1:$I$89,3,0)*VLOOKUP('Données projet'!$B$11,Paramètres!$A$1:$I$89,5,0)</f>
        <v>343.3716</v>
      </c>
      <c r="BF194" s="13">
        <f t="shared" si="167"/>
        <v>80.196139773203285</v>
      </c>
      <c r="BG194" s="20">
        <f t="shared" si="168"/>
        <v>737.713813438329</v>
      </c>
      <c r="BH194" s="59">
        <f t="shared" si="116"/>
        <v>1027.8068698072359</v>
      </c>
      <c r="BI194" s="59">
        <f ca="1">AVERAGE(OFFSET($BH$3,0,0,'Données projet'!$E$11+1,1))-AVERAGE(OFFSET($H$3,0,0,'Données projet'!$E$11+1,1))</f>
        <v>488.49312517024231</v>
      </c>
      <c r="BJ194" s="59">
        <f t="shared" si="146"/>
        <v>470.60132881359323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6.4778164285893061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6.4778164285893061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319</v>
      </c>
      <c r="BZ194" s="13">
        <f>BY194*VLOOKUP('Données projet'!$B$12,Paramètres!$A$1:$I$89,3,0)*VLOOKUP('Données projet'!$B$12,Paramètres!$A$1:$I$89,5,0)</f>
        <v>308.53680000000003</v>
      </c>
      <c r="CA194" s="13">
        <f t="shared" si="170"/>
        <v>72.963171684496103</v>
      </c>
      <c r="CB194" s="20">
        <f t="shared" si="171"/>
        <v>664.4457840171641</v>
      </c>
      <c r="CC194" s="59">
        <f t="shared" si="119"/>
        <v>954.53884038607089</v>
      </c>
      <c r="CD194" s="59">
        <f ca="1">AVERAGE(OFFSET($CC$3,0,0,'Données projet'!$E$12+1,1))-AVERAGE(OFFSET($H$3,0,0,'Données projet'!$E$12+1,1))</f>
        <v>445.32382187045056</v>
      </c>
      <c r="CE194" s="59">
        <f t="shared" si="148"/>
        <v>429.45184538102637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5.8206466459787993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5.8206466459787993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319</v>
      </c>
      <c r="CU194" s="17">
        <f>CT194*VLOOKUP('Données projet'!$B$13,Paramètres!$A$1:$I$89,3,0)*VLOOKUP('Données projet'!$B$13,Paramètres!$A$1:$I$89,5,0)</f>
        <v>258.77280000000002</v>
      </c>
      <c r="CV194" s="13">
        <f t="shared" si="173"/>
        <v>62.460716522234691</v>
      </c>
      <c r="CW194" s="20">
        <f t="shared" si="174"/>
        <v>559.48170794289206</v>
      </c>
      <c r="CX194" s="59">
        <f t="shared" si="122"/>
        <v>849.57476431179884</v>
      </c>
      <c r="CY194" s="59">
        <f ca="1">AVERAGE(OFFSET($CX$3,0,0,'Données projet'!$E$13+1,1))-AVERAGE(OFFSET($H$3,0,0,'Données projet'!$E$13+1,1))</f>
        <v>383.47399633251354</v>
      </c>
      <c r="CZ194" s="59">
        <f t="shared" si="150"/>
        <v>370.49129421395628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4.8818326708209243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4.8818326708209243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319</v>
      </c>
      <c r="DP194" s="17">
        <f>DO194*VLOOKUP('Données projet'!$B$14,Paramètres!$A$1:$I$89,3,0)*VLOOKUP('Données projet'!$B$14,Paramètres!$A$1:$I$89,5,0)</f>
        <v>258.77280000000002</v>
      </c>
      <c r="DQ194" s="13">
        <f t="shared" si="176"/>
        <v>62.460716522234691</v>
      </c>
      <c r="DR194" s="20">
        <f t="shared" si="177"/>
        <v>559.48170794289206</v>
      </c>
      <c r="DS194" s="59">
        <f t="shared" si="125"/>
        <v>849.57476431179884</v>
      </c>
      <c r="DT194" s="59">
        <f ca="1">AVERAGE(OFFSET($DS$3,0,0,'Données projet'!$E$14+1,1))-AVERAGE(OFFSET($H$3,0,0,'Données projet'!$E$14+1,1))</f>
        <v>383.47399633251354</v>
      </c>
      <c r="DU194" s="59">
        <f t="shared" si="152"/>
        <v>370.49129421395628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4.8818326708209243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4.8818326708209243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319</v>
      </c>
      <c r="EK194" s="17">
        <f>EJ194*VLOOKUP('Données projet'!$B$15,Paramètres!$A$1:$I$89,3,0)*VLOOKUP('Données projet'!$B$15,Paramètres!$A$1:$I$89,5,0)</f>
        <v>209.00879999999998</v>
      </c>
      <c r="EL194" s="13">
        <f t="shared" si="179"/>
        <v>51.718923953824202</v>
      </c>
      <c r="EM194" s="20">
        <f t="shared" si="180"/>
        <v>454.10078588624373</v>
      </c>
      <c r="EN194" s="59">
        <f t="shared" si="128"/>
        <v>744.19384225515057</v>
      </c>
      <c r="EO194" s="59">
        <f ca="1">AVERAGE(OFFSET($EN$3,0,0,'Données projet'!$E$15+1,1))-AVERAGE(OFFSET($H$3,0,0,'Données projet'!$E$15+1,1))</f>
        <v>321.37107975761091</v>
      </c>
      <c r="EP194" s="59">
        <f t="shared" si="154"/>
        <v>311.28303771742981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3.9430186956630577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3.9430186956630577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6">
        <f t="shared" si="110"/>
        <v>183.33333333333334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267</v>
      </c>
      <c r="O195" s="13">
        <f>N195*VLOOKUP('Données projet'!$B$9,Paramètres!$A$1:$I$89,3,0)*VLOOKUP('Données projet'!$B$9,Paramètres!$A$1:$I$89,5,0)</f>
        <v>241.58159999999998</v>
      </c>
      <c r="P195" s="13">
        <f t="shared" si="141"/>
        <v>58.779689232021951</v>
      </c>
      <c r="Q195" s="20">
        <f t="shared" si="162"/>
        <v>523.12924541243819</v>
      </c>
      <c r="R195" s="59">
        <f t="shared" ref="R195:R203" si="191">Q195+(I195+J195)*44/12</f>
        <v>813.27851334250386</v>
      </c>
      <c r="S195" s="59">
        <f ca="1">AVERAGE(OFFSET($R$3,0,0,'Données projet'!$E$9+1,1))-AVERAGE(OFFSET($H$3,0,0,'Données projet'!$E$9+1,1))</f>
        <v>398.11190027805549</v>
      </c>
      <c r="T195" s="59">
        <f t="shared" si="142"/>
        <v>250.47702091764884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16.45045737805297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16.45045737805297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267</v>
      </c>
      <c r="AJ195" s="13">
        <f>AI195*VLOOKUP('Données projet'!$B$10,Paramètres!$A$1:$I$89,3,0)*VLOOKUP('Données projet'!$B$10,Paramètres!$A$1:$I$89,5,0)</f>
        <v>270.738</v>
      </c>
      <c r="AK195" s="13">
        <f t="shared" si="164"/>
        <v>65.005866623551711</v>
      </c>
      <c r="AL195" s="20">
        <f t="shared" si="165"/>
        <v>584.7539010360191</v>
      </c>
      <c r="AM195" s="59">
        <f t="shared" si="113"/>
        <v>874.90316896608476</v>
      </c>
      <c r="AN195" s="59">
        <f ca="1">AVERAGE(OFFSET($AM$3,0,0,'Données projet'!$E$10+1,1))-AVERAGE(OFFSET($H$3,0,0,'Données projet'!$E$10+1,1))</f>
        <v>437.26788843734175</v>
      </c>
      <c r="AO195" s="59">
        <f t="shared" si="144"/>
        <v>273.35778700650792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18.435857406438654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18.435857406438654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319</v>
      </c>
      <c r="BE195" s="13">
        <f>BD195*VLOOKUP('Données projet'!$B$11,Paramètres!$A$1:$I$89,3,0)*VLOOKUP('Données projet'!$B$11,Paramètres!$A$1:$I$89,5,0)</f>
        <v>343.3716</v>
      </c>
      <c r="BF195" s="13">
        <f t="shared" si="167"/>
        <v>80.196139773203285</v>
      </c>
      <c r="BG195" s="20">
        <f t="shared" si="168"/>
        <v>737.713813438329</v>
      </c>
      <c r="BH195" s="59">
        <f t="shared" si="116"/>
        <v>1027.8630813683947</v>
      </c>
      <c r="BI195" s="59">
        <f ca="1">AVERAGE(OFFSET($BH$3,0,0,'Données projet'!$E$11+1,1))-AVERAGE(OFFSET($H$3,0,0,'Données projet'!$E$11+1,1))</f>
        <v>488.49312517024231</v>
      </c>
      <c r="BJ195" s="59">
        <f t="shared" si="146"/>
        <v>470.60132881359323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6.3507903995025545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6.3507903995025545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319</v>
      </c>
      <c r="BZ195" s="13">
        <f>BY195*VLOOKUP('Données projet'!$B$12,Paramètres!$A$1:$I$89,3,0)*VLOOKUP('Données projet'!$B$12,Paramètres!$A$1:$I$89,5,0)</f>
        <v>308.53680000000003</v>
      </c>
      <c r="CA195" s="13">
        <f t="shared" si="170"/>
        <v>72.963171684496103</v>
      </c>
      <c r="CB195" s="20">
        <f t="shared" si="171"/>
        <v>664.4457840171641</v>
      </c>
      <c r="CC195" s="59">
        <f t="shared" si="119"/>
        <v>954.59505194722976</v>
      </c>
      <c r="CD195" s="59">
        <f ca="1">AVERAGE(OFFSET($CC$3,0,0,'Données projet'!$E$12+1,1))-AVERAGE(OFFSET($H$3,0,0,'Données projet'!$E$12+1,1))</f>
        <v>445.32382187045056</v>
      </c>
      <c r="CE195" s="59">
        <f t="shared" si="148"/>
        <v>429.45184538102637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5.7065073154950516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5.7065073154950516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319</v>
      </c>
      <c r="CU195" s="17">
        <f>CT195*VLOOKUP('Données projet'!$B$13,Paramètres!$A$1:$I$89,3,0)*VLOOKUP('Données projet'!$B$13,Paramètres!$A$1:$I$89,5,0)</f>
        <v>258.77280000000002</v>
      </c>
      <c r="CV195" s="13">
        <f t="shared" si="173"/>
        <v>62.460716522234691</v>
      </c>
      <c r="CW195" s="20">
        <f t="shared" si="174"/>
        <v>559.48170794289206</v>
      </c>
      <c r="CX195" s="59">
        <f t="shared" si="122"/>
        <v>849.63097587295772</v>
      </c>
      <c r="CY195" s="59">
        <f ca="1">AVERAGE(OFFSET($CX$3,0,0,'Données projet'!$E$13+1,1))-AVERAGE(OFFSET($H$3,0,0,'Données projet'!$E$13+1,1))</f>
        <v>383.47399633251354</v>
      </c>
      <c r="CZ195" s="59">
        <f t="shared" si="150"/>
        <v>370.49129421395628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4.7861029097700394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4.7861029097700394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319</v>
      </c>
      <c r="DP195" s="17">
        <f>DO195*VLOOKUP('Données projet'!$B$14,Paramètres!$A$1:$I$89,3,0)*VLOOKUP('Données projet'!$B$14,Paramètres!$A$1:$I$89,5,0)</f>
        <v>258.77280000000002</v>
      </c>
      <c r="DQ195" s="13">
        <f t="shared" si="176"/>
        <v>62.460716522234691</v>
      </c>
      <c r="DR195" s="20">
        <f t="shared" si="177"/>
        <v>559.48170794289206</v>
      </c>
      <c r="DS195" s="59">
        <f t="shared" si="125"/>
        <v>849.63097587295772</v>
      </c>
      <c r="DT195" s="59">
        <f ca="1">AVERAGE(OFFSET($DS$3,0,0,'Données projet'!$E$14+1,1))-AVERAGE(OFFSET($H$3,0,0,'Données projet'!$E$14+1,1))</f>
        <v>383.47399633251354</v>
      </c>
      <c r="DU195" s="59">
        <f t="shared" si="152"/>
        <v>370.49129421395628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4.7861029097700394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4.7861029097700394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319</v>
      </c>
      <c r="EK195" s="17">
        <f>EJ195*VLOOKUP('Données projet'!$B$15,Paramètres!$A$1:$I$89,3,0)*VLOOKUP('Données projet'!$B$15,Paramètres!$A$1:$I$89,5,0)</f>
        <v>209.00879999999998</v>
      </c>
      <c r="EL195" s="13">
        <f t="shared" si="179"/>
        <v>51.718923953824202</v>
      </c>
      <c r="EM195" s="20">
        <f t="shared" si="180"/>
        <v>454.10078588624373</v>
      </c>
      <c r="EN195" s="59">
        <f t="shared" si="128"/>
        <v>744.25005381630945</v>
      </c>
      <c r="EO195" s="59">
        <f ca="1">AVERAGE(OFFSET($EN$3,0,0,'Données projet'!$E$15+1,1))-AVERAGE(OFFSET($H$3,0,0,'Données projet'!$E$15+1,1))</f>
        <v>321.37107975761091</v>
      </c>
      <c r="EP195" s="59">
        <f t="shared" si="154"/>
        <v>311.28303771742981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3.8656985040450351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3.8656985040450351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6">
        <f t="shared" ref="H196:H203" si="192">(B196+E196+F196)*44/12+(C196+D196)*0.475*44/12</f>
        <v>183.33333333333334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267</v>
      </c>
      <c r="O196" s="13">
        <f>N196*VLOOKUP('Données projet'!$B$9,Paramètres!$A$1:$I$89,3,0)*VLOOKUP('Données projet'!$B$9,Paramètres!$A$1:$I$89,5,0)</f>
        <v>241.58159999999998</v>
      </c>
      <c r="P196" s="13">
        <f t="shared" si="141"/>
        <v>58.779689232021951</v>
      </c>
      <c r="Q196" s="20">
        <f t="shared" si="162"/>
        <v>523.12924541243819</v>
      </c>
      <c r="R196" s="59">
        <f t="shared" si="191"/>
        <v>813.33374975874676</v>
      </c>
      <c r="S196" s="59">
        <f ca="1">AVERAGE(OFFSET($R$3,0,0,'Données projet'!$E$9+1,1))-AVERAGE(OFFSET($H$3,0,0,'Données projet'!$E$9+1,1))</f>
        <v>398.11190027805549</v>
      </c>
      <c r="T196" s="59">
        <f t="shared" si="142"/>
        <v>250.47702091764884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16.127873942657597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16.127873942657597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267</v>
      </c>
      <c r="AJ196" s="13">
        <f>AI196*VLOOKUP('Données projet'!$B$10,Paramètres!$A$1:$I$89,3,0)*VLOOKUP('Données projet'!$B$10,Paramètres!$A$1:$I$89,5,0)</f>
        <v>270.738</v>
      </c>
      <c r="AK196" s="13">
        <f t="shared" si="164"/>
        <v>65.005866623551711</v>
      </c>
      <c r="AL196" s="20">
        <f t="shared" si="165"/>
        <v>584.7539010360191</v>
      </c>
      <c r="AM196" s="59">
        <f t="shared" ref="AM196:AM203" si="193">AL196+(AD196+AE196)*44/12</f>
        <v>874.95840538232756</v>
      </c>
      <c r="AN196" s="59">
        <f ca="1">AVERAGE(OFFSET($AM$3,0,0,'Données projet'!$E$10+1,1))-AVERAGE(OFFSET($H$3,0,0,'Données projet'!$E$10+1,1))</f>
        <v>437.26788843734175</v>
      </c>
      <c r="AO196" s="59">
        <f t="shared" si="144"/>
        <v>273.35778700650792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18.07434148746108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18.07434148746108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319</v>
      </c>
      <c r="BE196" s="13">
        <f>BD196*VLOOKUP('Données projet'!$B$11,Paramètres!$A$1:$I$89,3,0)*VLOOKUP('Données projet'!$B$11,Paramètres!$A$1:$I$89,5,0)</f>
        <v>343.3716</v>
      </c>
      <c r="BF196" s="13">
        <f t="shared" si="167"/>
        <v>80.196139773203285</v>
      </c>
      <c r="BG196" s="20">
        <f t="shared" si="168"/>
        <v>737.713813438329</v>
      </c>
      <c r="BH196" s="59">
        <f t="shared" ref="BH196:BH203" si="194">BG196+(AY196+AZ196)*44/12</f>
        <v>1027.9183177846376</v>
      </c>
      <c r="BI196" s="59">
        <f ca="1">AVERAGE(OFFSET($BH$3,0,0,'Données projet'!$E$11+1,1))-AVERAGE(OFFSET($H$3,0,0,'Données projet'!$E$11+1,1))</f>
        <v>488.49312517024231</v>
      </c>
      <c r="BJ196" s="59">
        <f t="shared" si="146"/>
        <v>470.60132881359323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6.2262552733679666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6.2262552733679666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319</v>
      </c>
      <c r="BZ196" s="13">
        <f>BY196*VLOOKUP('Données projet'!$B$12,Paramètres!$A$1:$I$89,3,0)*VLOOKUP('Données projet'!$B$12,Paramètres!$A$1:$I$89,5,0)</f>
        <v>308.53680000000003</v>
      </c>
      <c r="CA196" s="13">
        <f t="shared" si="170"/>
        <v>72.963171684496103</v>
      </c>
      <c r="CB196" s="20">
        <f t="shared" si="171"/>
        <v>664.4457840171641</v>
      </c>
      <c r="CC196" s="59">
        <f t="shared" ref="CC196:CC203" si="195">CB196+(BT196+BU196)*44/12</f>
        <v>954.65028836347255</v>
      </c>
      <c r="CD196" s="59">
        <f ca="1">AVERAGE(OFFSET($CC$3,0,0,'Données projet'!$E$12+1,1))-AVERAGE(OFFSET($H$3,0,0,'Données projet'!$E$12+1,1))</f>
        <v>445.32382187045056</v>
      </c>
      <c r="CE196" s="59">
        <f t="shared" si="148"/>
        <v>429.45184538102637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5.594606187663973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5.594606187663973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319</v>
      </c>
      <c r="CU196" s="17">
        <f>CT196*VLOOKUP('Données projet'!$B$13,Paramètres!$A$1:$I$89,3,0)*VLOOKUP('Données projet'!$B$13,Paramètres!$A$1:$I$89,5,0)</f>
        <v>258.77280000000002</v>
      </c>
      <c r="CV196" s="13">
        <f t="shared" si="173"/>
        <v>62.460716522234691</v>
      </c>
      <c r="CW196" s="20">
        <f t="shared" si="174"/>
        <v>559.48170794289206</v>
      </c>
      <c r="CX196" s="59">
        <f t="shared" ref="CX196:CX203" si="196">CW196+(CO196+CP196)*44/12</f>
        <v>849.68621228920051</v>
      </c>
      <c r="CY196" s="59">
        <f ca="1">AVERAGE(OFFSET($CX$3,0,0,'Données projet'!$E$13+1,1))-AVERAGE(OFFSET($H$3,0,0,'Données projet'!$E$13+1,1))</f>
        <v>383.47399633251354</v>
      </c>
      <c r="CZ196" s="59">
        <f t="shared" si="150"/>
        <v>370.49129421395628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4.692250350943973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4.692250350943973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319</v>
      </c>
      <c r="DP196" s="17">
        <f>DO196*VLOOKUP('Données projet'!$B$14,Paramètres!$A$1:$I$89,3,0)*VLOOKUP('Données projet'!$B$14,Paramètres!$A$1:$I$89,5,0)</f>
        <v>258.77280000000002</v>
      </c>
      <c r="DQ196" s="13">
        <f t="shared" si="176"/>
        <v>62.460716522234691</v>
      </c>
      <c r="DR196" s="20">
        <f t="shared" si="177"/>
        <v>559.48170794289206</v>
      </c>
      <c r="DS196" s="59">
        <f t="shared" ref="DS196:DS203" si="197">DR196+(DJ196+DK196)*44/12</f>
        <v>849.68621228920051</v>
      </c>
      <c r="DT196" s="59">
        <f ca="1">AVERAGE(OFFSET($DS$3,0,0,'Données projet'!$E$14+1,1))-AVERAGE(OFFSET($H$3,0,0,'Données projet'!$E$14+1,1))</f>
        <v>383.47399633251354</v>
      </c>
      <c r="DU196" s="59">
        <f t="shared" si="152"/>
        <v>370.49129421395628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4.692250350943973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4.692250350943973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319</v>
      </c>
      <c r="EK196" s="17">
        <f>EJ196*VLOOKUP('Données projet'!$B$15,Paramètres!$A$1:$I$89,3,0)*VLOOKUP('Données projet'!$B$15,Paramètres!$A$1:$I$89,5,0)</f>
        <v>209.00879999999998</v>
      </c>
      <c r="EL196" s="13">
        <f t="shared" si="179"/>
        <v>51.718923953824202</v>
      </c>
      <c r="EM196" s="20">
        <f t="shared" si="180"/>
        <v>454.10078588624373</v>
      </c>
      <c r="EN196" s="59">
        <f t="shared" ref="EN196:EN203" si="198">EM196+(EE196+EF196)*44/12</f>
        <v>744.30529023255224</v>
      </c>
      <c r="EO196" s="59">
        <f ca="1">AVERAGE(OFFSET($EN$3,0,0,'Données projet'!$E$15+1,1))-AVERAGE(OFFSET($H$3,0,0,'Données projet'!$E$15+1,1))</f>
        <v>321.37107975761091</v>
      </c>
      <c r="EP196" s="59">
        <f t="shared" si="154"/>
        <v>311.28303771742981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3.7898945142239819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3.7898945142239819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6">
        <f t="shared" si="192"/>
        <v>183.33333333333334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267</v>
      </c>
      <c r="O197" s="13">
        <f>N197*VLOOKUP('Données projet'!$B$9,Paramètres!$A$1:$I$89,3,0)*VLOOKUP('Données projet'!$B$9,Paramètres!$A$1:$I$89,5,0)</f>
        <v>241.58159999999998</v>
      </c>
      <c r="P197" s="13">
        <f t="shared" ref="P197:P203" si="203">EXP(-1.0587+0.8836*LN(O197)+0.284)</f>
        <v>58.779689232021951</v>
      </c>
      <c r="Q197" s="20">
        <f t="shared" si="162"/>
        <v>523.12924541243819</v>
      </c>
      <c r="R197" s="59">
        <f t="shared" si="191"/>
        <v>813.38802794665799</v>
      </c>
      <c r="S197" s="59">
        <f ca="1">AVERAGE(OFFSET($R$3,0,0,'Données projet'!$E$9+1,1))-AVERAGE(OFFSET($H$3,0,0,'Données projet'!$E$9+1,1))</f>
        <v>398.11190027805549</v>
      </c>
      <c r="T197" s="59">
        <f t="shared" ref="T197:T203" si="204">$T$3</f>
        <v>250.47702091764884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15.81161617167386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15.81161617167386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267</v>
      </c>
      <c r="AJ197" s="13">
        <f>AI197*VLOOKUP('Données projet'!$B$10,Paramètres!$A$1:$I$89,3,0)*VLOOKUP('Données projet'!$B$10,Paramètres!$A$1:$I$89,5,0)</f>
        <v>270.738</v>
      </c>
      <c r="AK197" s="13">
        <f t="shared" si="164"/>
        <v>65.005866623551711</v>
      </c>
      <c r="AL197" s="20">
        <f t="shared" si="165"/>
        <v>584.7539010360191</v>
      </c>
      <c r="AM197" s="59">
        <f t="shared" si="193"/>
        <v>875.01268357023878</v>
      </c>
      <c r="AN197" s="59">
        <f ca="1">AVERAGE(OFFSET($AM$3,0,0,'Données projet'!$E$10+1,1))-AVERAGE(OFFSET($H$3,0,0,'Données projet'!$E$10+1,1))</f>
        <v>437.26788843734175</v>
      </c>
      <c r="AO197" s="59">
        <f t="shared" ref="AO197:AO203" si="205">$AO$3</f>
        <v>273.35778700650792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17.71991467515172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17.71991467515172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319</v>
      </c>
      <c r="BE197" s="13">
        <f>BD197*VLOOKUP('Données projet'!$B$11,Paramètres!$A$1:$I$89,3,0)*VLOOKUP('Données projet'!$B$11,Paramètres!$A$1:$I$89,5,0)</f>
        <v>343.3716</v>
      </c>
      <c r="BF197" s="13">
        <f t="shared" si="167"/>
        <v>80.196139773203285</v>
      </c>
      <c r="BG197" s="20">
        <f t="shared" si="168"/>
        <v>737.713813438329</v>
      </c>
      <c r="BH197" s="59">
        <f t="shared" si="194"/>
        <v>1027.9725959725488</v>
      </c>
      <c r="BI197" s="59">
        <f ca="1">AVERAGE(OFFSET($BH$3,0,0,'Données projet'!$E$11+1,1))-AVERAGE(OFFSET($H$3,0,0,'Données projet'!$E$11+1,1))</f>
        <v>488.49312517024231</v>
      </c>
      <c r="BJ197" s="59">
        <f t="shared" ref="BJ197:BJ203" si="206">$BJ$3</f>
        <v>470.60132881359323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6.1041622050979516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6.1041622050979516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319</v>
      </c>
      <c r="BZ197" s="13">
        <f>BY197*VLOOKUP('Données projet'!$B$12,Paramètres!$A$1:$I$89,3,0)*VLOOKUP('Données projet'!$B$12,Paramètres!$A$1:$I$89,5,0)</f>
        <v>308.53680000000003</v>
      </c>
      <c r="CA197" s="13">
        <f t="shared" si="170"/>
        <v>72.963171684496103</v>
      </c>
      <c r="CB197" s="20">
        <f t="shared" si="171"/>
        <v>664.4457840171641</v>
      </c>
      <c r="CC197" s="59">
        <f t="shared" si="195"/>
        <v>954.70456655138378</v>
      </c>
      <c r="CD197" s="59">
        <f ca="1">AVERAGE(OFFSET($CC$3,0,0,'Données projet'!$E$12+1,1))-AVERAGE(OFFSET($H$3,0,0,'Données projet'!$E$12+1,1))</f>
        <v>445.32382187045056</v>
      </c>
      <c r="CE197" s="59">
        <f t="shared" ref="CE197:CE203" si="207">$CE$3</f>
        <v>429.45184538102637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5.484899372696713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5.484899372696713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319</v>
      </c>
      <c r="CU197" s="17">
        <f>CT197*VLOOKUP('Données projet'!$B$13,Paramètres!$A$1:$I$89,3,0)*VLOOKUP('Données projet'!$B$13,Paramètres!$A$1:$I$89,5,0)</f>
        <v>258.77280000000002</v>
      </c>
      <c r="CV197" s="13">
        <f t="shared" si="173"/>
        <v>62.460716522234691</v>
      </c>
      <c r="CW197" s="20">
        <f t="shared" si="174"/>
        <v>559.48170794289206</v>
      </c>
      <c r="CX197" s="59">
        <f t="shared" si="196"/>
        <v>849.74049047711173</v>
      </c>
      <c r="CY197" s="59">
        <f ca="1">AVERAGE(OFFSET($CX$3,0,0,'Données projet'!$E$13+1,1))-AVERAGE(OFFSET($H$3,0,0,'Données projet'!$E$13+1,1))</f>
        <v>383.47399633251354</v>
      </c>
      <c r="CZ197" s="59">
        <f t="shared" ref="CZ197:CZ203" si="208">$CZ$3</f>
        <v>370.49129421395628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4.6002381835520776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4.6002381835520776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319</v>
      </c>
      <c r="DP197" s="17">
        <f>DO197*VLOOKUP('Données projet'!$B$14,Paramètres!$A$1:$I$89,3,0)*VLOOKUP('Données projet'!$B$14,Paramètres!$A$1:$I$89,5,0)</f>
        <v>258.77280000000002</v>
      </c>
      <c r="DQ197" s="13">
        <f t="shared" si="176"/>
        <v>62.460716522234691</v>
      </c>
      <c r="DR197" s="20">
        <f t="shared" si="177"/>
        <v>559.48170794289206</v>
      </c>
      <c r="DS197" s="59">
        <f t="shared" si="197"/>
        <v>849.74049047711173</v>
      </c>
      <c r="DT197" s="59">
        <f ca="1">AVERAGE(OFFSET($DS$3,0,0,'Données projet'!$E$14+1,1))-AVERAGE(OFFSET($H$3,0,0,'Données projet'!$E$14+1,1))</f>
        <v>383.47399633251354</v>
      </c>
      <c r="DU197" s="59">
        <f t="shared" ref="DU197:DU203" si="209">$DU$3</f>
        <v>370.49129421395628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4.6002381835520776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4.6002381835520776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319</v>
      </c>
      <c r="EK197" s="17">
        <f>EJ197*VLOOKUP('Données projet'!$B$15,Paramètres!$A$1:$I$89,3,0)*VLOOKUP('Données projet'!$B$15,Paramètres!$A$1:$I$89,5,0)</f>
        <v>209.00879999999998</v>
      </c>
      <c r="EL197" s="13">
        <f t="shared" si="179"/>
        <v>51.718923953824202</v>
      </c>
      <c r="EM197" s="20">
        <f t="shared" si="180"/>
        <v>454.10078588624373</v>
      </c>
      <c r="EN197" s="59">
        <f t="shared" si="198"/>
        <v>744.35956842046346</v>
      </c>
      <c r="EO197" s="59">
        <f ca="1">AVERAGE(OFFSET($EN$3,0,0,'Données projet'!$E$15+1,1))-AVERAGE(OFFSET($H$3,0,0,'Données projet'!$E$15+1,1))</f>
        <v>321.37107975761091</v>
      </c>
      <c r="EP197" s="59">
        <f t="shared" ref="EP197:EP203" si="210">$EP$3</f>
        <v>311.28303771742981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3.715576994407451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3.715576994407451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6">
        <f t="shared" si="192"/>
        <v>183.33333333333334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267</v>
      </c>
      <c r="O198" s="13">
        <f>N198*VLOOKUP('Données projet'!$B$9,Paramètres!$A$1:$I$89,3,0)*VLOOKUP('Données projet'!$B$9,Paramètres!$A$1:$I$89,5,0)</f>
        <v>241.58159999999998</v>
      </c>
      <c r="P198" s="13">
        <f t="shared" si="203"/>
        <v>58.779689232021951</v>
      </c>
      <c r="Q198" s="20">
        <f t="shared" si="162"/>
        <v>523.12924541243819</v>
      </c>
      <c r="R198" s="59">
        <f t="shared" si="191"/>
        <v>813.44136452935663</v>
      </c>
      <c r="S198" s="59">
        <f ca="1">AVERAGE(OFFSET($R$3,0,0,'Données projet'!$E$9+1,1))-AVERAGE(OFFSET($H$3,0,0,'Données projet'!$E$9+1,1))</f>
        <v>398.11190027805549</v>
      </c>
      <c r="T198" s="59">
        <f t="shared" si="204"/>
        <v>250.47702091764884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15.501560022680922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15.501560022680922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267</v>
      </c>
      <c r="AJ198" s="13">
        <f>AI198*VLOOKUP('Données projet'!$B$10,Paramètres!$A$1:$I$89,3,0)*VLOOKUP('Données projet'!$B$10,Paramètres!$A$1:$I$89,5,0)</f>
        <v>270.738</v>
      </c>
      <c r="AK198" s="13">
        <f t="shared" si="164"/>
        <v>65.005866623551711</v>
      </c>
      <c r="AL198" s="20">
        <f t="shared" si="165"/>
        <v>584.7539010360191</v>
      </c>
      <c r="AM198" s="59">
        <f t="shared" si="193"/>
        <v>875.06602015293765</v>
      </c>
      <c r="AN198" s="59">
        <f ca="1">AVERAGE(OFFSET($AM$3,0,0,'Données projet'!$E$10+1,1))-AVERAGE(OFFSET($H$3,0,0,'Données projet'!$E$10+1,1))</f>
        <v>437.26788843734175</v>
      </c>
      <c r="AO198" s="59">
        <f t="shared" si="205"/>
        <v>273.35778700650792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17.372437956452739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17.372437956452739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319</v>
      </c>
      <c r="BE198" s="13">
        <f>BD198*VLOOKUP('Données projet'!$B$11,Paramètres!$A$1:$I$89,3,0)*VLOOKUP('Données projet'!$B$11,Paramètres!$A$1:$I$89,5,0)</f>
        <v>343.3716</v>
      </c>
      <c r="BF198" s="13">
        <f t="shared" si="167"/>
        <v>80.196139773203285</v>
      </c>
      <c r="BG198" s="20">
        <f t="shared" si="168"/>
        <v>737.713813438329</v>
      </c>
      <c r="BH198" s="59">
        <f t="shared" si="194"/>
        <v>1028.0259325552474</v>
      </c>
      <c r="BI198" s="59">
        <f ca="1">AVERAGE(OFFSET($BH$3,0,0,'Données projet'!$E$11+1,1))-AVERAGE(OFFSET($H$3,0,0,'Données projet'!$E$11+1,1))</f>
        <v>488.49312517024231</v>
      </c>
      <c r="BJ198" s="59">
        <f t="shared" si="206"/>
        <v>470.60132881359323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5.9844633074272933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5.9844633074272933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319</v>
      </c>
      <c r="BZ198" s="13">
        <f>BY198*VLOOKUP('Données projet'!$B$12,Paramètres!$A$1:$I$89,3,0)*VLOOKUP('Données projet'!$B$12,Paramètres!$A$1:$I$89,5,0)</f>
        <v>308.53680000000003</v>
      </c>
      <c r="CA198" s="13">
        <f t="shared" si="170"/>
        <v>72.963171684496103</v>
      </c>
      <c r="CB198" s="20">
        <f t="shared" si="171"/>
        <v>664.4457840171641</v>
      </c>
      <c r="CC198" s="59">
        <f t="shared" si="195"/>
        <v>954.75790313408265</v>
      </c>
      <c r="CD198" s="59">
        <f ca="1">AVERAGE(OFFSET($CC$3,0,0,'Données projet'!$E$12+1,1))-AVERAGE(OFFSET($H$3,0,0,'Données projet'!$E$12+1,1))</f>
        <v>445.32382187045056</v>
      </c>
      <c r="CE198" s="59">
        <f t="shared" si="207"/>
        <v>429.45184538102637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5.377343841456411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5.377343841456411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319</v>
      </c>
      <c r="CU198" s="17">
        <f>CT198*VLOOKUP('Données projet'!$B$13,Paramètres!$A$1:$I$89,3,0)*VLOOKUP('Données projet'!$B$13,Paramètres!$A$1:$I$89,5,0)</f>
        <v>258.77280000000002</v>
      </c>
      <c r="CV198" s="13">
        <f t="shared" si="173"/>
        <v>62.460716522234691</v>
      </c>
      <c r="CW198" s="20">
        <f t="shared" si="174"/>
        <v>559.48170794289206</v>
      </c>
      <c r="CX198" s="59">
        <f t="shared" si="196"/>
        <v>849.79382705981061</v>
      </c>
      <c r="CY198" s="59">
        <f ca="1">AVERAGE(OFFSET($CX$3,0,0,'Données projet'!$E$13+1,1))-AVERAGE(OFFSET($H$3,0,0,'Données projet'!$E$13+1,1))</f>
        <v>383.47399633251354</v>
      </c>
      <c r="CZ198" s="59">
        <f t="shared" si="208"/>
        <v>370.49129421395628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4.5100303186408572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4.5100303186408572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319</v>
      </c>
      <c r="DP198" s="17">
        <f>DO198*VLOOKUP('Données projet'!$B$14,Paramètres!$A$1:$I$89,3,0)*VLOOKUP('Données projet'!$B$14,Paramètres!$A$1:$I$89,5,0)</f>
        <v>258.77280000000002</v>
      </c>
      <c r="DQ198" s="13">
        <f t="shared" si="176"/>
        <v>62.460716522234691</v>
      </c>
      <c r="DR198" s="20">
        <f t="shared" si="177"/>
        <v>559.48170794289206</v>
      </c>
      <c r="DS198" s="59">
        <f t="shared" si="197"/>
        <v>849.79382705981061</v>
      </c>
      <c r="DT198" s="59">
        <f ca="1">AVERAGE(OFFSET($DS$3,0,0,'Données projet'!$E$14+1,1))-AVERAGE(OFFSET($H$3,0,0,'Données projet'!$E$14+1,1))</f>
        <v>383.47399633251354</v>
      </c>
      <c r="DU198" s="59">
        <f t="shared" si="209"/>
        <v>370.49129421395628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4.5100303186408572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4.5100303186408572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319</v>
      </c>
      <c r="EK198" s="17">
        <f>EJ198*VLOOKUP('Données projet'!$B$15,Paramètres!$A$1:$I$89,3,0)*VLOOKUP('Données projet'!$B$15,Paramètres!$A$1:$I$89,5,0)</f>
        <v>209.00879999999998</v>
      </c>
      <c r="EL198" s="13">
        <f t="shared" si="179"/>
        <v>51.718923953824202</v>
      </c>
      <c r="EM198" s="20">
        <f t="shared" si="180"/>
        <v>454.10078588624373</v>
      </c>
      <c r="EN198" s="59">
        <f t="shared" si="198"/>
        <v>744.41290500316222</v>
      </c>
      <c r="EO198" s="59">
        <f ca="1">AVERAGE(OFFSET($EN$3,0,0,'Données projet'!$E$15+1,1))-AVERAGE(OFFSET($H$3,0,0,'Données projet'!$E$15+1,1))</f>
        <v>321.37107975761091</v>
      </c>
      <c r="EP198" s="59">
        <f t="shared" si="210"/>
        <v>311.28303771742981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3.642716795825311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3.642716795825311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6">
        <f t="shared" si="192"/>
        <v>183.33333333333334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267</v>
      </c>
      <c r="O199" s="13">
        <f>N199*VLOOKUP('Données projet'!$B$9,Paramètres!$A$1:$I$89,3,0)*VLOOKUP('Données projet'!$B$9,Paramètres!$A$1:$I$89,5,0)</f>
        <v>241.58159999999998</v>
      </c>
      <c r="P199" s="13">
        <f t="shared" si="203"/>
        <v>58.779689232021951</v>
      </c>
      <c r="Q199" s="20">
        <f t="shared" si="162"/>
        <v>523.12924541243819</v>
      </c>
      <c r="R199" s="59">
        <f t="shared" si="191"/>
        <v>813.49377584158833</v>
      </c>
      <c r="S199" s="59">
        <f ca="1">AVERAGE(OFFSET($R$3,0,0,'Données projet'!$E$9+1,1))-AVERAGE(OFFSET($H$3,0,0,'Données projet'!$E$9+1,1))</f>
        <v>398.11190027805549</v>
      </c>
      <c r="T199" s="59">
        <f t="shared" si="204"/>
        <v>250.47702091764884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15.197583885654158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15.197583885654158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267</v>
      </c>
      <c r="AJ199" s="13">
        <f>AI199*VLOOKUP('Données projet'!$B$10,Paramètres!$A$1:$I$89,3,0)*VLOOKUP('Données projet'!$B$10,Paramètres!$A$1:$I$89,5,0)</f>
        <v>270.738</v>
      </c>
      <c r="AK199" s="13">
        <f t="shared" si="164"/>
        <v>65.005866623551711</v>
      </c>
      <c r="AL199" s="20">
        <f t="shared" si="165"/>
        <v>584.7539010360191</v>
      </c>
      <c r="AM199" s="59">
        <f t="shared" si="193"/>
        <v>875.11843146516935</v>
      </c>
      <c r="AN199" s="59">
        <f ca="1">AVERAGE(OFFSET($AM$3,0,0,'Données projet'!$E$10+1,1))-AVERAGE(OFFSET($H$3,0,0,'Données projet'!$E$10+1,1))</f>
        <v>437.26788843734175</v>
      </c>
      <c r="AO199" s="59">
        <f t="shared" si="205"/>
        <v>273.35778700650792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17.031775044267572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17.031775044267572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319</v>
      </c>
      <c r="BE199" s="13">
        <f>BD199*VLOOKUP('Données projet'!$B$11,Paramètres!$A$1:$I$89,3,0)*VLOOKUP('Données projet'!$B$11,Paramètres!$A$1:$I$89,5,0)</f>
        <v>343.3716</v>
      </c>
      <c r="BF199" s="13">
        <f t="shared" si="167"/>
        <v>80.196139773203285</v>
      </c>
      <c r="BG199" s="20">
        <f t="shared" si="168"/>
        <v>737.713813438329</v>
      </c>
      <c r="BH199" s="59">
        <f t="shared" si="194"/>
        <v>1028.0783438674791</v>
      </c>
      <c r="BI199" s="59">
        <f ca="1">AVERAGE(OFFSET($BH$3,0,0,'Données projet'!$E$11+1,1))-AVERAGE(OFFSET($H$3,0,0,'Données projet'!$E$11+1,1))</f>
        <v>488.49312517024231</v>
      </c>
      <c r="BJ199" s="59">
        <f t="shared" si="206"/>
        <v>470.60132881359323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5.8671116321308379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5.8671116321308379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319</v>
      </c>
      <c r="BZ199" s="13">
        <f>BY199*VLOOKUP('Données projet'!$B$12,Paramètres!$A$1:$I$89,3,0)*VLOOKUP('Données projet'!$B$12,Paramètres!$A$1:$I$89,5,0)</f>
        <v>308.53680000000003</v>
      </c>
      <c r="CA199" s="13">
        <f t="shared" si="170"/>
        <v>72.963171684496103</v>
      </c>
      <c r="CB199" s="20">
        <f t="shared" si="171"/>
        <v>664.4457840171641</v>
      </c>
      <c r="CC199" s="59">
        <f t="shared" si="195"/>
        <v>954.81031444631435</v>
      </c>
      <c r="CD199" s="59">
        <f ca="1">AVERAGE(OFFSET($CC$3,0,0,'Données projet'!$E$12+1,1))-AVERAGE(OFFSET($H$3,0,0,'Données projet'!$E$12+1,1))</f>
        <v>445.32382187045056</v>
      </c>
      <c r="CE199" s="59">
        <f t="shared" si="207"/>
        <v>429.45184538102637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5.271897408581335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5.271897408581335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319</v>
      </c>
      <c r="CU199" s="17">
        <f>CT199*VLOOKUP('Données projet'!$B$13,Paramètres!$A$1:$I$89,3,0)*VLOOKUP('Données projet'!$B$13,Paramètres!$A$1:$I$89,5,0)</f>
        <v>258.77280000000002</v>
      </c>
      <c r="CV199" s="13">
        <f t="shared" si="173"/>
        <v>62.460716522234691</v>
      </c>
      <c r="CW199" s="20">
        <f t="shared" si="174"/>
        <v>559.48170794289206</v>
      </c>
      <c r="CX199" s="59">
        <f t="shared" si="196"/>
        <v>849.84623837204231</v>
      </c>
      <c r="CY199" s="59">
        <f ca="1">AVERAGE(OFFSET($CX$3,0,0,'Données projet'!$E$13+1,1))-AVERAGE(OFFSET($H$3,0,0,'Données projet'!$E$13+1,1))</f>
        <v>383.47399633251354</v>
      </c>
      <c r="CZ199" s="59">
        <f t="shared" si="208"/>
        <v>370.49129421395628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4.4215913749391804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4.4215913749391804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319</v>
      </c>
      <c r="DP199" s="17">
        <f>DO199*VLOOKUP('Données projet'!$B$14,Paramètres!$A$1:$I$89,3,0)*VLOOKUP('Données projet'!$B$14,Paramètres!$A$1:$I$89,5,0)</f>
        <v>258.77280000000002</v>
      </c>
      <c r="DQ199" s="13">
        <f t="shared" si="176"/>
        <v>62.460716522234691</v>
      </c>
      <c r="DR199" s="20">
        <f t="shared" si="177"/>
        <v>559.48170794289206</v>
      </c>
      <c r="DS199" s="59">
        <f t="shared" si="197"/>
        <v>849.84623837204231</v>
      </c>
      <c r="DT199" s="59">
        <f ca="1">AVERAGE(OFFSET($DS$3,0,0,'Données projet'!$E$14+1,1))-AVERAGE(OFFSET($H$3,0,0,'Données projet'!$E$14+1,1))</f>
        <v>383.47399633251354</v>
      </c>
      <c r="DU199" s="59">
        <f t="shared" si="209"/>
        <v>370.49129421395628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4.4215913749391804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4.4215913749391804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319</v>
      </c>
      <c r="EK199" s="17">
        <f>EJ199*VLOOKUP('Données projet'!$B$15,Paramètres!$A$1:$I$89,3,0)*VLOOKUP('Données projet'!$B$15,Paramètres!$A$1:$I$89,5,0)</f>
        <v>209.00879999999998</v>
      </c>
      <c r="EL199" s="13">
        <f t="shared" si="179"/>
        <v>51.718923953824202</v>
      </c>
      <c r="EM199" s="20">
        <f t="shared" si="180"/>
        <v>454.10078588624373</v>
      </c>
      <c r="EN199" s="59">
        <f t="shared" si="198"/>
        <v>744.46531631539392</v>
      </c>
      <c r="EO199" s="59">
        <f ca="1">AVERAGE(OFFSET($EN$3,0,0,'Données projet'!$E$15+1,1))-AVERAGE(OFFSET($H$3,0,0,'Données projet'!$E$15+1,1))</f>
        <v>321.37107975761091</v>
      </c>
      <c r="EP199" s="59">
        <f t="shared" si="210"/>
        <v>311.28303771742981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3.5712853412970338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3.5712853412970338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6">
        <f t="shared" si="192"/>
        <v>183.33333333333334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267</v>
      </c>
      <c r="O200" s="13">
        <f>N200*VLOOKUP('Données projet'!$B$9,Paramètres!$A$1:$I$89,3,0)*VLOOKUP('Données projet'!$B$9,Paramètres!$A$1:$I$89,5,0)</f>
        <v>241.58159999999998</v>
      </c>
      <c r="P200" s="13">
        <f t="shared" si="203"/>
        <v>58.779689232021951</v>
      </c>
      <c r="Q200" s="20">
        <f t="shared" si="162"/>
        <v>523.12924541243819</v>
      </c>
      <c r="R200" s="59">
        <f t="shared" si="191"/>
        <v>813.54527793472698</v>
      </c>
      <c r="S200" s="59">
        <f ca="1">AVERAGE(OFFSET($R$3,0,0,'Données projet'!$E$9+1,1))-AVERAGE(OFFSET($H$3,0,0,'Données projet'!$E$9+1,1))</f>
        <v>398.11190027805549</v>
      </c>
      <c r="T200" s="59">
        <f t="shared" si="204"/>
        <v>250.47702091764884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14.899568535267353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14.899568535267353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267</v>
      </c>
      <c r="AJ200" s="13">
        <f>AI200*VLOOKUP('Données projet'!$B$10,Paramètres!$A$1:$I$89,3,0)*VLOOKUP('Données projet'!$B$10,Paramètres!$A$1:$I$89,5,0)</f>
        <v>270.738</v>
      </c>
      <c r="AK200" s="13">
        <f t="shared" si="164"/>
        <v>65.005866623551711</v>
      </c>
      <c r="AL200" s="20">
        <f t="shared" si="165"/>
        <v>584.7539010360191</v>
      </c>
      <c r="AM200" s="59">
        <f t="shared" si="193"/>
        <v>875.16993355830789</v>
      </c>
      <c r="AN200" s="59">
        <f ca="1">AVERAGE(OFFSET($AM$3,0,0,'Données projet'!$E$10+1,1))-AVERAGE(OFFSET($H$3,0,0,'Données projet'!$E$10+1,1))</f>
        <v>437.26788843734175</v>
      </c>
      <c r="AO200" s="59">
        <f t="shared" si="205"/>
        <v>273.35778700650792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16.697792324006496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16.697792324006496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319</v>
      </c>
      <c r="BE200" s="13">
        <f>BD200*VLOOKUP('Données projet'!$B$11,Paramètres!$A$1:$I$89,3,0)*VLOOKUP('Données projet'!$B$11,Paramètres!$A$1:$I$89,5,0)</f>
        <v>343.3716</v>
      </c>
      <c r="BF200" s="13">
        <f t="shared" si="167"/>
        <v>80.196139773203285</v>
      </c>
      <c r="BG200" s="20">
        <f t="shared" si="168"/>
        <v>737.713813438329</v>
      </c>
      <c r="BH200" s="59">
        <f t="shared" si="194"/>
        <v>1028.1298459606178</v>
      </c>
      <c r="BI200" s="59">
        <f ca="1">AVERAGE(OFFSET($BH$3,0,0,'Données projet'!$E$11+1,1))-AVERAGE(OFFSET($H$3,0,0,'Données projet'!$E$11+1,1))</f>
        <v>488.49312517024231</v>
      </c>
      <c r="BJ200" s="59">
        <f t="shared" si="206"/>
        <v>470.60132881359323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5.7520611516094915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5.7520611516094915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319</v>
      </c>
      <c r="BZ200" s="13">
        <f>BY200*VLOOKUP('Données projet'!$B$12,Paramètres!$A$1:$I$89,3,0)*VLOOKUP('Données projet'!$B$12,Paramètres!$A$1:$I$89,5,0)</f>
        <v>308.53680000000003</v>
      </c>
      <c r="CA200" s="13">
        <f t="shared" si="170"/>
        <v>72.963171684496103</v>
      </c>
      <c r="CB200" s="20">
        <f t="shared" si="171"/>
        <v>664.4457840171641</v>
      </c>
      <c r="CC200" s="59">
        <f t="shared" si="195"/>
        <v>954.86181653945289</v>
      </c>
      <c r="CD200" s="59">
        <f ca="1">AVERAGE(OFFSET($CC$3,0,0,'Données projet'!$E$12+1,1))-AVERAGE(OFFSET($H$3,0,0,'Données projet'!$E$12+1,1))</f>
        <v>445.32382187045056</v>
      </c>
      <c r="CE200" s="59">
        <f t="shared" si="207"/>
        <v>429.45184538102637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5.1685187159389665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5.1685187159389665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319</v>
      </c>
      <c r="CU200" s="17">
        <f>CT200*VLOOKUP('Données projet'!$B$13,Paramètres!$A$1:$I$89,3,0)*VLOOKUP('Données projet'!$B$13,Paramètres!$A$1:$I$89,5,0)</f>
        <v>258.77280000000002</v>
      </c>
      <c r="CV200" s="13">
        <f t="shared" si="173"/>
        <v>62.460716522234691</v>
      </c>
      <c r="CW200" s="20">
        <f t="shared" si="174"/>
        <v>559.48170794289206</v>
      </c>
      <c r="CX200" s="59">
        <f t="shared" si="196"/>
        <v>849.89774046518085</v>
      </c>
      <c r="CY200" s="59">
        <f ca="1">AVERAGE(OFFSET($CX$3,0,0,'Données projet'!$E$13+1,1))-AVERAGE(OFFSET($H$3,0,0,'Données projet'!$E$13+1,1))</f>
        <v>383.47399633251354</v>
      </c>
      <c r="CZ200" s="59">
        <f t="shared" si="208"/>
        <v>370.49129421395628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4.3348866649810649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4.3348866649810649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319</v>
      </c>
      <c r="DP200" s="17">
        <f>DO200*VLOOKUP('Données projet'!$B$14,Paramètres!$A$1:$I$89,3,0)*VLOOKUP('Données projet'!$B$14,Paramètres!$A$1:$I$89,5,0)</f>
        <v>258.77280000000002</v>
      </c>
      <c r="DQ200" s="13">
        <f t="shared" si="176"/>
        <v>62.460716522234691</v>
      </c>
      <c r="DR200" s="20">
        <f t="shared" si="177"/>
        <v>559.48170794289206</v>
      </c>
      <c r="DS200" s="59">
        <f t="shared" si="197"/>
        <v>849.89774046518085</v>
      </c>
      <c r="DT200" s="59">
        <f ca="1">AVERAGE(OFFSET($DS$3,0,0,'Données projet'!$E$14+1,1))-AVERAGE(OFFSET($H$3,0,0,'Données projet'!$E$14+1,1))</f>
        <v>383.47399633251354</v>
      </c>
      <c r="DU200" s="59">
        <f t="shared" si="209"/>
        <v>370.49129421395628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4.3348866649810649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4.3348866649810649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319</v>
      </c>
      <c r="EK200" s="17">
        <f>EJ200*VLOOKUP('Données projet'!$B$15,Paramètres!$A$1:$I$89,3,0)*VLOOKUP('Données projet'!$B$15,Paramètres!$A$1:$I$89,5,0)</f>
        <v>209.00879999999998</v>
      </c>
      <c r="EL200" s="13">
        <f t="shared" si="179"/>
        <v>51.718923953824202</v>
      </c>
      <c r="EM200" s="20">
        <f t="shared" si="180"/>
        <v>454.10078588624373</v>
      </c>
      <c r="EN200" s="59">
        <f t="shared" si="198"/>
        <v>744.51681840853257</v>
      </c>
      <c r="EO200" s="59">
        <f ca="1">AVERAGE(OFFSET($EN$3,0,0,'Données projet'!$E$15+1,1))-AVERAGE(OFFSET($H$3,0,0,'Données projet'!$E$15+1,1))</f>
        <v>321.37107975761091</v>
      </c>
      <c r="EP200" s="59">
        <f t="shared" si="210"/>
        <v>311.28303771742981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3.5012546140231708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3.5012546140231708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6">
        <f t="shared" si="192"/>
        <v>183.33333333333334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267</v>
      </c>
      <c r="O201" s="13">
        <f>N201*VLOOKUP('Données projet'!$B$9,Paramètres!$A$1:$I$89,3,0)*VLOOKUP('Données projet'!$B$9,Paramètres!$A$1:$I$89,5,0)</f>
        <v>241.58159999999998</v>
      </c>
      <c r="P201" s="13">
        <f t="shared" si="203"/>
        <v>58.779689232021951</v>
      </c>
      <c r="Q201" s="20">
        <f t="shared" si="162"/>
        <v>523.12924541243819</v>
      </c>
      <c r="R201" s="59">
        <f t="shared" si="191"/>
        <v>813.59588658169105</v>
      </c>
      <c r="S201" s="59">
        <f ca="1">AVERAGE(OFFSET($R$3,0,0,'Données projet'!$E$9+1,1))-AVERAGE(OFFSET($H$3,0,0,'Données projet'!$E$9+1,1))</f>
        <v>398.11190027805549</v>
      </c>
      <c r="T201" s="59">
        <f t="shared" si="204"/>
        <v>250.47702091764884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14.607397084130216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14.607397084130216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267</v>
      </c>
      <c r="AJ201" s="13">
        <f>AI201*VLOOKUP('Données projet'!$B$10,Paramètres!$A$1:$I$89,3,0)*VLOOKUP('Données projet'!$B$10,Paramètres!$A$1:$I$89,5,0)</f>
        <v>270.738</v>
      </c>
      <c r="AK201" s="13">
        <f t="shared" si="164"/>
        <v>65.005866623551711</v>
      </c>
      <c r="AL201" s="20">
        <f t="shared" si="165"/>
        <v>584.7539010360191</v>
      </c>
      <c r="AM201" s="59">
        <f t="shared" si="193"/>
        <v>875.22054220527207</v>
      </c>
      <c r="AN201" s="59">
        <f ca="1">AVERAGE(OFFSET($AM$3,0,0,'Données projet'!$E$10+1,1))-AVERAGE(OFFSET($H$3,0,0,'Données projet'!$E$10+1,1))</f>
        <v>437.26788843734175</v>
      </c>
      <c r="AO201" s="59">
        <f t="shared" si="205"/>
        <v>273.35778700650792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16.370358801180394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16.370358801180394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319</v>
      </c>
      <c r="BE201" s="13">
        <f>BD201*VLOOKUP('Données projet'!$B$11,Paramètres!$A$1:$I$89,3,0)*VLOOKUP('Données projet'!$B$11,Paramètres!$A$1:$I$89,5,0)</f>
        <v>343.3716</v>
      </c>
      <c r="BF201" s="13">
        <f t="shared" si="167"/>
        <v>80.196139773203285</v>
      </c>
      <c r="BG201" s="20">
        <f t="shared" si="168"/>
        <v>737.713813438329</v>
      </c>
      <c r="BH201" s="59">
        <f t="shared" si="194"/>
        <v>1028.1804546075819</v>
      </c>
      <c r="BI201" s="59">
        <f ca="1">AVERAGE(OFFSET($BH$3,0,0,'Données projet'!$E$11+1,1))-AVERAGE(OFFSET($H$3,0,0,'Données projet'!$E$11+1,1))</f>
        <v>488.49312517024231</v>
      </c>
      <c r="BJ201" s="59">
        <f t="shared" si="206"/>
        <v>470.60132881359323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5.6392667408373054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5.6392667408373054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319</v>
      </c>
      <c r="BZ201" s="13">
        <f>BY201*VLOOKUP('Données projet'!$B$12,Paramètres!$A$1:$I$89,3,0)*VLOOKUP('Données projet'!$B$12,Paramètres!$A$1:$I$89,5,0)</f>
        <v>308.53680000000003</v>
      </c>
      <c r="CA201" s="13">
        <f t="shared" si="170"/>
        <v>72.963171684496103</v>
      </c>
      <c r="CB201" s="20">
        <f t="shared" si="171"/>
        <v>664.4457840171641</v>
      </c>
      <c r="CC201" s="59">
        <f t="shared" si="195"/>
        <v>954.91242518641707</v>
      </c>
      <c r="CD201" s="59">
        <f ca="1">AVERAGE(OFFSET($CC$3,0,0,'Données projet'!$E$12+1,1))-AVERAGE(OFFSET($H$3,0,0,'Données projet'!$E$12+1,1))</f>
        <v>445.32382187045056</v>
      </c>
      <c r="CE201" s="59">
        <f t="shared" si="207"/>
        <v>429.45184538102637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5.0671672164045383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5.0671672164045383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319</v>
      </c>
      <c r="CU201" s="17">
        <f>CT201*VLOOKUP('Données projet'!$B$13,Paramètres!$A$1:$I$89,3,0)*VLOOKUP('Données projet'!$B$13,Paramètres!$A$1:$I$89,5,0)</f>
        <v>258.77280000000002</v>
      </c>
      <c r="CV201" s="13">
        <f t="shared" si="173"/>
        <v>62.460716522234691</v>
      </c>
      <c r="CW201" s="20">
        <f t="shared" si="174"/>
        <v>559.48170794289206</v>
      </c>
      <c r="CX201" s="59">
        <f t="shared" si="196"/>
        <v>849.94834911214502</v>
      </c>
      <c r="CY201" s="59">
        <f ca="1">AVERAGE(OFFSET($CX$3,0,0,'Données projet'!$E$13+1,1))-AVERAGE(OFFSET($H$3,0,0,'Données projet'!$E$13+1,1))</f>
        <v>383.47399633251354</v>
      </c>
      <c r="CZ201" s="59">
        <f t="shared" si="208"/>
        <v>370.49129421395628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4.2498821815005767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4.2498821815005767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319</v>
      </c>
      <c r="DP201" s="17">
        <f>DO201*VLOOKUP('Données projet'!$B$14,Paramètres!$A$1:$I$89,3,0)*VLOOKUP('Données projet'!$B$14,Paramètres!$A$1:$I$89,5,0)</f>
        <v>258.77280000000002</v>
      </c>
      <c r="DQ201" s="13">
        <f t="shared" si="176"/>
        <v>62.460716522234691</v>
      </c>
      <c r="DR201" s="20">
        <f t="shared" si="177"/>
        <v>559.48170794289206</v>
      </c>
      <c r="DS201" s="59">
        <f t="shared" si="197"/>
        <v>849.94834911214502</v>
      </c>
      <c r="DT201" s="59">
        <f ca="1">AVERAGE(OFFSET($DS$3,0,0,'Données projet'!$E$14+1,1))-AVERAGE(OFFSET($H$3,0,0,'Données projet'!$E$14+1,1))</f>
        <v>383.47399633251354</v>
      </c>
      <c r="DU201" s="59">
        <f t="shared" si="209"/>
        <v>370.49129421395628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4.2498821815005767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4.2498821815005767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319</v>
      </c>
      <c r="EK201" s="17">
        <f>EJ201*VLOOKUP('Données projet'!$B$15,Paramètres!$A$1:$I$89,3,0)*VLOOKUP('Données projet'!$B$15,Paramètres!$A$1:$I$89,5,0)</f>
        <v>209.00879999999998</v>
      </c>
      <c r="EL201" s="13">
        <f t="shared" si="179"/>
        <v>51.718923953824202</v>
      </c>
      <c r="EM201" s="20">
        <f t="shared" si="180"/>
        <v>454.10078588624373</v>
      </c>
      <c r="EN201" s="59">
        <f t="shared" si="198"/>
        <v>744.56742705549664</v>
      </c>
      <c r="EO201" s="59">
        <f ca="1">AVERAGE(OFFSET($EN$3,0,0,'Données projet'!$E$15+1,1))-AVERAGE(OFFSET($H$3,0,0,'Données projet'!$E$15+1,1))</f>
        <v>321.37107975761091</v>
      </c>
      <c r="EP201" s="59">
        <f t="shared" si="210"/>
        <v>311.28303771742981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3.4325971465966227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3.4325971465966227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6">
        <f t="shared" si="192"/>
        <v>183.33333333333334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267</v>
      </c>
      <c r="O202" s="13">
        <f>N202*VLOOKUP('Données projet'!$B$9,Paramètres!$A$1:$I$89,3,0)*VLOOKUP('Données projet'!$B$9,Paramètres!$A$1:$I$89,5,0)</f>
        <v>241.58159999999998</v>
      </c>
      <c r="P202" s="13">
        <f t="shared" si="203"/>
        <v>58.779689232021951</v>
      </c>
      <c r="Q202" s="20">
        <f t="shared" si="162"/>
        <v>523.12924541243819</v>
      </c>
      <c r="R202" s="59">
        <f t="shared" si="191"/>
        <v>813.64561728177432</v>
      </c>
      <c r="S202" s="59">
        <f ca="1">AVERAGE(OFFSET($R$3,0,0,'Données projet'!$E$9+1,1))-AVERAGE(OFFSET($H$3,0,0,'Données projet'!$E$9+1,1))</f>
        <v>398.11190027805549</v>
      </c>
      <c r="T202" s="59">
        <f t="shared" si="204"/>
        <v>250.47702091764884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14.320954936942892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14.320954936942892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267</v>
      </c>
      <c r="AJ202" s="13">
        <f>AI202*VLOOKUP('Données projet'!$B$10,Paramètres!$A$1:$I$89,3,0)*VLOOKUP('Données projet'!$B$10,Paramètres!$A$1:$I$89,5,0)</f>
        <v>270.738</v>
      </c>
      <c r="AK202" s="13">
        <f t="shared" si="164"/>
        <v>65.005866623551711</v>
      </c>
      <c r="AL202" s="20">
        <f t="shared" si="165"/>
        <v>584.7539010360191</v>
      </c>
      <c r="AM202" s="59">
        <f t="shared" si="193"/>
        <v>875.27027290535523</v>
      </c>
      <c r="AN202" s="59">
        <f ca="1">AVERAGE(OFFSET($AM$3,0,0,'Données projet'!$E$10+1,1))-AVERAGE(OFFSET($H$3,0,0,'Données projet'!$E$10+1,1))</f>
        <v>437.26788843734175</v>
      </c>
      <c r="AO202" s="59">
        <f t="shared" si="205"/>
        <v>273.35778700650792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16.049346050022184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16.049346050022184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319</v>
      </c>
      <c r="BE202" s="13">
        <f>BD202*VLOOKUP('Données projet'!$B$11,Paramètres!$A$1:$I$89,3,0)*VLOOKUP('Données projet'!$B$11,Paramètres!$A$1:$I$89,5,0)</f>
        <v>343.3716</v>
      </c>
      <c r="BF202" s="13">
        <f t="shared" si="167"/>
        <v>80.196139773203285</v>
      </c>
      <c r="BG202" s="20">
        <f t="shared" si="168"/>
        <v>737.713813438329</v>
      </c>
      <c r="BH202" s="59">
        <f t="shared" si="194"/>
        <v>1028.2301853076651</v>
      </c>
      <c r="BI202" s="59">
        <f ca="1">AVERAGE(OFFSET($BH$3,0,0,'Données projet'!$E$11+1,1))-AVERAGE(OFFSET($H$3,0,0,'Données projet'!$E$11+1,1))</f>
        <v>488.49312517024231</v>
      </c>
      <c r="BJ202" s="59">
        <f t="shared" si="206"/>
        <v>470.60132881359323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5.5286841596625642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5.5286841596625642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319</v>
      </c>
      <c r="BZ202" s="13">
        <f>BY202*VLOOKUP('Données projet'!$B$12,Paramètres!$A$1:$I$89,3,0)*VLOOKUP('Données projet'!$B$12,Paramètres!$A$1:$I$89,5,0)</f>
        <v>308.53680000000003</v>
      </c>
      <c r="CA202" s="13">
        <f t="shared" si="170"/>
        <v>72.963171684496103</v>
      </c>
      <c r="CB202" s="20">
        <f t="shared" si="171"/>
        <v>664.4457840171641</v>
      </c>
      <c r="CC202" s="59">
        <f t="shared" si="195"/>
        <v>954.96215588650023</v>
      </c>
      <c r="CD202" s="59">
        <f ca="1">AVERAGE(OFFSET($CC$3,0,0,'Données projet'!$E$12+1,1))-AVERAGE(OFFSET($H$3,0,0,'Données projet'!$E$12+1,1))</f>
        <v>445.32382187045056</v>
      </c>
      <c r="CE202" s="59">
        <f t="shared" si="207"/>
        <v>429.45184538102637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4.9678031579576691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4.9678031579576691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319</v>
      </c>
      <c r="CU202" s="17">
        <f>CT202*VLOOKUP('Données projet'!$B$13,Paramètres!$A$1:$I$89,3,0)*VLOOKUP('Données projet'!$B$13,Paramètres!$A$1:$I$89,5,0)</f>
        <v>258.77280000000002</v>
      </c>
      <c r="CV202" s="13">
        <f t="shared" si="173"/>
        <v>62.460716522234691</v>
      </c>
      <c r="CW202" s="20">
        <f t="shared" si="174"/>
        <v>559.48170794289206</v>
      </c>
      <c r="CX202" s="59">
        <f t="shared" si="196"/>
        <v>849.99807981222818</v>
      </c>
      <c r="CY202" s="59">
        <f ca="1">AVERAGE(OFFSET($CX$3,0,0,'Données projet'!$E$13+1,1))-AVERAGE(OFFSET($H$3,0,0,'Données projet'!$E$13+1,1))</f>
        <v>383.47399633251354</v>
      </c>
      <c r="CZ202" s="59">
        <f t="shared" si="208"/>
        <v>370.49129421395628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4.1665445840935256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4.1665445840935256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319</v>
      </c>
      <c r="DP202" s="17">
        <f>DO202*VLOOKUP('Données projet'!$B$14,Paramètres!$A$1:$I$89,3,0)*VLOOKUP('Données projet'!$B$14,Paramètres!$A$1:$I$89,5,0)</f>
        <v>258.77280000000002</v>
      </c>
      <c r="DQ202" s="13">
        <f t="shared" si="176"/>
        <v>62.460716522234691</v>
      </c>
      <c r="DR202" s="20">
        <f t="shared" si="177"/>
        <v>559.48170794289206</v>
      </c>
      <c r="DS202" s="59">
        <f t="shared" si="197"/>
        <v>849.99807981222818</v>
      </c>
      <c r="DT202" s="59">
        <f ca="1">AVERAGE(OFFSET($DS$3,0,0,'Données projet'!$E$14+1,1))-AVERAGE(OFFSET($H$3,0,0,'Données projet'!$E$14+1,1))</f>
        <v>383.47399633251354</v>
      </c>
      <c r="DU202" s="59">
        <f t="shared" si="209"/>
        <v>370.49129421395628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4.1665445840935256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4.1665445840935256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319</v>
      </c>
      <c r="EK202" s="17">
        <f>EJ202*VLOOKUP('Données projet'!$B$15,Paramètres!$A$1:$I$89,3,0)*VLOOKUP('Données projet'!$B$15,Paramètres!$A$1:$I$89,5,0)</f>
        <v>209.00879999999998</v>
      </c>
      <c r="EL202" s="13">
        <f t="shared" si="179"/>
        <v>51.718923953824202</v>
      </c>
      <c r="EM202" s="20">
        <f t="shared" si="180"/>
        <v>454.10078588624373</v>
      </c>
      <c r="EN202" s="59">
        <f t="shared" si="198"/>
        <v>744.61715775557991</v>
      </c>
      <c r="EO202" s="59">
        <f ca="1">AVERAGE(OFFSET($EN$3,0,0,'Données projet'!$E$15+1,1))-AVERAGE(OFFSET($H$3,0,0,'Données projet'!$E$15+1,1))</f>
        <v>321.37107975761091</v>
      </c>
      <c r="EP202" s="59">
        <f t="shared" si="210"/>
        <v>311.28303771742981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3.3652860102293891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3.3652860102293891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6">
        <f t="shared" si="192"/>
        <v>183.33333333333334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267</v>
      </c>
      <c r="O203" s="13">
        <f>N203*VLOOKUP('Données projet'!$B$9,Paramètres!$A$1:$I$89,3,0)*VLOOKUP('Données projet'!$B$9,Paramètres!$A$1:$I$89,5,0)</f>
        <v>241.58159999999998</v>
      </c>
      <c r="P203" s="13">
        <f t="shared" si="203"/>
        <v>58.779689232021951</v>
      </c>
      <c r="Q203" s="20">
        <f t="shared" si="162"/>
        <v>523.12924541243819</v>
      </c>
      <c r="R203" s="59">
        <f t="shared" si="191"/>
        <v>813.69448526539236</v>
      </c>
      <c r="S203" s="59">
        <f ca="1">AVERAGE(OFFSET($R$3,0,0,'Données projet'!$E$9+1,1))-AVERAGE(OFFSET($H$3,0,0,'Données projet'!$E$9+1,1))</f>
        <v>398.11190027805549</v>
      </c>
      <c r="T203" s="59">
        <f t="shared" si="204"/>
        <v>250.47702091764884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14.040129745549452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14.040129745549452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267</v>
      </c>
      <c r="AJ203" s="13">
        <f>AI203*VLOOKUP('Données projet'!$B$10,Paramètres!$A$1:$I$89,3,0)*VLOOKUP('Données projet'!$B$10,Paramètres!$A$1:$I$89,5,0)</f>
        <v>270.738</v>
      </c>
      <c r="AK203" s="13">
        <f t="shared" si="164"/>
        <v>65.005866623551711</v>
      </c>
      <c r="AL203" s="20">
        <f t="shared" si="165"/>
        <v>584.7539010360191</v>
      </c>
      <c r="AM203" s="59">
        <f t="shared" si="193"/>
        <v>875.31914088897315</v>
      </c>
      <c r="AN203" s="59">
        <f ca="1">AVERAGE(OFFSET($AM$3,0,0,'Données projet'!$E$10+1,1))-AVERAGE(OFFSET($H$3,0,0,'Données projet'!$E$10+1,1))</f>
        <v>437.26788843734175</v>
      </c>
      <c r="AO203" s="59">
        <f t="shared" si="205"/>
        <v>273.35778700650792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15.734628163115742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15.734628163115742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319</v>
      </c>
      <c r="BE203" s="13">
        <f>BD203*VLOOKUP('Données projet'!$B$11,Paramètres!$A$1:$I$89,3,0)*VLOOKUP('Données projet'!$B$11,Paramètres!$A$1:$I$89,5,0)</f>
        <v>343.3716</v>
      </c>
      <c r="BF203" s="13">
        <f t="shared" si="167"/>
        <v>80.196139773203285</v>
      </c>
      <c r="BG203" s="20">
        <f t="shared" si="168"/>
        <v>737.713813438329</v>
      </c>
      <c r="BH203" s="59">
        <f t="shared" si="194"/>
        <v>1028.2790532912832</v>
      </c>
      <c r="BI203" s="59">
        <f ca="1">AVERAGE(OFFSET($BH$3,0,0,'Données projet'!$E$11+1,1))-AVERAGE(OFFSET($H$3,0,0,'Données projet'!$E$11+1,1))</f>
        <v>488.49312517024231</v>
      </c>
      <c r="BJ203" s="59">
        <f t="shared" si="206"/>
        <v>470.60132881359323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5.4202700354559452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5.4202700354559452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319</v>
      </c>
      <c r="BZ203" s="13">
        <f>BY203*VLOOKUP('Données projet'!$B$12,Paramètres!$A$1:$I$89,3,0)*VLOOKUP('Données projet'!$B$12,Paramètres!$A$1:$I$89,5,0)</f>
        <v>308.53680000000003</v>
      </c>
      <c r="CA203" s="13">
        <f t="shared" si="170"/>
        <v>72.963171684496103</v>
      </c>
      <c r="CB203" s="20">
        <f t="shared" si="171"/>
        <v>664.4457840171641</v>
      </c>
      <c r="CC203" s="59">
        <f t="shared" si="195"/>
        <v>955.01102387011815</v>
      </c>
      <c r="CD203" s="59">
        <f ca="1">AVERAGE(OFFSET($CC$3,0,0,'Données projet'!$E$12+1,1))-AVERAGE(OFFSET($H$3,0,0,'Données projet'!$E$12+1,1))</f>
        <v>445.32382187045056</v>
      </c>
      <c r="CE203" s="59">
        <f t="shared" si="207"/>
        <v>429.45184538102637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4.8703875680908517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4.8703875680908517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319</v>
      </c>
      <c r="CU203" s="17">
        <f>CT203*VLOOKUP('Données projet'!$B$13,Paramètres!$A$1:$I$89,3,0)*VLOOKUP('Données projet'!$B$13,Paramètres!$A$1:$I$89,5,0)</f>
        <v>258.77280000000002</v>
      </c>
      <c r="CV203" s="13">
        <f t="shared" si="173"/>
        <v>62.460716522234691</v>
      </c>
      <c r="CW203" s="20">
        <f t="shared" si="174"/>
        <v>559.48170794289206</v>
      </c>
      <c r="CX203" s="59">
        <f t="shared" si="196"/>
        <v>850.04694779584611</v>
      </c>
      <c r="CY203" s="59">
        <f ca="1">AVERAGE(OFFSET($CX$3,0,0,'Données projet'!$E$13+1,1))-AVERAGE(OFFSET($H$3,0,0,'Données projet'!$E$13+1,1))</f>
        <v>383.47399633251354</v>
      </c>
      <c r="CZ203" s="59">
        <f t="shared" si="208"/>
        <v>370.49129421395628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4.0848411861407108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4.0848411861407108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319</v>
      </c>
      <c r="DP203" s="17">
        <f>DO203*VLOOKUP('Données projet'!$B$14,Paramètres!$A$1:$I$89,3,0)*VLOOKUP('Données projet'!$B$14,Paramètres!$A$1:$I$89,5,0)</f>
        <v>258.77280000000002</v>
      </c>
      <c r="DQ203" s="13">
        <f t="shared" si="176"/>
        <v>62.460716522234691</v>
      </c>
      <c r="DR203" s="20">
        <f t="shared" si="177"/>
        <v>559.48170794289206</v>
      </c>
      <c r="DS203" s="59">
        <f t="shared" si="197"/>
        <v>850.04694779584611</v>
      </c>
      <c r="DT203" s="59">
        <f ca="1">AVERAGE(OFFSET($DS$3,0,0,'Données projet'!$E$14+1,1))-AVERAGE(OFFSET($H$3,0,0,'Données projet'!$E$14+1,1))</f>
        <v>383.47399633251354</v>
      </c>
      <c r="DU203" s="59">
        <f t="shared" si="209"/>
        <v>370.49129421395628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4.0848411861407108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4.0848411861407108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319</v>
      </c>
      <c r="EK203" s="17">
        <f>EJ203*VLOOKUP('Données projet'!$B$15,Paramètres!$A$1:$I$89,3,0)*VLOOKUP('Données projet'!$B$15,Paramètres!$A$1:$I$89,5,0)</f>
        <v>209.00879999999998</v>
      </c>
      <c r="EL203" s="13">
        <f t="shared" si="179"/>
        <v>51.718923953824202</v>
      </c>
      <c r="EM203" s="20">
        <f t="shared" si="180"/>
        <v>454.10078588624373</v>
      </c>
      <c r="EN203" s="59">
        <f t="shared" si="198"/>
        <v>744.66602573919783</v>
      </c>
      <c r="EO203" s="59">
        <f ca="1">AVERAGE(OFFSET($EN$3,0,0,'Données projet'!$E$15+1,1))-AVERAGE(OFFSET($H$3,0,0,'Données projet'!$E$15+1,1))</f>
        <v>321.37107975761091</v>
      </c>
      <c r="EP203" s="59">
        <f t="shared" si="210"/>
        <v>311.28303771742981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3.2992948041905774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3.2992948041905774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1.2054868146447177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1.2054868146447177</v>
      </c>
      <c r="BA205" s="81">
        <f>EXP(LN('Données projet'!B88)/'Données projet'!A88)</f>
        <v>1.2709816152101407</v>
      </c>
      <c r="BV205" s="81">
        <f>EXP(LN('Données projet'!B114)/'Données projet'!A114)</f>
        <v>1.2709816152101407</v>
      </c>
      <c r="CQ205" s="81">
        <f>EXP(LN('Données projet'!B140)/'Données projet'!A140)</f>
        <v>1.2709816152101407</v>
      </c>
      <c r="DL205" s="81">
        <f>EXP(LN('Données projet'!B166)/'Données projet'!A166)</f>
        <v>1.2709816152101407</v>
      </c>
      <c r="EG205" s="81">
        <f>EXP(LN('Données projet'!B192)/'Données projet'!A192)</f>
        <v>1.2709816152101407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88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89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88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0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0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89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88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89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9" t="s">
        <v>271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1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Chêne sessile</v>
      </c>
      <c r="B6" s="144">
        <f>'Données projet'!D9</f>
        <v>1.3979999999999999</v>
      </c>
      <c r="C6" s="145">
        <f ca="1">IF(OR('Données projet'!B9="",'Données projet'!C9="",'Données projet'!C9=0%),0,Calculateur!S3)</f>
        <v>398.11190027805549</v>
      </c>
      <c r="D6" s="145">
        <f>IF(OR('Données projet'!B9="",'Données projet'!C9="",'Données projet'!C9=0%),0,Calculateur!T3)</f>
        <v>250.47702091764884</v>
      </c>
      <c r="E6" s="145">
        <f ca="1">MIN(C6,D6)</f>
        <v>250.47702091764884</v>
      </c>
      <c r="F6" s="145">
        <f ca="1">E6*B6</f>
        <v>350.16687524287306</v>
      </c>
      <c r="G6" s="145">
        <f ca="1">F6*(100%-'Données projet'!$C$24)*(100%-'Données projet'!$C$25)*(100%-'Données projet'!$C$26)*(100%-'Données projet'!$C$27)</f>
        <v>283.63516894672716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10.135499999999999</v>
      </c>
      <c r="K6" s="149">
        <f>J6*(100%-'Données projet'!$C$24)*(100%-'Données projet'!$C$25)*(100%-'Données projet'!$C$26)*(100%-'Données projet'!$C$27)</f>
        <v>8.2097549999999995</v>
      </c>
      <c r="L6" s="150">
        <f ca="1">G6+I6+K6</f>
        <v>291.84492394672714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 pubescent</v>
      </c>
      <c r="B7" s="152">
        <f>'Données projet'!D10</f>
        <v>1.3979999999999999</v>
      </c>
      <c r="C7" s="145">
        <f ca="1">IF(OR('Données projet'!B10="",'Données projet'!C10="",'Données projet'!C10=0%),0,Calculateur!AN3)</f>
        <v>437.26788843734175</v>
      </c>
      <c r="D7" s="145">
        <f>IF(OR('Données projet'!B10="",'Données projet'!C10="",'Données projet'!C10=0%),0,Calculateur!AO3)</f>
        <v>273.35778700650792</v>
      </c>
      <c r="E7" s="145">
        <f t="shared" ref="E7:E15" ca="1" si="0">MIN(C7,D7)</f>
        <v>273.35778700650792</v>
      </c>
      <c r="F7" s="145">
        <f t="shared" ref="F7:F15" ca="1" si="1">E7*B7</f>
        <v>382.15418623509805</v>
      </c>
      <c r="G7" s="145">
        <f ca="1">F7*(100%-'Données projet'!$C$24)*(100%-'Données projet'!$C$25)*(100%-'Données projet'!$C$26)*(100%-'Données projet'!$C$27)</f>
        <v>309.54489085042945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10.135499999999999</v>
      </c>
      <c r="K7" s="149">
        <f>J7*(100%-'Données projet'!$C$24)*(100%-'Données projet'!$C$25)*(100%-'Données projet'!$C$26)*(100%-'Données projet'!$C$27)</f>
        <v>8.2097549999999995</v>
      </c>
      <c r="L7" s="150">
        <f t="shared" ref="L7:L15" ca="1" si="2">G7+I7+K7</f>
        <v>317.75464585042943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Cormier</v>
      </c>
      <c r="B8" s="152">
        <f>'Données projet'!D11</f>
        <v>0.24079999999999999</v>
      </c>
      <c r="C8" s="145">
        <f ca="1">IF(OR('Données projet'!B11="",'Données projet'!C11="",'Données projet'!C11=0%),0,Calculateur!BI3)</f>
        <v>488.49312517024231</v>
      </c>
      <c r="D8" s="145">
        <f>IF(OR('Données projet'!B11="",'Données projet'!C11="",'Données projet'!C11=0%),0,Calculateur!BJ3)</f>
        <v>470.60132881359323</v>
      </c>
      <c r="E8" s="145">
        <f t="shared" ca="1" si="0"/>
        <v>470.60132881359323</v>
      </c>
      <c r="F8" s="145">
        <f t="shared" ca="1" si="1"/>
        <v>113.32079997831325</v>
      </c>
      <c r="G8" s="145">
        <f ca="1">F8*(100%-'Données projet'!$C$24)*(100%-'Données projet'!$C$25)*(100%-'Données projet'!$C$26)*(100%-'Données projet'!$C$27)</f>
        <v>91.789847982433727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8.247399999999999</v>
      </c>
      <c r="K8" s="149">
        <f>J8*(100%-'Données projet'!$C$24)*(100%-'Données projet'!$C$25)*(100%-'Données projet'!$C$26)*(100%-'Données projet'!$C$27)</f>
        <v>6.6803939999999997</v>
      </c>
      <c r="L8" s="150">
        <f t="shared" ca="1" si="2"/>
        <v>98.47024198243372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Alisier torminal</v>
      </c>
      <c r="B9" s="152">
        <f>'Données projet'!D12</f>
        <v>0.24079999999999999</v>
      </c>
      <c r="C9" s="145">
        <f ca="1">IF(OR('Données projet'!B12="",'Données projet'!C12="",'Données projet'!C12=0%),0,Calculateur!CD3)</f>
        <v>445.32382187045056</v>
      </c>
      <c r="D9" s="145">
        <f>IF(OR('Données projet'!B12="",'Données projet'!C12="",'Données projet'!C12=0%),0,Calculateur!CE3)</f>
        <v>429.45184538102637</v>
      </c>
      <c r="E9" s="145">
        <f t="shared" ca="1" si="0"/>
        <v>429.45184538102637</v>
      </c>
      <c r="F9" s="145">
        <f t="shared" ca="1" si="1"/>
        <v>103.41200436775115</v>
      </c>
      <c r="G9" s="145">
        <f ca="1">F9*(100%-'Données projet'!$C$24)*(100%-'Données projet'!$C$25)*(100%-'Données projet'!$C$26)*(100%-'Données projet'!$C$27)</f>
        <v>83.763723537878434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8.247399999999999</v>
      </c>
      <c r="K9" s="149">
        <f>J9*(100%-'Données projet'!$C$24)*(100%-'Données projet'!$C$25)*(100%-'Données projet'!$C$26)*(100%-'Données projet'!$C$27)</f>
        <v>6.6803939999999997</v>
      </c>
      <c r="L9" s="150">
        <f t="shared" ca="1" si="2"/>
        <v>90.444117537878441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Bouleau verruqueux</v>
      </c>
      <c r="B10" s="152">
        <f>'Données projet'!D13</f>
        <v>0.24079999999999999</v>
      </c>
      <c r="C10" s="145">
        <f ca="1">IF(OR('Données projet'!B13="",'Données projet'!C13="",'Données projet'!C13=0%),0,Calculateur!CY3)</f>
        <v>383.47399633251354</v>
      </c>
      <c r="D10" s="145">
        <f>IF(OR('Données projet'!B13="",'Données projet'!C13="",'Données projet'!C13=0%),0,Calculateur!CZ3)</f>
        <v>370.49129421395628</v>
      </c>
      <c r="E10" s="145">
        <f t="shared" ca="1" si="0"/>
        <v>370.49129421395628</v>
      </c>
      <c r="F10" s="145">
        <f t="shared" ca="1" si="1"/>
        <v>89.214303646720666</v>
      </c>
      <c r="G10" s="145">
        <f ca="1">F10*(100%-'Données projet'!$C$24)*(100%-'Données projet'!$C$25)*(100%-'Données projet'!$C$26)*(100%-'Données projet'!$C$27)</f>
        <v>72.263585953843744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8.247399999999999</v>
      </c>
      <c r="K10" s="149">
        <f>J10*(100%-'Données projet'!$C$24)*(100%-'Données projet'!$C$25)*(100%-'Données projet'!$C$26)*(100%-'Données projet'!$C$27)</f>
        <v>6.6803939999999997</v>
      </c>
      <c r="L10" s="150">
        <f t="shared" ca="1" si="2"/>
        <v>78.943979953843751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>Bouleau verruqueux</v>
      </c>
      <c r="B11" s="152">
        <f>'Données projet'!D14</f>
        <v>0.24079999999999999</v>
      </c>
      <c r="C11" s="145">
        <f ca="1">IF(OR('Données projet'!B14="",'Données projet'!C14="",'Données projet'!C14=0%),0,Calculateur!DT3)</f>
        <v>383.47399633251354</v>
      </c>
      <c r="D11" s="145">
        <f>IF(OR('Données projet'!B14="",'Données projet'!C14="",'Données projet'!C14=0%),0,Calculateur!DU3)</f>
        <v>370.49129421395628</v>
      </c>
      <c r="E11" s="145">
        <f t="shared" ca="1" si="0"/>
        <v>370.49129421395628</v>
      </c>
      <c r="F11" s="145">
        <f t="shared" ca="1" si="1"/>
        <v>89.214303646720666</v>
      </c>
      <c r="G11" s="145">
        <f ca="1">F11*(100%-'Données projet'!$C$24)*(100%-'Données projet'!$C$25)*(100%-'Données projet'!$C$26)*(100%-'Données projet'!$C$27)</f>
        <v>72.263585953843744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8.247399999999999</v>
      </c>
      <c r="K11" s="149">
        <f>J11*(100%-'Données projet'!$C$24)*(100%-'Données projet'!$C$25)*(100%-'Données projet'!$C$26)*(100%-'Données projet'!$C$27)</f>
        <v>6.6803939999999997</v>
      </c>
      <c r="L11" s="150">
        <f t="shared" ca="1" si="2"/>
        <v>78.943979953843751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>Aulne glutineux</v>
      </c>
      <c r="B12" s="152">
        <f>'Données projet'!D15</f>
        <v>0.24079999999999999</v>
      </c>
      <c r="C12" s="145">
        <f ca="1">IF(OR('Données projet'!B15="",'Données projet'!C15="",'Données projet'!C15=0%),0,Calculateur!EO3)</f>
        <v>321.37107975761091</v>
      </c>
      <c r="D12" s="145">
        <f>IF(OR('Données projet'!B15="",'Données projet'!C15="",'Données projet'!C15=0%),0,Calculateur!EP3)</f>
        <v>311.28303771742981</v>
      </c>
      <c r="E12" s="145">
        <f t="shared" ca="1" si="0"/>
        <v>311.28303771742981</v>
      </c>
      <c r="F12" s="145">
        <f t="shared" ca="1" si="1"/>
        <v>74.956955482357088</v>
      </c>
      <c r="G12" s="145">
        <f ca="1">F12*(100%-'Données projet'!$C$24)*(100%-'Données projet'!$C$25)*(100%-'Données projet'!$C$26)*(100%-'Données projet'!$C$27)</f>
        <v>60.715133940709251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8.247399999999999</v>
      </c>
      <c r="K12" s="149">
        <f>J12*(100%-'Données projet'!$C$24)*(100%-'Données projet'!$C$25)*(100%-'Données projet'!$C$26)*(100%-'Données projet'!$C$27)</f>
        <v>6.6803939999999997</v>
      </c>
      <c r="L12" s="150">
        <f t="shared" ca="1" si="2"/>
        <v>67.395527940709258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1202.4394285998339</v>
      </c>
      <c r="G16" s="164">
        <f t="shared" ca="1" si="3"/>
        <v>973.9759371658655</v>
      </c>
      <c r="H16" s="165">
        <f t="shared" si="3"/>
        <v>0</v>
      </c>
      <c r="I16" s="165">
        <f t="shared" si="3"/>
        <v>0</v>
      </c>
      <c r="J16" s="166">
        <f t="shared" si="3"/>
        <v>61.507999999999996</v>
      </c>
      <c r="K16" s="166">
        <f t="shared" si="3"/>
        <v>49.821479999999994</v>
      </c>
      <c r="L16" s="167">
        <f t="shared" ca="1" si="3"/>
        <v>1023.7974171658655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1" t="s">
        <v>246</v>
      </c>
      <c r="G17" s="292"/>
      <c r="H17" s="292"/>
      <c r="I17" s="292"/>
      <c r="J17" s="292"/>
      <c r="K17" s="292"/>
      <c r="L17" s="292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78"/>
      <c r="G18" s="278"/>
      <c r="H18" s="278"/>
      <c r="I18" s="278"/>
      <c r="J18" s="278"/>
      <c r="K18" s="278"/>
      <c r="L18" s="278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Cormier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Alisier torminal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Bouleau verruqueux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>Bouleau verruqueux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>Aulne glutineux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1" zoomScale="80" zoomScaleNormal="80" workbookViewId="0">
      <selection activeCell="C214" sqref="C214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9" t="s">
        <v>272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1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5" t="s">
        <v>315</v>
      </c>
      <c r="I4" s="265"/>
      <c r="K4" s="307" t="s">
        <v>253</v>
      </c>
      <c r="L4" s="308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299" t="s">
        <v>310</v>
      </c>
      <c r="S7" s="300"/>
      <c r="T7" s="300"/>
      <c r="U7" s="300"/>
      <c r="V7" s="301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sessile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-2947.7473235139423</v>
      </c>
      <c r="U10" s="176">
        <f>'Données projet'!D9</f>
        <v>1.3979999999999999</v>
      </c>
      <c r="V10" s="175">
        <f>U10*T10</f>
        <v>-4120.9507582724909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pubescent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-2987.6749951152942</v>
      </c>
      <c r="U11" s="176">
        <f>'Données projet'!D10</f>
        <v>1.3979999999999999</v>
      </c>
      <c r="V11" s="175">
        <f t="shared" ref="V11" si="0">U11*T11</f>
        <v>-4176.7696431711811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Cormier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-3820.4281149569347</v>
      </c>
      <c r="U12" s="176">
        <f>'Données projet'!D11</f>
        <v>0.24079999999999999</v>
      </c>
      <c r="V12" s="175">
        <f t="shared" ref="V12:V19" si="1">U12*T12</f>
        <v>-919.95909008162982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Alisier torminal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-3820.4281149569347</v>
      </c>
      <c r="U13" s="176">
        <f>'Données projet'!D12</f>
        <v>0.24079999999999999</v>
      </c>
      <c r="V13" s="175">
        <f t="shared" si="1"/>
        <v>-919.95909008162982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Chêne sessile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Bouleau verruqueux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-2208.8481149569343</v>
      </c>
      <c r="U14" s="176">
        <f>'Données projet'!D13</f>
        <v>0.24079999999999999</v>
      </c>
      <c r="V14" s="175">
        <f t="shared" si="1"/>
        <v>-531.89062608162976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0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Bouleau verruqueux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-2208.8481149569343</v>
      </c>
      <c r="U15" s="176">
        <f>'Données projet'!D14</f>
        <v>0.24079999999999999</v>
      </c>
      <c r="V15" s="175">
        <f t="shared" si="1"/>
        <v>-531.89062608162976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0"/>
      <c r="H16" s="188"/>
      <c r="I16" s="189"/>
      <c r="J16" s="200"/>
      <c r="K16" s="206"/>
      <c r="L16" s="307" t="s">
        <v>254</v>
      </c>
      <c r="M16" s="308"/>
      <c r="N16" s="2"/>
      <c r="O16" s="23"/>
      <c r="P16" s="23"/>
      <c r="Q16" s="232"/>
      <c r="R16" s="23"/>
      <c r="S16" s="36" t="str">
        <f>B200</f>
        <v>Aulne glutineux</v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-1080.7481149569339</v>
      </c>
      <c r="U16" s="176">
        <f>'Données projet'!D15</f>
        <v>0.24079999999999999</v>
      </c>
      <c r="V16" s="175">
        <f t="shared" si="1"/>
        <v>-260.24414608162965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3071.78</v>
      </c>
      <c r="F17" s="228"/>
      <c r="G17" s="310"/>
      <c r="J17" s="200"/>
      <c r="K17" s="206"/>
      <c r="L17" s="267" t="s">
        <v>289</v>
      </c>
      <c r="M17" s="269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0"/>
      <c r="J18" s="200"/>
      <c r="K18" s="206"/>
      <c r="L18" s="267" t="s">
        <v>255</v>
      </c>
      <c r="M18" s="269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0"/>
      <c r="H19" s="210" t="s">
        <v>178</v>
      </c>
      <c r="I19" s="210" t="s">
        <v>287</v>
      </c>
      <c r="J19" s="91"/>
      <c r="K19" s="171"/>
      <c r="L19" s="307" t="s">
        <v>288</v>
      </c>
      <c r="M19" s="308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0"/>
      <c r="H20" s="188">
        <v>0</v>
      </c>
      <c r="I20" s="189">
        <v>1458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1230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>
        <v>861</v>
      </c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20</v>
      </c>
      <c r="B23" s="179">
        <f>'Données projet'!D36</f>
        <v>0</v>
      </c>
      <c r="C23" s="191">
        <v>15</v>
      </c>
      <c r="D23" s="180">
        <f>B23*C23</f>
        <v>0</v>
      </c>
      <c r="E23" s="191"/>
      <c r="F23" s="228"/>
      <c r="H23" s="188">
        <v>3</v>
      </c>
      <c r="I23" s="189">
        <v>615</v>
      </c>
      <c r="K23" s="206"/>
      <c r="L23" s="309" t="s">
        <v>260</v>
      </c>
      <c r="M23" s="309"/>
      <c r="N23" s="309"/>
      <c r="O23" s="23"/>
      <c r="P23" s="23"/>
      <c r="Q23" s="232"/>
      <c r="R23" s="23"/>
      <c r="S23" s="36" t="s">
        <v>264</v>
      </c>
      <c r="T23" s="30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-31348.152028811292</v>
      </c>
      <c r="U23" s="304"/>
      <c r="V23" s="30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25</v>
      </c>
      <c r="B24" s="179">
        <f>'Données projet'!D37</f>
        <v>8</v>
      </c>
      <c r="C24" s="191">
        <v>15</v>
      </c>
      <c r="D24" s="180">
        <f t="shared" ref="D24:D42" si="2">B24*C24</f>
        <v>120</v>
      </c>
      <c r="E24" s="191"/>
      <c r="F24" s="231"/>
      <c r="H24" s="188">
        <v>4</v>
      </c>
      <c r="I24" s="189">
        <v>615</v>
      </c>
      <c r="K24" s="206"/>
      <c r="O24" s="23"/>
      <c r="P24" s="23"/>
      <c r="Q24" s="232"/>
      <c r="R24" s="23"/>
      <c r="S24" s="36" t="s">
        <v>261</v>
      </c>
      <c r="T24" s="30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5"/>
      <c r="V24" s="305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30</v>
      </c>
      <c r="B25" s="179">
        <f>'Données projet'!D38</f>
        <v>21</v>
      </c>
      <c r="C25" s="191">
        <v>15</v>
      </c>
      <c r="D25" s="180">
        <f t="shared" si="2"/>
        <v>315</v>
      </c>
      <c r="E25" s="191"/>
      <c r="F25" s="231"/>
      <c r="H25" s="188">
        <v>5</v>
      </c>
      <c r="I25" s="189">
        <v>615</v>
      </c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06">
        <f ca="1">T23-T24</f>
        <v>-31348.152028811292</v>
      </c>
      <c r="U25" s="306"/>
      <c r="V25" s="306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35</v>
      </c>
      <c r="B26" s="179">
        <f>'Données projet'!D39</f>
        <v>21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3" t="s">
        <v>258</v>
      </c>
      <c r="M26" s="294"/>
      <c r="N26" s="294"/>
      <c r="O26" s="294"/>
      <c r="P26" s="295"/>
      <c r="Q26" s="232"/>
      <c r="R26" s="23"/>
      <c r="S26" s="184" t="s">
        <v>265</v>
      </c>
      <c r="T26" s="303" t="str">
        <f ca="1">IF(T25&lt;0,"Votre projet est additionnel","Votre projet n'est pas additionnel")</f>
        <v>Votre projet est additionnel</v>
      </c>
      <c r="U26" s="303"/>
      <c r="V26" s="303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40</v>
      </c>
      <c r="B27" s="179">
        <f>'Données projet'!D40</f>
        <v>21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6"/>
      <c r="M27" s="297"/>
      <c r="N27" s="297"/>
      <c r="O27" s="297"/>
      <c r="P27" s="298"/>
      <c r="Q27" s="232"/>
      <c r="R27" s="23"/>
      <c r="S27" s="302" t="s">
        <v>267</v>
      </c>
      <c r="T27" s="302"/>
      <c r="U27" s="302"/>
      <c r="V27" s="302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45</v>
      </c>
      <c r="B28" s="179">
        <f>'Données projet'!D41</f>
        <v>21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50</v>
      </c>
      <c r="B29" s="179">
        <f>'Données projet'!D42</f>
        <v>21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55</v>
      </c>
      <c r="B30" s="179">
        <f>'Données projet'!D43</f>
        <v>21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60</v>
      </c>
      <c r="B31" s="179">
        <f>'Données projet'!D44</f>
        <v>21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65</v>
      </c>
      <c r="B32" s="179">
        <f>'Données projet'!D45</f>
        <v>21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70</v>
      </c>
      <c r="B33" s="179">
        <f>'Données projet'!D46</f>
        <v>21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75</v>
      </c>
      <c r="B34" s="179">
        <f>'Données projet'!D47</f>
        <v>21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80</v>
      </c>
      <c r="B35" s="179">
        <f>'Données projet'!D48</f>
        <v>21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85</v>
      </c>
      <c r="B36" s="179">
        <f>'Données projet'!D49</f>
        <v>21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90</v>
      </c>
      <c r="B37" s="179">
        <f>'Données projet'!D50</f>
        <v>21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95</v>
      </c>
      <c r="B38" s="179">
        <f>'Données projet'!D51</f>
        <v>21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100</v>
      </c>
      <c r="B39" s="179">
        <f>'Données projet'!D52</f>
        <v>21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105</v>
      </c>
      <c r="B40" s="179">
        <f>'Données projet'!D53</f>
        <v>20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110</v>
      </c>
      <c r="B41" s="179">
        <f>'Données projet'!D54</f>
        <v>19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115</v>
      </c>
      <c r="B42" s="179">
        <f>'Données projet'!D55</f>
        <v>18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 pubescent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3071.78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20</v>
      </c>
      <c r="B54" s="179">
        <f>'Données projet'!D62</f>
        <v>0</v>
      </c>
      <c r="C54" s="189">
        <v>15</v>
      </c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25</v>
      </c>
      <c r="B55" s="179">
        <f>'Données projet'!D63</f>
        <v>8</v>
      </c>
      <c r="C55" s="189">
        <v>15</v>
      </c>
      <c r="D55" s="177">
        <f t="shared" ref="D55:D73" si="4">B55*C55</f>
        <v>120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30</v>
      </c>
      <c r="B56" s="179">
        <f>'Données projet'!D64</f>
        <v>21</v>
      </c>
      <c r="C56" s="189">
        <v>15</v>
      </c>
      <c r="D56" s="177">
        <f t="shared" si="4"/>
        <v>315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35</v>
      </c>
      <c r="B57" s="179">
        <f>'Données projet'!D65</f>
        <v>21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40</v>
      </c>
      <c r="B58" s="179">
        <f>'Données projet'!D66</f>
        <v>21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45</v>
      </c>
      <c r="B59" s="179">
        <f>'Données projet'!D67</f>
        <v>21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50</v>
      </c>
      <c r="B60" s="179">
        <f>'Données projet'!D68</f>
        <v>21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55</v>
      </c>
      <c r="B61" s="179">
        <f>'Données projet'!D69</f>
        <v>21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60</v>
      </c>
      <c r="B62" s="179">
        <f>'Données projet'!D70</f>
        <v>21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65</v>
      </c>
      <c r="B63" s="179">
        <f>'Données projet'!D71</f>
        <v>21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70</v>
      </c>
      <c r="B64" s="179">
        <f>'Données projet'!D72</f>
        <v>21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75</v>
      </c>
      <c r="B65" s="179">
        <f>'Données projet'!D73</f>
        <v>21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80</v>
      </c>
      <c r="B66" s="179">
        <f>'Données projet'!D74</f>
        <v>21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85</v>
      </c>
      <c r="B67" s="179">
        <f>'Données projet'!D75</f>
        <v>21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90</v>
      </c>
      <c r="B68" s="179">
        <f>'Données projet'!D76</f>
        <v>21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95</v>
      </c>
      <c r="B69" s="179">
        <f>'Données projet'!D77</f>
        <v>21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100</v>
      </c>
      <c r="B70" s="179">
        <f>'Données projet'!D78</f>
        <v>21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105</v>
      </c>
      <c r="B71" s="179">
        <f>'Données projet'!D79</f>
        <v>20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110</v>
      </c>
      <c r="B72" s="179">
        <f>'Données projet'!D80</f>
        <v>19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115</v>
      </c>
      <c r="B73" s="179">
        <f>'Données projet'!D81</f>
        <v>18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Cormier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4601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15</v>
      </c>
      <c r="B86" s="179">
        <f>'Données projet'!D89</f>
        <v>32</v>
      </c>
      <c r="C86" s="189">
        <v>15</v>
      </c>
      <c r="D86" s="177">
        <f t="shared" ref="D86:D104" si="6">B86*C86</f>
        <v>480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20</v>
      </c>
      <c r="B87" s="179">
        <f>'Données projet'!D90</f>
        <v>35</v>
      </c>
      <c r="C87" s="189">
        <v>15</v>
      </c>
      <c r="D87" s="177">
        <f t="shared" si="6"/>
        <v>525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25</v>
      </c>
      <c r="B88" s="179">
        <f>'Données projet'!D91</f>
        <v>35</v>
      </c>
      <c r="C88" s="189">
        <v>15</v>
      </c>
      <c r="D88" s="177">
        <f t="shared" si="6"/>
        <v>525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0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30</v>
      </c>
      <c r="B89" s="179">
        <f>'Données projet'!D92</f>
        <v>35</v>
      </c>
      <c r="C89" s="189">
        <v>15</v>
      </c>
      <c r="D89" s="177">
        <f t="shared" si="6"/>
        <v>525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0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35</v>
      </c>
      <c r="B90" s="179">
        <f>'Données projet'!D93</f>
        <v>35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0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40</v>
      </c>
      <c r="B91" s="179">
        <f>'Données projet'!D94</f>
        <v>35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0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45</v>
      </c>
      <c r="B92" s="179">
        <f>'Données projet'!D95</f>
        <v>24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0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50</v>
      </c>
      <c r="B93" s="179">
        <f>'Données projet'!D96</f>
        <v>19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0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55</v>
      </c>
      <c r="B94" s="179">
        <f>'Données projet'!D97</f>
        <v>16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>
        <f>IF(O93+1&lt;=MIN('Données projet'!$E$9:$E$18),O93+1,"STOP")</f>
        <v>61</v>
      </c>
      <c r="P94" s="183">
        <f t="shared" si="5"/>
        <v>0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60</v>
      </c>
      <c r="B95" s="179">
        <f>'Données projet'!D98</f>
        <v>14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>
        <f>IF(O94+1&lt;=MIN('Données projet'!$E$9:$E$18),O94+1,"STOP")</f>
        <v>62</v>
      </c>
      <c r="P95" s="183">
        <f t="shared" si="5"/>
        <v>0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65</v>
      </c>
      <c r="B96" s="179">
        <f>'Données projet'!D99</f>
        <v>13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>
        <f>IF(O95+1&lt;=MIN('Données projet'!$E$9:$E$18),O95+1,"STOP")</f>
        <v>63</v>
      </c>
      <c r="P96" s="183">
        <f t="shared" si="5"/>
        <v>0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70</v>
      </c>
      <c r="B97" s="179">
        <f>'Données projet'!D100</f>
        <v>13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>
        <f>IF(O96+1&lt;=MIN('Données projet'!$E$9:$E$18),O96+1,"STOP")</f>
        <v>64</v>
      </c>
      <c r="P97" s="183">
        <f t="shared" ref="P97:P128" si="7">$P$25/(1+$M$4)^O97</f>
        <v>0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75</v>
      </c>
      <c r="B98" s="179">
        <f>'Données projet'!D101</f>
        <v>12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>
        <f>IF(O97+1&lt;=MIN('Données projet'!$E$9:$E$18),O97+1,"STOP")</f>
        <v>65</v>
      </c>
      <c r="P98" s="183">
        <f t="shared" si="7"/>
        <v>0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80</v>
      </c>
      <c r="B99" s="179">
        <f>'Données projet'!D102</f>
        <v>11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>
        <f>IF(O98+1&lt;=MIN('Données projet'!$E$9:$E$18),O98+1,"STOP")</f>
        <v>66</v>
      </c>
      <c r="P99" s="183">
        <f t="shared" si="7"/>
        <v>0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>
        <f>IF(O99+1&lt;=MIN('Données projet'!$E$9:$E$18),O99+1,"STOP")</f>
        <v>67</v>
      </c>
      <c r="P100" s="183">
        <f t="shared" si="7"/>
        <v>0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>
        <f>IF(O100+1&lt;=MIN('Données projet'!$E$9:$E$18),O100+1,"STOP")</f>
        <v>68</v>
      </c>
      <c r="P101" s="183">
        <f t="shared" si="7"/>
        <v>0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>
        <f>IF(O101+1&lt;=MIN('Données projet'!$E$9:$E$18),O101+1,"STOP")</f>
        <v>69</v>
      </c>
      <c r="P102" s="183">
        <f t="shared" si="7"/>
        <v>0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>
        <f>IF(O102+1&lt;=MIN('Données projet'!$E$9:$E$18),O102+1,"STOP")</f>
        <v>70</v>
      </c>
      <c r="P103" s="183">
        <f t="shared" si="7"/>
        <v>0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>
        <f>IF(O103+1&lt;=MIN('Données projet'!$E$9:$E$18),O103+1,"STOP")</f>
        <v>71</v>
      </c>
      <c r="P104" s="183">
        <f t="shared" si="7"/>
        <v>0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>
        <f>IF(O104+1&lt;=MIN('Données projet'!$E$9:$E$18),O104+1,"STOP")</f>
        <v>72</v>
      </c>
      <c r="P105" s="183">
        <f t="shared" si="7"/>
        <v>0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>
        <f>IF(O105+1&lt;=MIN('Données projet'!$E$9:$E$18),O105+1,"STOP")</f>
        <v>73</v>
      </c>
      <c r="P106" s="183">
        <f t="shared" si="7"/>
        <v>0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Alisier torminal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>
        <f>IF(O106+1&lt;=MIN('Données projet'!$E$9:$E$18),O106+1,"STOP")</f>
        <v>74</v>
      </c>
      <c r="P107" s="183">
        <f t="shared" si="7"/>
        <v>0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>
        <f>IF(O107+1&lt;=MIN('Données projet'!$E$9:$E$18),O107+1,"STOP")</f>
        <v>75</v>
      </c>
      <c r="P108" s="183">
        <f t="shared" si="7"/>
        <v>0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>
        <f>IF(O108+1&lt;=MIN('Données projet'!$E$9:$E$18),O108+1,"STOP")</f>
        <v>76</v>
      </c>
      <c r="P109" s="183">
        <f t="shared" si="7"/>
        <v>0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4601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>
        <f>IF(O109+1&lt;=MIN('Données projet'!$E$9:$E$18),O109+1,"STOP")</f>
        <v>77</v>
      </c>
      <c r="P110" s="183">
        <f t="shared" si="7"/>
        <v>0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>
        <f>IF(O110+1&lt;=MIN('Données projet'!$E$9:$E$18),O110+1,"STOP")</f>
        <v>78</v>
      </c>
      <c r="P111" s="183">
        <f t="shared" si="7"/>
        <v>0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>
        <f>IF(O111+1&lt;=MIN('Données projet'!$E$9:$E$18),O111+1,"STOP")</f>
        <v>79</v>
      </c>
      <c r="P112" s="183">
        <f t="shared" si="7"/>
        <v>0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>
        <f>IF(O112+1&lt;=MIN('Données projet'!$E$9:$E$18),O112+1,"STOP")</f>
        <v>80</v>
      </c>
      <c r="P113" s="183">
        <f t="shared" si="7"/>
        <v>0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str">
        <f>IF(O113+1&lt;=MIN('Données projet'!$E$9:$E$18),O113+1,"STOP")</f>
        <v>STOP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10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15</v>
      </c>
      <c r="B117" s="179">
        <f>'Données projet'!D115</f>
        <v>32</v>
      </c>
      <c r="C117" s="189">
        <v>15</v>
      </c>
      <c r="D117" s="177">
        <f t="shared" ref="D117:D135" si="8">B117*C117</f>
        <v>480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20</v>
      </c>
      <c r="B118" s="179">
        <f>'Données projet'!D116</f>
        <v>35</v>
      </c>
      <c r="C118" s="189">
        <v>15</v>
      </c>
      <c r="D118" s="177">
        <f t="shared" si="8"/>
        <v>525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25</v>
      </c>
      <c r="B119" s="179">
        <f>'Données projet'!D117</f>
        <v>35</v>
      </c>
      <c r="C119" s="189">
        <v>15</v>
      </c>
      <c r="D119" s="177">
        <f t="shared" si="8"/>
        <v>525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30</v>
      </c>
      <c r="B120" s="179">
        <f>'Données projet'!D118</f>
        <v>35</v>
      </c>
      <c r="C120" s="189">
        <v>15</v>
      </c>
      <c r="D120" s="177">
        <f t="shared" si="8"/>
        <v>525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35</v>
      </c>
      <c r="B121" s="179">
        <f>'Données projet'!D119</f>
        <v>35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40</v>
      </c>
      <c r="B122" s="179">
        <f>'Données projet'!D120</f>
        <v>35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45</v>
      </c>
      <c r="B123" s="179">
        <f>'Données projet'!D121</f>
        <v>24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50</v>
      </c>
      <c r="B124" s="179">
        <f>'Données projet'!D122</f>
        <v>19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55</v>
      </c>
      <c r="B125" s="179">
        <f>'Données projet'!D123</f>
        <v>16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60</v>
      </c>
      <c r="B126" s="179">
        <f>'Données projet'!D124</f>
        <v>14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65</v>
      </c>
      <c r="B127" s="179">
        <f>'Données projet'!D125</f>
        <v>13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70</v>
      </c>
      <c r="B128" s="179">
        <f>'Données projet'!D126</f>
        <v>13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75</v>
      </c>
      <c r="B129" s="179">
        <f>'Données projet'!D127</f>
        <v>12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80</v>
      </c>
      <c r="B130" s="179">
        <f>'Données projet'!D128</f>
        <v>11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Bouleau verruqueux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2989.42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15</v>
      </c>
      <c r="B148" s="173">
        <f>'Données projet'!D141</f>
        <v>32</v>
      </c>
      <c r="C148" s="189">
        <v>15</v>
      </c>
      <c r="D148" s="180">
        <f t="shared" ref="D148:D166" si="10">B148*C148</f>
        <v>480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20</v>
      </c>
      <c r="B149" s="173">
        <f>'Données projet'!D142</f>
        <v>35</v>
      </c>
      <c r="C149" s="189">
        <v>15</v>
      </c>
      <c r="D149" s="180">
        <f t="shared" si="10"/>
        <v>525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25</v>
      </c>
      <c r="B150" s="173">
        <f>'Données projet'!D143</f>
        <v>35</v>
      </c>
      <c r="C150" s="189">
        <v>15</v>
      </c>
      <c r="D150" s="180">
        <f t="shared" si="10"/>
        <v>525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30</v>
      </c>
      <c r="B151" s="173">
        <f>'Données projet'!D144</f>
        <v>35</v>
      </c>
      <c r="C151" s="189">
        <v>15</v>
      </c>
      <c r="D151" s="180">
        <f t="shared" si="10"/>
        <v>525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35</v>
      </c>
      <c r="B152" s="173">
        <f>'Données projet'!D145</f>
        <v>35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40</v>
      </c>
      <c r="B153" s="173">
        <f>'Données projet'!D146</f>
        <v>35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45</v>
      </c>
      <c r="B154" s="173">
        <f>'Données projet'!D147</f>
        <v>24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50</v>
      </c>
      <c r="B155" s="173">
        <f>'Données projet'!D148</f>
        <v>19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55</v>
      </c>
      <c r="B156" s="173">
        <f>'Données projet'!D149</f>
        <v>16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60</v>
      </c>
      <c r="B157" s="173">
        <f>'Données projet'!D150</f>
        <v>14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65</v>
      </c>
      <c r="B158" s="173">
        <f>'Données projet'!D151</f>
        <v>13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70</v>
      </c>
      <c r="B159" s="173">
        <f>'Données projet'!D152</f>
        <v>13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75</v>
      </c>
      <c r="B160" s="173">
        <f>'Données projet'!D153</f>
        <v>12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80</v>
      </c>
      <c r="B161" s="173">
        <f>'Données projet'!D154</f>
        <v>11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>Bouleau verruqueux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2989.42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10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15</v>
      </c>
      <c r="B179" s="179">
        <f>'Données projet'!D167</f>
        <v>32</v>
      </c>
      <c r="C179" s="191">
        <v>15</v>
      </c>
      <c r="D179" s="177">
        <f t="shared" ref="D179:D197" si="11">B179*C179</f>
        <v>480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20</v>
      </c>
      <c r="B180" s="179">
        <f>'Données projet'!D168</f>
        <v>35</v>
      </c>
      <c r="C180" s="191">
        <v>15</v>
      </c>
      <c r="D180" s="177">
        <f t="shared" si="11"/>
        <v>525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25</v>
      </c>
      <c r="B181" s="179">
        <f>'Données projet'!D169</f>
        <v>35</v>
      </c>
      <c r="C181" s="191">
        <v>15</v>
      </c>
      <c r="D181" s="177">
        <f t="shared" si="11"/>
        <v>525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30</v>
      </c>
      <c r="B182" s="179">
        <f>'Données projet'!D170</f>
        <v>35</v>
      </c>
      <c r="C182" s="191">
        <v>15</v>
      </c>
      <c r="D182" s="177">
        <f t="shared" si="11"/>
        <v>525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35</v>
      </c>
      <c r="B183" s="179">
        <f>'Données projet'!D171</f>
        <v>35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40</v>
      </c>
      <c r="B184" s="179">
        <f>'Données projet'!D172</f>
        <v>35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45</v>
      </c>
      <c r="B185" s="179">
        <f>'Données projet'!D173</f>
        <v>24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50</v>
      </c>
      <c r="B186" s="179">
        <f>'Données projet'!D174</f>
        <v>19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55</v>
      </c>
      <c r="B187" s="179">
        <f>'Données projet'!D175</f>
        <v>16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60</v>
      </c>
      <c r="B188" s="179">
        <f>'Données projet'!D176</f>
        <v>14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65</v>
      </c>
      <c r="B189" s="179">
        <f>'Données projet'!D177</f>
        <v>13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70</v>
      </c>
      <c r="B190" s="179">
        <f>'Données projet'!D178</f>
        <v>13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75</v>
      </c>
      <c r="B191" s="179">
        <f>'Données projet'!D179</f>
        <v>12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80</v>
      </c>
      <c r="B192" s="179">
        <f>'Données projet'!D180</f>
        <v>11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>Aulne glutineux</v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>
        <v>1861.32</v>
      </c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10</v>
      </c>
      <c r="B209" s="179">
        <f>'Données projet'!D192</f>
        <v>0</v>
      </c>
      <c r="C209" s="191">
        <v>15</v>
      </c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15</v>
      </c>
      <c r="B210" s="179">
        <f>'Données projet'!D193</f>
        <v>32</v>
      </c>
      <c r="C210" s="191">
        <v>15</v>
      </c>
      <c r="D210" s="177">
        <f t="shared" ref="D210:D228" si="12">B210*C210</f>
        <v>480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20</v>
      </c>
      <c r="B211" s="179">
        <f>'Données projet'!D194</f>
        <v>35</v>
      </c>
      <c r="C211" s="191">
        <v>15</v>
      </c>
      <c r="D211" s="177">
        <f t="shared" si="12"/>
        <v>525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25</v>
      </c>
      <c r="B212" s="179">
        <f>'Données projet'!D195</f>
        <v>35</v>
      </c>
      <c r="C212" s="191">
        <v>15</v>
      </c>
      <c r="D212" s="177">
        <f t="shared" si="12"/>
        <v>525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30</v>
      </c>
      <c r="B213" s="179">
        <f>'Données projet'!D196</f>
        <v>35</v>
      </c>
      <c r="C213" s="191">
        <v>15</v>
      </c>
      <c r="D213" s="177">
        <f t="shared" si="12"/>
        <v>525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35</v>
      </c>
      <c r="B214" s="179">
        <f>'Données projet'!D197</f>
        <v>35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40</v>
      </c>
      <c r="B215" s="179">
        <f>'Données projet'!D198</f>
        <v>35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45</v>
      </c>
      <c r="B216" s="179">
        <f>'Données projet'!D199</f>
        <v>24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50</v>
      </c>
      <c r="B217" s="179">
        <f>'Données projet'!D200</f>
        <v>19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55</v>
      </c>
      <c r="B218" s="179">
        <f>'Données projet'!D201</f>
        <v>16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60</v>
      </c>
      <c r="B219" s="179">
        <f>'Données projet'!D202</f>
        <v>14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65</v>
      </c>
      <c r="B220" s="179">
        <f>'Données projet'!D203</f>
        <v>13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70</v>
      </c>
      <c r="B221" s="179">
        <f>'Données projet'!D204</f>
        <v>13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75</v>
      </c>
      <c r="B222" s="179">
        <f>'Données projet'!D205</f>
        <v>12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80</v>
      </c>
      <c r="B223" s="179">
        <f>'Données projet'!D206</f>
        <v>11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2023-11-13T13:16:56Z</dcterms:modified>
</cp:coreProperties>
</file>