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DossiersLBC/CENTRE (EDL)/2CFON-122/"/>
    </mc:Choice>
  </mc:AlternateContent>
  <xr:revisionPtr revIDLastSave="121" documentId="8_{59D28703-3F3E-4280-B8B4-D9807214C597}" xr6:coauthVersionLast="47" xr6:coauthVersionMax="47" xr10:uidLastSave="{04D6964F-2BD9-4CBA-AABF-3472F16791A5}"/>
  <bookViews>
    <workbookView xWindow="-108" yWindow="-108" windowWidth="23256" windowHeight="13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1" i="6"/>
  <c r="E143" i="6"/>
  <c r="E141" i="6"/>
  <c r="E112" i="6"/>
  <c r="E110" i="6"/>
  <c r="E81" i="6"/>
  <c r="E79" i="6"/>
  <c r="E50" i="6"/>
  <c r="E48" i="6"/>
  <c r="E19" i="6"/>
  <c r="E17" i="6"/>
  <c r="F9" i="1" l="1" a="1"/>
  <c r="F9" i="1" s="1"/>
  <c r="F10" i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DG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DI167" i="2"/>
  <c r="HI168" i="2"/>
  <c r="DG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W172" i="2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H173" i="2"/>
  <c r="HJ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HG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Y192" i="2" s="1"/>
  <c r="HH192" i="2"/>
  <c r="EB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B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 l="1"/>
  <c r="EA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DN187" i="2" a="1"/>
  <c r="DN187" i="2" s="1"/>
  <c r="HJ202" i="2"/>
  <c r="EY202" i="2"/>
  <c r="AX200" i="2"/>
  <c r="CS116" i="2" l="1" a="1"/>
  <c r="CS116" i="2" s="1"/>
  <c r="CS24" i="2" a="1"/>
  <c r="CS24" i="2" s="1"/>
  <c r="CS72" i="2" a="1"/>
  <c r="CS72" i="2" s="1"/>
  <c r="CS66" i="2" a="1"/>
  <c r="CS66" i="2" s="1"/>
  <c r="CS56" i="2" a="1"/>
  <c r="CS56" i="2" s="1"/>
  <c r="CS38" i="2" a="1"/>
  <c r="CS38" i="2" s="1"/>
  <c r="AH151" i="2" a="1"/>
  <c r="AH151" i="2" s="1"/>
  <c r="AH90" i="2" a="1"/>
  <c r="AH90" i="2" s="1"/>
  <c r="AH62" i="2" a="1"/>
  <c r="AH62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183" i="2" l="1"/>
  <c r="CY24" i="2"/>
  <c r="CY35" i="2"/>
  <c r="CY85" i="2"/>
  <c r="CY68" i="2"/>
  <c r="CY185" i="2"/>
  <c r="CY202" i="2"/>
  <c r="CY150" i="2"/>
  <c r="CY189" i="2"/>
  <c r="CY34" i="2"/>
  <c r="CY173" i="2"/>
  <c r="CY41" i="2"/>
  <c r="CY186" i="2"/>
  <c r="CY80" i="2"/>
  <c r="CY84" i="2"/>
  <c r="CY134" i="2"/>
  <c r="CY137" i="2"/>
  <c r="CY55" i="2"/>
  <c r="CY141" i="2"/>
  <c r="CY44" i="2"/>
  <c r="CY123" i="2"/>
  <c r="CY194" i="2"/>
  <c r="CY125" i="2"/>
  <c r="CY52" i="2"/>
  <c r="CY78" i="2"/>
  <c r="CY108" i="2"/>
  <c r="CY178" i="2"/>
  <c r="CY167" i="2"/>
  <c r="CY199" i="2"/>
  <c r="CY79" i="2"/>
  <c r="CY136" i="2"/>
  <c r="CY118" i="2"/>
  <c r="CY72" i="2"/>
  <c r="CY47" i="2"/>
  <c r="CY88" i="2"/>
  <c r="CY142" i="2"/>
  <c r="CY62" i="2"/>
  <c r="CY146" i="2"/>
  <c r="CY64" i="2"/>
  <c r="CY130" i="2"/>
  <c r="CY82" i="2"/>
  <c r="CY42" i="2"/>
  <c r="CY96" i="2"/>
  <c r="CY63" i="2"/>
  <c r="CY30" i="2"/>
  <c r="CY54" i="2"/>
  <c r="CY43" i="2"/>
  <c r="CY91" i="2"/>
  <c r="CY87" i="2"/>
  <c r="CY70" i="2"/>
  <c r="CY159" i="2"/>
  <c r="CY117" i="2"/>
  <c r="CY179" i="2"/>
  <c r="CY14" i="2"/>
  <c r="CY89" i="2"/>
  <c r="CY25" i="2"/>
  <c r="CY95" i="2"/>
  <c r="CY3" i="2"/>
  <c r="C10" i="4" s="1"/>
  <c r="E10" i="4" s="1"/>
  <c r="F10" i="4" s="1"/>
  <c r="G10" i="4" s="1"/>
  <c r="L10" i="4" s="1"/>
  <c r="CY46" i="2"/>
  <c r="CY122" i="2"/>
  <c r="CY61" i="2"/>
  <c r="CY12" i="2"/>
  <c r="CY129" i="2"/>
  <c r="CY69" i="2"/>
  <c r="CY124" i="2"/>
  <c r="CY115" i="2"/>
  <c r="CY57" i="2"/>
  <c r="CY97" i="2"/>
  <c r="CY169" i="2"/>
  <c r="CY86" i="2"/>
  <c r="CY151" i="2"/>
  <c r="CY6" i="2"/>
  <c r="CY191" i="2"/>
  <c r="CY28" i="2"/>
  <c r="CY133" i="2"/>
  <c r="CY114" i="2"/>
  <c r="CY38" i="2"/>
  <c r="CY15" i="2"/>
  <c r="CY181" i="2"/>
  <c r="CY20" i="2"/>
  <c r="CY53" i="2"/>
  <c r="CY144" i="2"/>
  <c r="CY51" i="2"/>
  <c r="CY71" i="2"/>
  <c r="CY81" i="2"/>
  <c r="CY33" i="2"/>
  <c r="CY105" i="2"/>
  <c r="CY27" i="2"/>
  <c r="CY19" i="2"/>
  <c r="CY180" i="2"/>
  <c r="CY48" i="2"/>
  <c r="CY11" i="2"/>
  <c r="CY22" i="2"/>
  <c r="CY152" i="2"/>
  <c r="CY94" i="2"/>
  <c r="CY13" i="2"/>
  <c r="CY50" i="2"/>
  <c r="CY9" i="2"/>
  <c r="CY45" i="2"/>
  <c r="CY106" i="2"/>
  <c r="CY171" i="2"/>
  <c r="CY99" i="2"/>
  <c r="CY104" i="2"/>
  <c r="CY166" i="2"/>
  <c r="CY153" i="2"/>
  <c r="CY132" i="2"/>
  <c r="CY65" i="2"/>
  <c r="CY163" i="2"/>
  <c r="CY165" i="2"/>
  <c r="CY138" i="2"/>
  <c r="CY140" i="2"/>
  <c r="CY196" i="2"/>
  <c r="CY148" i="2"/>
  <c r="CY197" i="2"/>
  <c r="CY77" i="2"/>
  <c r="CY170" i="2"/>
  <c r="CY102" i="2"/>
  <c r="CY66" i="2"/>
  <c r="CY67" i="2"/>
  <c r="CY201" i="2"/>
  <c r="CY154" i="2"/>
  <c r="CY126" i="2"/>
  <c r="CY7" i="2"/>
  <c r="CY74" i="2"/>
  <c r="CY109" i="2"/>
  <c r="CY18" i="2"/>
  <c r="CY31" i="2"/>
  <c r="CY111" i="2"/>
  <c r="CY76" i="2"/>
  <c r="CY184" i="2"/>
  <c r="CY162" i="2"/>
  <c r="CY40" i="2"/>
  <c r="CY160" i="2"/>
  <c r="CY8" i="2"/>
  <c r="CY60" i="2"/>
  <c r="CY113" i="2"/>
  <c r="CY5" i="2"/>
  <c r="CY116" i="2"/>
  <c r="CY182" i="2"/>
  <c r="CY26" i="2"/>
  <c r="CY135" i="2"/>
  <c r="CY147" i="2"/>
  <c r="CY32" i="2"/>
  <c r="CY58" i="2"/>
  <c r="CY127" i="2"/>
  <c r="CY192" i="2"/>
  <c r="CY175" i="2"/>
  <c r="CY10" i="2"/>
  <c r="CY49" i="2"/>
  <c r="CY174" i="2"/>
  <c r="CY131" i="2"/>
  <c r="CY16" i="2"/>
  <c r="CY56" i="2"/>
  <c r="CY17" i="2"/>
  <c r="CY4" i="2"/>
  <c r="CY107" i="2"/>
  <c r="CY161" i="2"/>
  <c r="CY128" i="2"/>
  <c r="CY23" i="2"/>
  <c r="CY155" i="2"/>
  <c r="CY83" i="2"/>
  <c r="CY59" i="2"/>
  <c r="CY101" i="2"/>
  <c r="CY90" i="2"/>
  <c r="CY98" i="2"/>
  <c r="CY37" i="2"/>
  <c r="CY203" i="2"/>
  <c r="CY103" i="2"/>
  <c r="CY193" i="2"/>
  <c r="CY36" i="2"/>
  <c r="CY73" i="2"/>
  <c r="CY168" i="2"/>
  <c r="CY93" i="2"/>
  <c r="CY200" i="2"/>
  <c r="CY177" i="2"/>
  <c r="CY198" i="2"/>
  <c r="CY112" i="2"/>
  <c r="CY143" i="2"/>
  <c r="CY75" i="2"/>
  <c r="CY187" i="2"/>
  <c r="CY29" i="2"/>
  <c r="CY100" i="2"/>
  <c r="CY110" i="2"/>
  <c r="CY195" i="2"/>
  <c r="CY188" i="2"/>
  <c r="CY145" i="2"/>
  <c r="CY190" i="2"/>
  <c r="CY158" i="2"/>
  <c r="CY119" i="2"/>
  <c r="CY156" i="2"/>
  <c r="CY92" i="2"/>
  <c r="CY121" i="2"/>
  <c r="CY172" i="2"/>
  <c r="CY164" i="2"/>
  <c r="CY120" i="2"/>
  <c r="CY176" i="2"/>
  <c r="CY157" i="2"/>
  <c r="CY149" i="2"/>
  <c r="CY139" i="2"/>
  <c r="CY21" i="2"/>
  <c r="CY39" i="2"/>
  <c r="CD60" i="2"/>
  <c r="CD188" i="2"/>
  <c r="CD30" i="2"/>
  <c r="CD3" i="2"/>
  <c r="C9" i="4" s="1"/>
  <c r="E9" i="4" s="1"/>
  <c r="F9" i="4" s="1"/>
  <c r="G9" i="4" s="1"/>
  <c r="L9" i="4" s="1"/>
  <c r="CD71" i="2"/>
  <c r="CD154" i="2"/>
  <c r="CD173" i="2"/>
  <c r="CD45" i="2"/>
  <c r="CD44" i="2"/>
  <c r="CD202" i="2"/>
  <c r="CD132" i="2"/>
  <c r="CD89" i="2"/>
  <c r="CD51" i="2"/>
  <c r="CD25" i="2"/>
  <c r="CD186" i="2"/>
  <c r="CD40" i="2"/>
  <c r="CD48" i="2"/>
  <c r="CD192" i="2"/>
  <c r="CD156" i="2"/>
  <c r="CD177" i="2"/>
  <c r="CD67" i="2"/>
  <c r="CD36" i="2"/>
  <c r="CD158" i="2"/>
  <c r="CD172" i="2"/>
  <c r="CD98" i="2"/>
  <c r="CD145" i="2"/>
  <c r="CD146" i="2"/>
  <c r="CD187" i="2"/>
  <c r="CD17" i="2"/>
  <c r="CD29" i="2"/>
  <c r="CD135" i="2"/>
  <c r="CD167" i="2"/>
  <c r="CD164" i="2"/>
  <c r="CD160" i="2"/>
  <c r="CD191" i="2"/>
  <c r="CD18" i="2"/>
  <c r="CD111" i="2"/>
  <c r="CD144" i="2"/>
  <c r="CD128" i="2"/>
  <c r="CD41" i="2"/>
  <c r="CD7" i="2"/>
  <c r="CD73" i="2"/>
  <c r="CD35" i="2"/>
  <c r="CD180" i="2"/>
  <c r="CD81" i="2"/>
  <c r="CD38" i="2"/>
  <c r="CD56" i="2"/>
  <c r="CD54" i="2"/>
  <c r="CD103" i="2"/>
  <c r="CD127" i="2"/>
  <c r="CD70" i="2"/>
  <c r="CD122" i="2"/>
  <c r="CD55" i="2"/>
  <c r="CD109" i="2"/>
  <c r="CD162" i="2"/>
  <c r="CD61" i="2"/>
  <c r="CD152" i="2"/>
  <c r="CD16" i="2"/>
  <c r="CD199" i="2"/>
  <c r="CD182" i="2"/>
  <c r="CD58" i="2"/>
  <c r="CD125" i="2"/>
  <c r="CD166" i="2"/>
  <c r="CD59" i="2"/>
  <c r="CD174" i="2"/>
  <c r="CD107" i="2"/>
  <c r="CD149" i="2"/>
  <c r="CD148" i="2"/>
  <c r="CD150" i="2"/>
  <c r="CD136" i="2"/>
  <c r="CD176" i="2"/>
  <c r="CD28" i="2"/>
  <c r="CD10" i="2"/>
  <c r="CD32" i="2"/>
  <c r="CD147" i="2"/>
  <c r="CD200" i="2"/>
  <c r="CD37" i="2"/>
  <c r="CD19" i="2"/>
  <c r="CD112" i="2"/>
  <c r="CD183" i="2"/>
  <c r="CD153" i="2"/>
  <c r="CD5" i="2"/>
  <c r="CD80" i="2"/>
  <c r="CD68" i="2"/>
  <c r="CD171" i="2"/>
  <c r="CD93" i="2"/>
  <c r="CD57" i="2"/>
  <c r="CD99" i="2"/>
  <c r="CD43" i="2"/>
  <c r="CD104" i="2"/>
  <c r="CD8" i="2"/>
  <c r="CD66" i="2"/>
  <c r="CD86" i="2"/>
  <c r="CD79" i="2"/>
  <c r="CD42" i="2"/>
  <c r="CD77" i="2"/>
  <c r="CD116" i="2"/>
  <c r="CD168" i="2"/>
  <c r="CD83" i="2"/>
  <c r="CD157" i="2"/>
  <c r="CD62" i="2"/>
  <c r="CD100" i="2"/>
  <c r="CD31" i="2"/>
  <c r="CD159" i="2"/>
  <c r="CD95" i="2"/>
  <c r="CD178" i="2"/>
  <c r="CD90" i="2"/>
  <c r="CD50" i="2"/>
  <c r="CD91" i="2"/>
  <c r="CD190" i="2"/>
  <c r="CD189" i="2"/>
  <c r="CD15" i="2"/>
  <c r="CD49" i="2"/>
  <c r="CD121" i="2"/>
  <c r="CD106" i="2"/>
  <c r="CD96" i="2"/>
  <c r="CD23" i="2"/>
  <c r="CD161" i="2"/>
  <c r="CD110" i="2"/>
  <c r="CD117" i="2"/>
  <c r="CD101" i="2"/>
  <c r="CD13" i="2"/>
  <c r="CD94" i="2"/>
  <c r="CD126" i="2"/>
  <c r="CD33" i="2"/>
  <c r="CD87" i="2"/>
  <c r="CD143" i="2"/>
  <c r="CD65" i="2"/>
  <c r="CD92" i="2"/>
  <c r="CD195" i="2"/>
  <c r="CD76" i="2"/>
  <c r="CD21" i="2"/>
  <c r="CD108" i="2"/>
  <c r="CD142" i="2"/>
  <c r="CD24" i="2"/>
  <c r="CD113" i="2"/>
  <c r="CD137" i="2"/>
  <c r="CD194" i="2"/>
  <c r="CD52" i="2"/>
  <c r="CD4" i="2"/>
  <c r="CD27" i="2"/>
  <c r="CD151" i="2"/>
  <c r="CD12" i="2"/>
  <c r="CD130" i="2"/>
  <c r="CD198" i="2"/>
  <c r="CD74" i="2"/>
  <c r="CD69" i="2"/>
  <c r="CD181" i="2"/>
  <c r="CD123" i="2"/>
  <c r="CD165" i="2"/>
  <c r="CD155" i="2"/>
  <c r="CD118" i="2"/>
  <c r="CD163" i="2"/>
  <c r="CD63" i="2"/>
  <c r="CD105" i="2"/>
  <c r="CD22" i="2"/>
  <c r="CD34" i="2"/>
  <c r="CD133" i="2"/>
  <c r="CD20" i="2"/>
  <c r="CD14" i="2"/>
  <c r="CD78" i="2"/>
  <c r="CD129" i="2"/>
  <c r="CD114" i="2"/>
  <c r="CD9" i="2"/>
  <c r="CD124" i="2"/>
  <c r="CD138" i="2"/>
  <c r="CD47" i="2"/>
  <c r="CD115" i="2"/>
  <c r="CD170" i="2"/>
  <c r="CD184" i="2"/>
  <c r="CD72" i="2"/>
  <c r="CD84" i="2"/>
  <c r="CD97" i="2"/>
  <c r="CD26" i="2"/>
  <c r="CD141" i="2"/>
  <c r="CD39" i="2"/>
  <c r="CD203" i="2"/>
  <c r="CD197" i="2"/>
  <c r="CD6" i="2"/>
  <c r="CD139" i="2"/>
  <c r="CD46" i="2"/>
  <c r="CD85" i="2"/>
  <c r="CD185" i="2"/>
  <c r="CD131" i="2"/>
  <c r="CD11" i="2"/>
  <c r="CD196" i="2"/>
  <c r="CD193" i="2"/>
  <c r="CD119" i="2"/>
  <c r="CD169" i="2"/>
  <c r="CD102" i="2"/>
  <c r="CD201" i="2"/>
  <c r="CD140" i="2"/>
  <c r="CD82" i="2"/>
  <c r="CD64" i="2"/>
  <c r="CD134" i="2"/>
  <c r="CD75" i="2"/>
  <c r="CD88" i="2"/>
  <c r="CD120" i="2"/>
  <c r="CD53" i="2"/>
  <c r="CD179" i="2"/>
  <c r="CD175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<sst xmlns="http://schemas.openxmlformats.org/spreadsheetml/2006/main" count="1179" uniqueCount="329">
  <si>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</si>
  <si>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</si>
  <si>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</si>
  <si>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</si>
  <si>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</si>
  <si>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</si>
  <si>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</si>
  <si>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</si>
  <si>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</si>
  <si>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</si>
  <si>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</si>
  <si>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</si>
  <si>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</si>
  <si>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</si>
  <si>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</si>
  <si>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</si>
  <si>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</si>
  <si>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</si>
  <si>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</si>
  <si>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</si>
  <si>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</si>
  <si>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</si>
  <si>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</si>
  <si>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</si>
  <si>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</si>
  <si>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</si>
  <si>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</si>
  <si>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</si>
  <si>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</si>
  <si>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</si>
  <si>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</si>
  <si>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</si>
  <si>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</si>
  <si>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</si>
  <si>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</si>
  <si>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</si>
  <si>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</si>
  <si>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</si>
  <si>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</si>
  <si>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</si>
  <si>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</si>
  <si>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</si>
  <si>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</si>
  <si>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</si>
  <si>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</si>
  <si>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</si>
  <si>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</si>
  <si>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</si>
  <si>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</si>
  <si>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</si>
  <si>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</si>
  <si>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</si>
  <si>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</si>
  <si>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</si>
  <si>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</si>
  <si>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</si>
  <si>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</si>
  <si>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</si>
  <si>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</si>
  <si>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</si>
  <si>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</si>
  <si>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</si>
  <si>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</si>
  <si>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</si>
  <si>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</si>
  <si>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</si>
  <si>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</si>
  <si>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</si>
  <si>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</si>
  <si>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</si>
  <si>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</si>
  <si>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</si>
  <si>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</si>
  <si>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</si>
  <si>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</si>
  <si>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</si>
  <si>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</si>
  <si>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</si>
  <si>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</si>
  <si>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</si>
  <si>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</si>
  <si>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</si>
  <si>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</si>
  <si>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</si>
  <si>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</si>
  <si>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</si>
  <si>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</si>
  <si>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</si>
  <si>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</si>
  <si>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</si>
  <si>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</si>
  <si>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</si>
  <si>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</si>
  <si>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</si>
  <si>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</si>
  <si>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</si>
  <si>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</si>
  <si>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</si>
  <si>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</si>
  <si>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</si>
  <si>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</si>
  <si>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</si>
  <si>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</si>
  <si>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</si>
  <si>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</si>
  <si>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</si>
  <si>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</si>
  <si>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</si>
  <si>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</si>
  <si>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</si>
  <si>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</si>
  <si>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</si>
  <si>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</si>
  <si>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</si>
  <si>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</si>
  <si>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</si>
  <si>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</si>
  <si>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</si>
  <si>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</si>
  <si>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</si>
  <si>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</si>
  <si>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</si>
  <si>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</si>
  <si>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</si>
  <si>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</si>
  <si>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</si>
  <si>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</si>
  <si>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</si>
  <si>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</si>
  <si>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</si>
  <si>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</si>
  <si>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</si>
  <si>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</si>
  <si>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</si>
  <si>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</si>
  <si>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</si>
  <si>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</si>
  <si>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</si>
  <si>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</si>
  <si>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</si>
  <si>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</si>
  <si>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</si>
  <si>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</si>
  <si>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</si>
  <si>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</si>
  <si>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</si>
  <si>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</si>
  <si>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</si>
  <si>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</si>
  <si>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</si>
  <si>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</si>
  <si>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</si>
  <si>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</si>
  <si>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</si>
  <si>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</si>
  <si>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</si>
  <si>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</si>
  <si>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</si>
  <si>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</si>
  <si>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</si>
  <si>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</si>
  <si>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</si>
  <si>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</si>
  <si>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</si>
  <si>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</si>
  <si>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</si>
  <si>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</si>
  <si>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</si>
  <si>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</si>
  <si>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</si>
  <si>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</si>
  <si>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</si>
  <si>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</si>
  <si>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</si>
  <si>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</si>
  <si>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</si>
  <si>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</si>
  <si>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</si>
  <si>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</si>
  <si>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</si>
  <si>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</si>
  <si>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</si>
  <si>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</si>
  <si>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</si>
  <si>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</si>
  <si>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</si>
  <si>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</si>
  <si>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</si>
  <si>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</si>
  <si>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</si>
  <si>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</si>
  <si>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</si>
  <si>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</si>
  <si>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</si>
  <si>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</si>
  <si>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</si>
  <si>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</si>
  <si>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</si>
  <si>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</si>
  <si>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</si>
  <si>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</si>
  <si>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</si>
  <si>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</si>
  <si>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</si>
  <si>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</si>
  <si>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</si>
  <si>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</si>
  <si>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</si>
  <si>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</si>
  <si>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</si>
  <si>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</si>
  <si>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</si>
  <si>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</si>
  <si>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</si>
  <si>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</si>
  <si>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</si>
  <si>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</si>
  <si>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</si>
  <si>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</si>
  <si>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</si>
  <si>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</si>
  <si>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</si>
  <si>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</si>
  <si>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</si>
  <si>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</si>
  <si>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</si>
  <si>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</si>
  <si>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</si>
  <si>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</si>
  <si>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</si>
  <si>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</si>
  <si>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</si>
  <si>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</si>
  <si>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</si>
  <si>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</si>
  <si>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</si>
  <si>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</si>
  <si>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</si>
  <si>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</si>
  <si>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</si>
  <si>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</si>
  <si>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</si>
  <si>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</si>
  <si>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</si>
  <si>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</si>
  <si>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</si>
  <si>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</si>
  <si>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</si>
  <si>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</si>
  <si>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</si>
  <si>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</si>
  <si>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</si>
  <si>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</si>
  <si>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</si>
  <si>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</si>
  <si>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</si>
  <si>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</si>
  <si>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</si>
  <si>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</si>
  <si>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</si>
  <si>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</si>
  <si>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</si>
  <si>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</si>
  <si>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</si>
  <si>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</si>
  <si>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</si>
  <si>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</si>
  <si>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</si>
  <si>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</si>
  <si>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</si>
  <si>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</si>
  <si>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</si>
  <si>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</si>
  <si>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</si>
  <si>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</si>
  <si>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</si>
  <si>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</si>
  <si>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</si>
  <si>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</si>
  <si>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</si>
  <si>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</si>
  <si>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</si>
  <si>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</si>
  <si>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</si>
  <si>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</si>
  <si>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</si>
  <si>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</si>
  <si>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</si>
  <si>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</si>
  <si>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</si>
  <si>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</si>
  <si>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</si>
  <si>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</si>
  <si>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</si>
  <si>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</si>
  <si>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</si>
  <si>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</si>
  <si>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</si>
  <si>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</si>
  <si>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</si>
  <si>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</si>
  <si>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</si>
  <si>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</si>
  <si>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</si>
  <si>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</si>
  <si>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</si>
  <si>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</si>
  <si>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</si>
  <si>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</si>
  <si>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</si>
  <si>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</si>
  <si>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</si>
  <si>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</si>
  <si>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</si>
  <si>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</si>
  <si>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</si>
  <si>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</si>
  <si>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</si>
  <si>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</si>
  <si>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</si>
  <si>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</si>
  <si>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</si>
  <si>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</si>
  <si>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</si>
  <si>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</si>
  <si>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</si>
  <si>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</si>
  <si>
    <t>En réalité, Cormier et Sorbier en quantités égales, mais Sorbier non disponible</t>
  </si>
  <si>
    <t>=sorbier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</si>
</sst>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AFF31FC3-F03B-4BC2-8F9E-B4A34207555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2.5942356297672671</c:v>
                </c:pt>
                <c:pt idx="2">
                  <c:v>3.0130193903747577</c:v>
                </c:pt>
                <c:pt idx="3">
                  <c:v>3.499651914794359</c:v>
                </c:pt>
                <c:pt idx="4">
                  <c:v>4.0651631658403673</c:v>
                </c:pt>
                <c:pt idx="5">
                  <c:v>4.722381937299863</c:v>
                </c:pt>
                <c:pt idx="6">
                  <c:v>5.4862300880577495</c:v>
                </c:pt>
                <c:pt idx="7">
                  <c:v>6.3740650358673436</c:v>
                </c:pt>
                <c:pt idx="8">
                  <c:v>7.4060784461352691</c:v>
                </c:pt>
                <c:pt idx="9">
                  <c:v>8.6057603589104286</c:v>
                </c:pt>
                <c:pt idx="10">
                  <c:v>10.000439521079853</c:v>
                </c:pt>
                <c:pt idx="11">
                  <c:v>11.621912466319081</c:v>
                </c:pt>
                <c:pt idx="12">
                  <c:v>13.507175954284696</c:v>
                </c:pt>
                <c:pt idx="13">
                  <c:v>15.699279791443033</c:v>
                </c:pt>
                <c:pt idx="14">
                  <c:v>18.248319865426279</c:v>
                </c:pt>
                <c:pt idx="15">
                  <c:v>21.212594498912168</c:v>
                </c:pt>
                <c:pt idx="16">
                  <c:v>22.65423929921084</c:v>
                </c:pt>
                <c:pt idx="17">
                  <c:v>31.254630959890918</c:v>
                </c:pt>
                <c:pt idx="18">
                  <c:v>39.788833906893778</c:v>
                </c:pt>
                <c:pt idx="19">
                  <c:v>48.273215671813652</c:v>
                </c:pt>
                <c:pt idx="20">
                  <c:v>56.71782974953404</c:v>
                </c:pt>
                <c:pt idx="21">
                  <c:v>46.014943206943705</c:v>
                </c:pt>
                <c:pt idx="22">
                  <c:v>55.031729280429204</c:v>
                </c:pt>
                <c:pt idx="23">
                  <c:v>64.009625591616853</c:v>
                </c:pt>
                <c:pt idx="24">
                  <c:v>72.954878000399177</c:v>
                </c:pt>
                <c:pt idx="25">
                  <c:v>81.872065758994765</c:v>
                </c:pt>
                <c:pt idx="26">
                  <c:v>70.930821900545624</c:v>
                </c:pt>
                <c:pt idx="27">
                  <c:v>79.505962519066188</c:v>
                </c:pt>
                <c:pt idx="28">
                  <c:v>88.057640408463854</c:v>
                </c:pt>
                <c:pt idx="29">
                  <c:v>96.58846045132465</c:v>
                </c:pt>
                <c:pt idx="30">
                  <c:v>105.10052823258228</c:v>
                </c:pt>
                <c:pt idx="31">
                  <c:v>93.400371320100646</c:v>
                </c:pt>
                <c:pt idx="32">
                  <c:v>101.08892647502392</c:v>
                </c:pt>
                <c:pt idx="33">
                  <c:v>108.76299317562219</c:v>
                </c:pt>
                <c:pt idx="34">
                  <c:v>116.42373979387786</c:v>
                </c:pt>
                <c:pt idx="35">
                  <c:v>124.07216800078031</c:v>
                </c:pt>
                <c:pt idx="36">
                  <c:v>111.45607012591319</c:v>
                </c:pt>
                <c:pt idx="37">
                  <c:v>118.14740069079431</c:v>
                </c:pt>
                <c:pt idx="38">
                  <c:v>124.82948356071323</c:v>
                </c:pt>
                <c:pt idx="39">
                  <c:v>131.50288457798572</c:v>
                </c:pt>
                <c:pt idx="40">
                  <c:v>138.16810733397026</c:v>
                </c:pt>
                <c:pt idx="41">
                  <c:v>124.69179814488102</c:v>
                </c:pt>
                <c:pt idx="42">
                  <c:v>130.47146191838701</c:v>
                </c:pt>
                <c:pt idx="43">
                  <c:v>136.24493783279982</c:v>
                </c:pt>
                <c:pt idx="44">
                  <c:v>142.01252567548781</c:v>
                </c:pt>
                <c:pt idx="45">
                  <c:v>147.77449883814259</c:v>
                </c:pt>
                <c:pt idx="46">
                  <c:v>136.93185861327157</c:v>
                </c:pt>
                <c:pt idx="47">
                  <c:v>141.87526844199951</c:v>
                </c:pt>
                <c:pt idx="48">
                  <c:v>146.81454899901294</c:v>
                </c:pt>
                <c:pt idx="49">
                  <c:v>151.74985914434237</c:v>
                </c:pt>
                <c:pt idx="50">
                  <c:v>156.68134653602016</c:v>
                </c:pt>
                <c:pt idx="51">
                  <c:v>149.2826908959257</c:v>
                </c:pt>
                <c:pt idx="52">
                  <c:v>153.53110760313339</c:v>
                </c:pt>
                <c:pt idx="53">
                  <c:v>157.77672750787937</c:v>
                </c:pt>
                <c:pt idx="54">
                  <c:v>162.01963668530564</c:v>
                </c:pt>
                <c:pt idx="55">
                  <c:v>166.25991632278883</c:v>
                </c:pt>
                <c:pt idx="56">
                  <c:v>160.24067690337662</c:v>
                </c:pt>
                <c:pt idx="57">
                  <c:v>163.79813409449659</c:v>
                </c:pt>
                <c:pt idx="58">
                  <c:v>167.35376464768359</c:v>
                </c:pt>
                <c:pt idx="59">
                  <c:v>170.90761295690015</c:v>
                </c:pt>
                <c:pt idx="60">
                  <c:v>174.45972141416829</c:v>
                </c:pt>
                <c:pt idx="61">
                  <c:v>169.26759399161654</c:v>
                </c:pt>
                <c:pt idx="62">
                  <c:v>172.27401216382745</c:v>
                </c:pt>
                <c:pt idx="63">
                  <c:v>175.27919598618055</c:v>
                </c:pt>
                <c:pt idx="64">
                  <c:v>178.28316967031412</c:v>
                </c:pt>
                <c:pt idx="65">
                  <c:v>181.28595654306835</c:v>
                </c:pt>
                <c:pt idx="66">
                  <c:v>176.37168882377929</c:v>
                </c:pt>
                <c:pt idx="67">
                  <c:v>178.96572462524139</c:v>
                </c:pt>
                <c:pt idx="68">
                  <c:v>181.55887910130434</c:v>
                </c:pt>
                <c:pt idx="69">
                  <c:v>184.15116665423292</c:v>
                </c:pt>
                <c:pt idx="70">
                  <c:v>186.74260124654131</c:v>
                </c:pt>
                <c:pt idx="71">
                  <c:v>182.24114350938919</c:v>
                </c:pt>
                <c:pt idx="72">
                  <c:v>184.56039689139186</c:v>
                </c:pt>
                <c:pt idx="73">
                  <c:v>186.87896917165963</c:v>
                </c:pt>
                <c:pt idx="74">
                  <c:v>189.19687001907471</c:v>
                </c:pt>
                <c:pt idx="75">
                  <c:v>191.51410884557333</c:v>
                </c:pt>
                <c:pt idx="76">
                  <c:v>187.42441765928311</c:v>
                </c:pt>
                <c:pt idx="77">
                  <c:v>189.46952053312361</c:v>
                </c:pt>
                <c:pt idx="78">
                  <c:v>191.51410884557336</c:v>
                </c:pt>
                <c:pt idx="79">
                  <c:v>193.55818888254635</c:v>
                </c:pt>
                <c:pt idx="80">
                  <c:v>195.60176678595778</c:v>
                </c:pt>
                <c:pt idx="81">
                  <c:v>2.7736540643801645E-12</c:v>
                </c:pt>
                <c:pt idx="82">
                  <c:v>2.7736540643801645E-12</c:v>
                </c:pt>
                <c:pt idx="83">
                  <c:v>2.7736540643801645E-12</c:v>
                </c:pt>
                <c:pt idx="84">
                  <c:v>2.7736540643801645E-12</c:v>
                </c:pt>
                <c:pt idx="85">
                  <c:v>2.7736540643801645E-12</c:v>
                </c:pt>
                <c:pt idx="86">
                  <c:v>2.7736540643801645E-12</c:v>
                </c:pt>
                <c:pt idx="87">
                  <c:v>2.7736540643801645E-12</c:v>
                </c:pt>
                <c:pt idx="88">
                  <c:v>2.7736540643801645E-12</c:v>
                </c:pt>
                <c:pt idx="89">
                  <c:v>2.7736540643801645E-12</c:v>
                </c:pt>
                <c:pt idx="90">
                  <c:v>2.7736540643801645E-12</c:v>
                </c:pt>
                <c:pt idx="91">
                  <c:v>2.7736540643801645E-12</c:v>
                </c:pt>
                <c:pt idx="92">
                  <c:v>2.7736540643801645E-12</c:v>
                </c:pt>
                <c:pt idx="93">
                  <c:v>2.7736540643801645E-12</c:v>
                </c:pt>
                <c:pt idx="94">
                  <c:v>2.7736540643801645E-12</c:v>
                </c:pt>
                <c:pt idx="95">
                  <c:v>2.7736540643801645E-12</c:v>
                </c:pt>
                <c:pt idx="96">
                  <c:v>2.7736540643801645E-12</c:v>
                </c:pt>
                <c:pt idx="97">
                  <c:v>2.7736540643801645E-12</c:v>
                </c:pt>
                <c:pt idx="98">
                  <c:v>2.7736540643801645E-12</c:v>
                </c:pt>
                <c:pt idx="99">
                  <c:v>2.7736540643801645E-12</c:v>
                </c:pt>
                <c:pt idx="100">
                  <c:v>2.7736540643801645E-12</c:v>
                </c:pt>
                <c:pt idx="101">
                  <c:v>2.7736540643801645E-12</c:v>
                </c:pt>
                <c:pt idx="102">
                  <c:v>2.7736540643801645E-12</c:v>
                </c:pt>
                <c:pt idx="103">
                  <c:v>2.7736540643801645E-12</c:v>
                </c:pt>
                <c:pt idx="104">
                  <c:v>2.7736540643801645E-12</c:v>
                </c:pt>
                <c:pt idx="105">
                  <c:v>2.7736540643801645E-12</c:v>
                </c:pt>
                <c:pt idx="106">
                  <c:v>2.7736540643801645E-12</c:v>
                </c:pt>
                <c:pt idx="107">
                  <c:v>2.7736540643801645E-12</c:v>
                </c:pt>
                <c:pt idx="108">
                  <c:v>2.7736540643801645E-12</c:v>
                </c:pt>
                <c:pt idx="109">
                  <c:v>2.7736540643801645E-12</c:v>
                </c:pt>
                <c:pt idx="110">
                  <c:v>2.7736540643801645E-12</c:v>
                </c:pt>
                <c:pt idx="111">
                  <c:v>2.7736540643801645E-12</c:v>
                </c:pt>
                <c:pt idx="112">
                  <c:v>2.7736540643801645E-12</c:v>
                </c:pt>
                <c:pt idx="113">
                  <c:v>2.7736540643801645E-12</c:v>
                </c:pt>
                <c:pt idx="114">
                  <c:v>2.7736540643801645E-12</c:v>
                </c:pt>
                <c:pt idx="115">
                  <c:v>2.7736540643801645E-12</c:v>
                </c:pt>
                <c:pt idx="116">
                  <c:v>2.7736540643801645E-12</c:v>
                </c:pt>
                <c:pt idx="117">
                  <c:v>2.7736540643801645E-12</c:v>
                </c:pt>
                <c:pt idx="118">
                  <c:v>2.7736540643801645E-12</c:v>
                </c:pt>
                <c:pt idx="119">
                  <c:v>2.7736540643801645E-12</c:v>
                </c:pt>
                <c:pt idx="120">
                  <c:v>2.7736540643801645E-12</c:v>
                </c:pt>
                <c:pt idx="121">
                  <c:v>2.7736540643801645E-12</c:v>
                </c:pt>
                <c:pt idx="122">
                  <c:v>2.7736540643801645E-12</c:v>
                </c:pt>
                <c:pt idx="123">
                  <c:v>2.7736540643801645E-12</c:v>
                </c:pt>
                <c:pt idx="124">
                  <c:v>2.7736540643801645E-12</c:v>
                </c:pt>
                <c:pt idx="125">
                  <c:v>2.7736540643801645E-12</c:v>
                </c:pt>
                <c:pt idx="126">
                  <c:v>2.7736540643801645E-12</c:v>
                </c:pt>
                <c:pt idx="127">
                  <c:v>2.7736540643801645E-12</c:v>
                </c:pt>
                <c:pt idx="128">
                  <c:v>2.7736540643801645E-12</c:v>
                </c:pt>
                <c:pt idx="129">
                  <c:v>2.7736540643801645E-12</c:v>
                </c:pt>
                <c:pt idx="130">
                  <c:v>2.7736540643801645E-12</c:v>
                </c:pt>
                <c:pt idx="131">
                  <c:v>2.7736540643801645E-12</c:v>
                </c:pt>
                <c:pt idx="132">
                  <c:v>2.7736540643801645E-12</c:v>
                </c:pt>
                <c:pt idx="133">
                  <c:v>2.7736540643801645E-12</c:v>
                </c:pt>
                <c:pt idx="134">
                  <c:v>2.7736540643801645E-12</c:v>
                </c:pt>
                <c:pt idx="135">
                  <c:v>2.7736540643801645E-12</c:v>
                </c:pt>
                <c:pt idx="136">
                  <c:v>2.7736540643801645E-12</c:v>
                </c:pt>
                <c:pt idx="137">
                  <c:v>2.7736540643801645E-12</c:v>
                </c:pt>
                <c:pt idx="138">
                  <c:v>2.7736540643801645E-12</c:v>
                </c:pt>
                <c:pt idx="139">
                  <c:v>2.7736540643801645E-12</c:v>
                </c:pt>
                <c:pt idx="140">
                  <c:v>2.7736540643801645E-12</c:v>
                </c:pt>
                <c:pt idx="141">
                  <c:v>2.7736540643801645E-12</c:v>
                </c:pt>
                <c:pt idx="142">
                  <c:v>2.7736540643801645E-12</c:v>
                </c:pt>
                <c:pt idx="143">
                  <c:v>2.7736540643801645E-12</c:v>
                </c:pt>
                <c:pt idx="144">
                  <c:v>2.7736540643801645E-12</c:v>
                </c:pt>
                <c:pt idx="145">
                  <c:v>2.7736540643801645E-12</c:v>
                </c:pt>
                <c:pt idx="146">
                  <c:v>2.7736540643801645E-12</c:v>
                </c:pt>
                <c:pt idx="147">
                  <c:v>2.7736540643801645E-12</c:v>
                </c:pt>
                <c:pt idx="148">
                  <c:v>2.7736540643801645E-12</c:v>
                </c:pt>
                <c:pt idx="149">
                  <c:v>2.7736540643801645E-12</c:v>
                </c:pt>
                <c:pt idx="150">
                  <c:v>2.7736540643801645E-12</c:v>
                </c:pt>
                <c:pt idx="151">
                  <c:v>2.7736540643801645E-12</c:v>
                </c:pt>
                <c:pt idx="152">
                  <c:v>2.7736540643801645E-12</c:v>
                </c:pt>
                <c:pt idx="153">
                  <c:v>2.7736540643801645E-12</c:v>
                </c:pt>
                <c:pt idx="154">
                  <c:v>2.7736540643801645E-12</c:v>
                </c:pt>
                <c:pt idx="155">
                  <c:v>2.7736540643801645E-12</c:v>
                </c:pt>
                <c:pt idx="156">
                  <c:v>2.7736540643801645E-12</c:v>
                </c:pt>
                <c:pt idx="157">
                  <c:v>2.7736540643801645E-12</c:v>
                </c:pt>
                <c:pt idx="158">
                  <c:v>2.7736540643801645E-12</c:v>
                </c:pt>
                <c:pt idx="159">
                  <c:v>2.7736540643801645E-12</c:v>
                </c:pt>
                <c:pt idx="160">
                  <c:v>2.7736540643801645E-12</c:v>
                </c:pt>
                <c:pt idx="161">
                  <c:v>2.7736540643801645E-12</c:v>
                </c:pt>
                <c:pt idx="162">
                  <c:v>2.7736540643801645E-12</c:v>
                </c:pt>
                <c:pt idx="163">
                  <c:v>2.7736540643801645E-12</c:v>
                </c:pt>
                <c:pt idx="164">
                  <c:v>2.7736540643801645E-12</c:v>
                </c:pt>
                <c:pt idx="165">
                  <c:v>2.7736540643801645E-12</c:v>
                </c:pt>
                <c:pt idx="166">
                  <c:v>2.7736540643801645E-12</c:v>
                </c:pt>
                <c:pt idx="167">
                  <c:v>2.7736540643801645E-12</c:v>
                </c:pt>
                <c:pt idx="168">
                  <c:v>2.7736540643801645E-12</c:v>
                </c:pt>
                <c:pt idx="169">
                  <c:v>2.7736540643801645E-12</c:v>
                </c:pt>
                <c:pt idx="170">
                  <c:v>2.7736540643801645E-12</c:v>
                </c:pt>
                <c:pt idx="171">
                  <c:v>2.7736540643801645E-12</c:v>
                </c:pt>
                <c:pt idx="172">
                  <c:v>2.7736540643801645E-12</c:v>
                </c:pt>
                <c:pt idx="173">
                  <c:v>2.7736540643801645E-12</c:v>
                </c:pt>
                <c:pt idx="174">
                  <c:v>2.7736540643801645E-12</c:v>
                </c:pt>
                <c:pt idx="175">
                  <c:v>2.7736540643801645E-12</c:v>
                </c:pt>
                <c:pt idx="176">
                  <c:v>2.7736540643801645E-12</c:v>
                </c:pt>
                <c:pt idx="177">
                  <c:v>2.7736540643801645E-12</c:v>
                </c:pt>
                <c:pt idx="178">
                  <c:v>2.7736540643801645E-12</c:v>
                </c:pt>
                <c:pt idx="179">
                  <c:v>2.7736540643801645E-12</c:v>
                </c:pt>
                <c:pt idx="180">
                  <c:v>2.7736540643801645E-12</c:v>
                </c:pt>
                <c:pt idx="181">
                  <c:v>2.7736540643801645E-12</c:v>
                </c:pt>
                <c:pt idx="182">
                  <c:v>2.7736540643801645E-12</c:v>
                </c:pt>
                <c:pt idx="183">
                  <c:v>2.7736540643801645E-12</c:v>
                </c:pt>
                <c:pt idx="184">
                  <c:v>2.7736540643801645E-12</c:v>
                </c:pt>
                <c:pt idx="185">
                  <c:v>2.7736540643801645E-12</c:v>
                </c:pt>
                <c:pt idx="186">
                  <c:v>2.7736540643801645E-12</c:v>
                </c:pt>
                <c:pt idx="187">
                  <c:v>2.7736540643801645E-12</c:v>
                </c:pt>
                <c:pt idx="188">
                  <c:v>2.7736540643801645E-12</c:v>
                </c:pt>
                <c:pt idx="189">
                  <c:v>2.7736540643801645E-12</c:v>
                </c:pt>
                <c:pt idx="190">
                  <c:v>2.7736540643801645E-12</c:v>
                </c:pt>
                <c:pt idx="191">
                  <c:v>2.7736540643801645E-12</c:v>
                </c:pt>
                <c:pt idx="192">
                  <c:v>2.7736540643801645E-12</c:v>
                </c:pt>
                <c:pt idx="193">
                  <c:v>2.7736540643801645E-12</c:v>
                </c:pt>
                <c:pt idx="194">
                  <c:v>2.7736540643801645E-12</c:v>
                </c:pt>
                <c:pt idx="195">
                  <c:v>2.7736540643801645E-12</c:v>
                </c:pt>
                <c:pt idx="196">
                  <c:v>2.7736540643801645E-12</c:v>
                </c:pt>
                <c:pt idx="197">
                  <c:v>2.7736540643801645E-12</c:v>
                </c:pt>
                <c:pt idx="198">
                  <c:v>2.7736540643801645E-12</c:v>
                </c:pt>
                <c:pt idx="199">
                  <c:v>2.7736540643801645E-12</c:v>
                </c:pt>
                <c:pt idx="200">
                  <c:v>2.7736540643801645E-12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C51" sqref="C5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7" zoomScale="80" zoomScaleNormal="80" workbookViewId="0">
      <selection activeCell="G39" sqref="G3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8.6199999999999992</v>
      </c>
      <c r="D5" s="270" t="s">
        <v>229</v>
      </c>
      <c r="E5" s="271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0.73599999999999999</v>
      </c>
      <c r="D9" s="33">
        <f t="shared" ref="D9:D18" si="0">C9*$C$5</f>
        <v>6.3443199999999997</v>
      </c>
      <c r="E9" s="34">
        <v>159</v>
      </c>
      <c r="F9" s="35" t="str">
        <f t="array" ref="F9">IF(E9="","",IF(INDEX(A:A,MAX(IF(ISNUMBER($A$36:$A$55),ROW($A$36:$A$55),"")))&lt;&gt;E9,"Corrigez : révolution incorrecte","OK"))</f>
        <v>Corrigez : révolution incorrecte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6</v>
      </c>
      <c r="C10" s="32">
        <v>6.6000000000000003E-2</v>
      </c>
      <c r="D10" s="33">
        <f t="shared" si="0"/>
        <v>0.56891999999999998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21</v>
      </c>
      <c r="C11" s="32">
        <v>6.6000000000000003E-2</v>
      </c>
      <c r="D11" s="33">
        <f t="shared" si="0"/>
        <v>0.56891999999999998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52</v>
      </c>
      <c r="C12" s="32">
        <v>6.6000000000000003E-2</v>
      </c>
      <c r="D12" s="33">
        <f t="shared" si="0"/>
        <v>0.56891999999999998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52</v>
      </c>
      <c r="C13" s="32">
        <v>6.6000000000000003E-2</v>
      </c>
      <c r="D13" s="33">
        <f t="shared" si="0"/>
        <v>0.56891999999999998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327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8.620000000000001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42</v>
      </c>
      <c r="B36" s="60">
        <v>163.26</v>
      </c>
      <c r="C36" s="60">
        <v>1</v>
      </c>
      <c r="D36" s="60">
        <v>43.21</v>
      </c>
      <c r="E36" s="51">
        <v>0.3</v>
      </c>
      <c r="F36" s="51">
        <v>0</v>
      </c>
      <c r="G36" s="51">
        <v>0</v>
      </c>
      <c r="H36" s="51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50</v>
      </c>
      <c r="B37" s="60">
        <v>195.02</v>
      </c>
      <c r="C37" s="60">
        <v>2</v>
      </c>
      <c r="D37" s="60">
        <v>35.58</v>
      </c>
      <c r="E37" s="51">
        <v>0.3</v>
      </c>
      <c r="F37" s="51">
        <v>0</v>
      </c>
      <c r="G37" s="51">
        <v>0</v>
      </c>
      <c r="H37" s="51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58</v>
      </c>
      <c r="B38" s="60">
        <v>235.87</v>
      </c>
      <c r="C38" s="60">
        <v>3</v>
      </c>
      <c r="D38" s="60">
        <v>44.93</v>
      </c>
      <c r="E38" s="51">
        <v>0.3</v>
      </c>
      <c r="F38" s="51">
        <v>0</v>
      </c>
      <c r="G38" s="51">
        <v>0</v>
      </c>
      <c r="H38" s="51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66</v>
      </c>
      <c r="B39" s="60">
        <v>264.95999999999998</v>
      </c>
      <c r="C39" s="60">
        <v>4</v>
      </c>
      <c r="D39" s="60">
        <v>49.91</v>
      </c>
      <c r="E39" s="51">
        <v>0.6</v>
      </c>
      <c r="F39" s="51">
        <v>0</v>
      </c>
      <c r="G39" s="51">
        <v>0</v>
      </c>
      <c r="H39" s="51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74</v>
      </c>
      <c r="B40" s="60">
        <v>285.98</v>
      </c>
      <c r="C40" s="60">
        <v>5</v>
      </c>
      <c r="D40" s="60">
        <v>47.4</v>
      </c>
      <c r="E40" s="51">
        <v>0.6</v>
      </c>
      <c r="F40" s="51">
        <v>0</v>
      </c>
      <c r="G40" s="51">
        <v>0</v>
      </c>
      <c r="H40" s="51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84</v>
      </c>
      <c r="B41" s="60">
        <v>325.35000000000002</v>
      </c>
      <c r="C41" s="60">
        <v>6</v>
      </c>
      <c r="D41" s="60">
        <v>61.47</v>
      </c>
      <c r="E41" s="51">
        <v>0.6</v>
      </c>
      <c r="F41" s="51">
        <v>0</v>
      </c>
      <c r="G41" s="51">
        <v>0</v>
      </c>
      <c r="H41" s="51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94</v>
      </c>
      <c r="B42" s="60">
        <v>346.79</v>
      </c>
      <c r="C42" s="60">
        <v>7</v>
      </c>
      <c r="D42" s="60">
        <v>61.85</v>
      </c>
      <c r="E42" s="51">
        <v>0.6</v>
      </c>
      <c r="F42" s="51">
        <v>0</v>
      </c>
      <c r="G42" s="51">
        <v>0</v>
      </c>
      <c r="H42" s="51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104</v>
      </c>
      <c r="B43" s="60">
        <v>365.41</v>
      </c>
      <c r="C43" s="60">
        <v>8</v>
      </c>
      <c r="D43" s="60">
        <v>60.19</v>
      </c>
      <c r="E43" s="51">
        <v>0.6</v>
      </c>
      <c r="F43" s="51">
        <v>0</v>
      </c>
      <c r="G43" s="51">
        <v>0</v>
      </c>
      <c r="H43" s="51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114</v>
      </c>
      <c r="B44" s="60">
        <v>384.57</v>
      </c>
      <c r="C44" s="60">
        <v>9</v>
      </c>
      <c r="D44" s="60">
        <v>56.07</v>
      </c>
      <c r="E44" s="51">
        <v>0.6</v>
      </c>
      <c r="F44" s="51">
        <v>0</v>
      </c>
      <c r="G44" s="51">
        <v>0</v>
      </c>
      <c r="H44" s="51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124</v>
      </c>
      <c r="B45" s="60">
        <v>408.42</v>
      </c>
      <c r="C45" s="60">
        <v>10</v>
      </c>
      <c r="D45" s="60">
        <v>52.53</v>
      </c>
      <c r="E45" s="51">
        <v>0.6</v>
      </c>
      <c r="F45" s="51">
        <v>0</v>
      </c>
      <c r="G45" s="51">
        <v>0</v>
      </c>
      <c r="H45" s="51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134</v>
      </c>
      <c r="B46" s="60">
        <v>436.59</v>
      </c>
      <c r="C46" s="60">
        <v>11</v>
      </c>
      <c r="D46" s="60">
        <v>54.95</v>
      </c>
      <c r="E46" s="51">
        <v>0.6</v>
      </c>
      <c r="F46" s="51">
        <v>0</v>
      </c>
      <c r="G46" s="51">
        <v>0</v>
      </c>
      <c r="H46" s="51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144</v>
      </c>
      <c r="B47" s="60">
        <v>463.23</v>
      </c>
      <c r="C47" s="60">
        <v>12</v>
      </c>
      <c r="D47" s="60">
        <v>56.01</v>
      </c>
      <c r="E47" s="51">
        <v>0.6</v>
      </c>
      <c r="F47" s="51">
        <v>0</v>
      </c>
      <c r="G47" s="51">
        <v>0</v>
      </c>
      <c r="H47" s="51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154</v>
      </c>
      <c r="B48" s="60">
        <v>490.47</v>
      </c>
      <c r="C48" s="60">
        <v>13</v>
      </c>
      <c r="D48" s="60">
        <v>55.13</v>
      </c>
      <c r="E48" s="51">
        <v>0.6</v>
      </c>
      <c r="F48" s="51">
        <v>0</v>
      </c>
      <c r="G48" s="51">
        <v>0</v>
      </c>
      <c r="H48" s="51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164</v>
      </c>
      <c r="B49" s="60">
        <v>519.77</v>
      </c>
      <c r="C49" s="60">
        <v>14</v>
      </c>
      <c r="D49" s="60">
        <v>59.58</v>
      </c>
      <c r="E49" s="51">
        <v>0.6</v>
      </c>
      <c r="F49" s="51">
        <v>0</v>
      </c>
      <c r="G49" s="51">
        <v>0</v>
      </c>
      <c r="H49" s="51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174</v>
      </c>
      <c r="B50" s="50">
        <v>545.65</v>
      </c>
      <c r="C50" s="50">
        <v>15</v>
      </c>
      <c r="D50" s="50">
        <v>214.77</v>
      </c>
      <c r="E50" s="51">
        <v>0.6</v>
      </c>
      <c r="F50" s="51">
        <v>0</v>
      </c>
      <c r="G50" s="51">
        <v>0</v>
      </c>
      <c r="H50" s="51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177</v>
      </c>
      <c r="B51" s="50">
        <v>347.04</v>
      </c>
      <c r="C51" s="50">
        <v>16</v>
      </c>
      <c r="D51" s="50">
        <v>115.19</v>
      </c>
      <c r="E51" s="51">
        <v>0.6</v>
      </c>
      <c r="F51" s="51">
        <v>0</v>
      </c>
      <c r="G51" s="51">
        <v>0</v>
      </c>
      <c r="H51" s="51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180</v>
      </c>
      <c r="B52" s="50">
        <v>241.62</v>
      </c>
      <c r="C52" s="50">
        <v>17</v>
      </c>
      <c r="D52" s="50">
        <v>77.72</v>
      </c>
      <c r="E52" s="51">
        <v>0.6</v>
      </c>
      <c r="F52" s="51">
        <v>0</v>
      </c>
      <c r="G52" s="51">
        <v>0</v>
      </c>
      <c r="H52" s="51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183</v>
      </c>
      <c r="B53" s="50">
        <v>169.76</v>
      </c>
      <c r="C53" s="50">
        <v>18</v>
      </c>
      <c r="D53" s="50">
        <v>169.76</v>
      </c>
      <c r="E53" s="51">
        <v>0.6</v>
      </c>
      <c r="F53" s="51">
        <v>0</v>
      </c>
      <c r="G53" s="51">
        <v>0</v>
      </c>
      <c r="H53" s="51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 t="shared" ref="I63:I77" si="2"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 t="shared" si="2"/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 t="shared" si="2"/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si="2"/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ref="I78:I81" si="3">IF(A78&lt;&gt;0,(B78-(B77-D77))/(A78-A77),"")</f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3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10.27425</v>
      </c>
      <c r="C88" s="60">
        <v>1</v>
      </c>
      <c r="D88" s="60">
        <v>3.605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0.68495000000000006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28.299250000000001</v>
      </c>
      <c r="C89" s="60">
        <v>2</v>
      </c>
      <c r="D89" s="60">
        <v>10.093999999999999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4">IF(A89&lt;&gt;0,(B89-(B88-D88))/(A89-A88),"")</f>
        <v>4.3260000000000005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41.277249999999995</v>
      </c>
      <c r="C90" s="60">
        <v>3</v>
      </c>
      <c r="D90" s="60">
        <v>10.093999999999999</v>
      </c>
      <c r="E90" s="87">
        <v>0</v>
      </c>
      <c r="F90" s="87">
        <v>0</v>
      </c>
      <c r="G90" s="87">
        <v>0</v>
      </c>
      <c r="H90" s="87">
        <v>1</v>
      </c>
      <c r="I90" s="53">
        <f t="shared" si="4"/>
        <v>4.6143999999999989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53.353999999999999</v>
      </c>
      <c r="C91" s="60">
        <v>4</v>
      </c>
      <c r="D91" s="60">
        <v>10.093999999999999</v>
      </c>
      <c r="E91" s="87">
        <v>0</v>
      </c>
      <c r="F91" s="87">
        <v>0</v>
      </c>
      <c r="G91" s="87">
        <v>0</v>
      </c>
      <c r="H91" s="87">
        <v>1</v>
      </c>
      <c r="I91" s="53">
        <f t="shared" si="4"/>
        <v>4.4341500000000007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63.267749999999999</v>
      </c>
      <c r="C92" s="60">
        <v>5</v>
      </c>
      <c r="D92" s="60">
        <v>10.093999999999999</v>
      </c>
      <c r="E92" s="87">
        <v>0</v>
      </c>
      <c r="F92" s="87">
        <v>0</v>
      </c>
      <c r="G92" s="87">
        <v>0</v>
      </c>
      <c r="H92" s="87">
        <v>1</v>
      </c>
      <c r="I92" s="53">
        <f t="shared" si="4"/>
        <v>4.0015499999999999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70.658000000000001</v>
      </c>
      <c r="C93" s="60">
        <v>6</v>
      </c>
      <c r="D93" s="60">
        <v>10.093999999999999</v>
      </c>
      <c r="E93" s="87">
        <v>0</v>
      </c>
      <c r="F93" s="87">
        <v>0</v>
      </c>
      <c r="G93" s="87">
        <v>0</v>
      </c>
      <c r="H93" s="87">
        <v>1</v>
      </c>
      <c r="I93" s="53">
        <f t="shared" si="4"/>
        <v>3.4968500000000007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75.704999999999998</v>
      </c>
      <c r="C94" s="60">
        <v>7</v>
      </c>
      <c r="D94" s="60">
        <v>8.2914999999999992</v>
      </c>
      <c r="E94" s="87">
        <v>0.3</v>
      </c>
      <c r="F94" s="87">
        <v>0</v>
      </c>
      <c r="G94" s="87">
        <v>0</v>
      </c>
      <c r="H94" s="87">
        <v>0.7</v>
      </c>
      <c r="I94" s="53">
        <f t="shared" si="4"/>
        <v>3.0281999999999996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80.391499999999994</v>
      </c>
      <c r="C95" s="60">
        <v>8</v>
      </c>
      <c r="D95" s="60">
        <v>6.1284999999999998</v>
      </c>
      <c r="E95" s="87">
        <v>0.3</v>
      </c>
      <c r="F95" s="87">
        <v>0</v>
      </c>
      <c r="G95" s="87">
        <v>0</v>
      </c>
      <c r="H95" s="87">
        <v>0.7</v>
      </c>
      <c r="I95" s="53">
        <f t="shared" si="4"/>
        <v>2.5955999999999988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85.438499999999991</v>
      </c>
      <c r="C96" s="60">
        <v>9</v>
      </c>
      <c r="D96" s="60">
        <v>5.0469999999999997</v>
      </c>
      <c r="E96" s="87">
        <v>0.3</v>
      </c>
      <c r="F96" s="87">
        <v>0</v>
      </c>
      <c r="G96" s="87">
        <v>0</v>
      </c>
      <c r="H96" s="87">
        <v>0.7</v>
      </c>
      <c r="I96" s="53">
        <f t="shared" si="4"/>
        <v>2.2351000000000001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89.764499999999998</v>
      </c>
      <c r="C97" s="60">
        <v>10</v>
      </c>
      <c r="D97" s="60">
        <v>4.3259999999999996</v>
      </c>
      <c r="E97" s="87">
        <v>0.3</v>
      </c>
      <c r="F97" s="87">
        <v>0</v>
      </c>
      <c r="G97" s="87">
        <v>0</v>
      </c>
      <c r="H97" s="87">
        <v>0.7</v>
      </c>
      <c r="I97" s="53">
        <f t="shared" si="4"/>
        <v>1.8746000000000009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93.369500000000002</v>
      </c>
      <c r="C98" s="60">
        <v>11</v>
      </c>
      <c r="D98" s="60">
        <v>3.9655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4"/>
        <v>1.5861999999999994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96.253500000000003</v>
      </c>
      <c r="C99" s="60">
        <v>12</v>
      </c>
      <c r="D99" s="60">
        <v>3.605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4"/>
        <v>1.3699000000000012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v>98.777000000000001</v>
      </c>
      <c r="C100" s="60">
        <v>13</v>
      </c>
      <c r="D100" s="60">
        <v>3.2444999999999999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4"/>
        <v>1.2257000000000005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v>100.94</v>
      </c>
      <c r="C101" s="60">
        <v>14</v>
      </c>
      <c r="D101" s="60">
        <v>100.94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4"/>
        <v>1.0814999999999997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Cormier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5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5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5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5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5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5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5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5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5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5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5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5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5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5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5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5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5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Cormier</v>
      </c>
      <c r="C136" s="257" t="s">
        <v>328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163.26</v>
      </c>
      <c r="C140" s="50">
        <v>1</v>
      </c>
      <c r="D140" s="60">
        <v>43.21</v>
      </c>
      <c r="E140" s="51">
        <v>0.3</v>
      </c>
      <c r="F140" s="51">
        <v>0</v>
      </c>
      <c r="G140" s="51">
        <v>0</v>
      </c>
      <c r="H140" s="51">
        <v>0.7</v>
      </c>
      <c r="I140" s="57">
        <f>IFERROR(B140/A140,"")</f>
        <v>3.887142857142857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50</v>
      </c>
      <c r="B141" s="60">
        <v>195.02</v>
      </c>
      <c r="C141" s="50">
        <v>2</v>
      </c>
      <c r="D141" s="60">
        <v>35.58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6">IF(A141&lt;&gt;0,(B141-(B140-D140))/(A141-A140),"")</f>
        <v>9.3712500000000034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58</v>
      </c>
      <c r="B142" s="60">
        <v>235.87</v>
      </c>
      <c r="C142" s="50">
        <v>3</v>
      </c>
      <c r="D142" s="60">
        <v>44.93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6"/>
        <v>9.5537500000000009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66</v>
      </c>
      <c r="B143" s="60">
        <v>264.95999999999998</v>
      </c>
      <c r="C143" s="50">
        <v>4</v>
      </c>
      <c r="D143" s="60">
        <v>49.91</v>
      </c>
      <c r="E143" s="51">
        <v>0.6</v>
      </c>
      <c r="F143" s="51">
        <v>0</v>
      </c>
      <c r="G143" s="51">
        <v>0</v>
      </c>
      <c r="H143" s="51">
        <v>0.4</v>
      </c>
      <c r="I143" s="57">
        <f t="shared" si="6"/>
        <v>9.2524999999999977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74</v>
      </c>
      <c r="B144" s="60">
        <v>285.98</v>
      </c>
      <c r="C144" s="50">
        <v>5</v>
      </c>
      <c r="D144" s="60">
        <v>47.4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6"/>
        <v>8.8662500000000044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84</v>
      </c>
      <c r="B145" s="60">
        <v>325.35000000000002</v>
      </c>
      <c r="C145" s="50">
        <v>6</v>
      </c>
      <c r="D145" s="60">
        <v>61.47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6"/>
        <v>8.6770000000000014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94</v>
      </c>
      <c r="B146" s="60">
        <v>346.79</v>
      </c>
      <c r="C146" s="50">
        <v>7</v>
      </c>
      <c r="D146" s="60">
        <v>61.85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6"/>
        <v>8.2910000000000021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104</v>
      </c>
      <c r="B147" s="60">
        <v>365.41</v>
      </c>
      <c r="C147" s="50">
        <v>8</v>
      </c>
      <c r="D147" s="60">
        <v>60.19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8.0470000000000024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114</v>
      </c>
      <c r="B148" s="60">
        <v>384.57</v>
      </c>
      <c r="C148" s="50">
        <v>9</v>
      </c>
      <c r="D148" s="60">
        <v>56.07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6"/>
        <v>7.9349999999999969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124</v>
      </c>
      <c r="B149" s="60">
        <v>408.42</v>
      </c>
      <c r="C149" s="50">
        <v>10</v>
      </c>
      <c r="D149" s="60">
        <v>52.53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6"/>
        <v>7.9920000000000018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134</v>
      </c>
      <c r="B150" s="60">
        <v>436.59</v>
      </c>
      <c r="C150" s="50">
        <v>11</v>
      </c>
      <c r="D150" s="60">
        <v>54.95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6"/>
        <v>8.0699999999999985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144</v>
      </c>
      <c r="B151" s="60">
        <v>463.23</v>
      </c>
      <c r="C151" s="50">
        <v>12</v>
      </c>
      <c r="D151" s="60">
        <v>56.01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6"/>
        <v>8.1590000000000025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154</v>
      </c>
      <c r="B152" s="60">
        <v>490.47</v>
      </c>
      <c r="C152" s="50">
        <v>13</v>
      </c>
      <c r="D152" s="60">
        <v>55.13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6"/>
        <v>8.3249999999999993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164</v>
      </c>
      <c r="B153" s="60">
        <v>519.77</v>
      </c>
      <c r="C153" s="50">
        <v>14</v>
      </c>
      <c r="D153" s="60">
        <v>59.58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6"/>
        <v>8.4429999999999943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174</v>
      </c>
      <c r="B154" s="56">
        <v>545.65</v>
      </c>
      <c r="C154" s="50">
        <v>15</v>
      </c>
      <c r="D154" s="50">
        <v>214.77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6"/>
        <v>8.5459999999999976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177</v>
      </c>
      <c r="B155" s="56">
        <v>347.04</v>
      </c>
      <c r="C155" s="50">
        <v>16</v>
      </c>
      <c r="D155" s="50">
        <v>115.19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6"/>
        <v>5.3866666666666747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180</v>
      </c>
      <c r="B156" s="56">
        <v>241.62</v>
      </c>
      <c r="C156" s="50">
        <v>17</v>
      </c>
      <c r="D156" s="50">
        <v>77.72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6"/>
        <v>3.2566666666666606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183</v>
      </c>
      <c r="B157" s="56">
        <v>169.76</v>
      </c>
      <c r="C157" s="50">
        <v>18</v>
      </c>
      <c r="D157" s="50">
        <v>169.76</v>
      </c>
      <c r="E157" s="54">
        <v>0.6</v>
      </c>
      <c r="F157" s="54">
        <v>0</v>
      </c>
      <c r="G157" s="54">
        <v>0</v>
      </c>
      <c r="H157" s="54">
        <v>0.4</v>
      </c>
      <c r="I157" s="57">
        <f t="shared" si="6"/>
        <v>1.9533333333333285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Charme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Erable champêtre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Cormier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Cormier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544.5835993538301</v>
      </c>
      <c r="T3" s="59">
        <f>IF('Données projet'!E9&gt;30,$R$33-$H$33,LOOKUP('Données projet'!$E$9,$A$3:$A$203,R3:R203)-LOOKUP('Données projet'!$E$9,$A$3:$A$203,$H$3:$H$203))</f>
        <v>269.67340993773422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609.60019207204277</v>
      </c>
      <c r="AO3" s="59">
        <f>IF('Données projet'!E10&gt;30,$AM$33-$H$33,LOOKUP('Données projet'!$E$10,$A$3:$A$203,AM3:AM203)-LOOKUP('Données projet'!$E$10,$A$3:$A$203,$H$3:$H$203))</f>
        <v>281.42238288764503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140.51047034381901</v>
      </c>
      <c r="BJ3" s="59">
        <f>IF('Données projet'!E11&gt;30,$BH$33-$H$33,LOOKUP('Données projet'!$E$11,$A$3:$A$203,BH3:BH203)-LOOKUP('Données projet'!$E$11,$A$3:$A$203,$H$3:$H$203))</f>
        <v>141.76719489924892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683.36974161977764</v>
      </c>
      <c r="CE3" s="59">
        <f>IF('Données projet'!E12&gt;30,$CC$33-$H$33,LOOKUP('Données projet'!$E$12,$A$3:$A$203,CC3:CC203)-LOOKUP('Données projet'!$E$12,$A$3:$A$203,$H$3:$H$203))</f>
        <v>312.6921234697457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683.36974161977764</v>
      </c>
      <c r="CZ3" s="59">
        <f>IF('Données projet'!E13&gt;30,$CX$33-$H$33,LOOKUP('Données projet'!$E$13,$A$3:$A$203,CX3:CX203)-LOOKUP('Données projet'!$E$13,$A$3:$A$203,$H$3:$H$203))</f>
        <v>312.6921234697457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3.5170868571428571</v>
      </c>
      <c r="P4" s="13">
        <f>EXP(-1.0587+0.8836*LN(O4)+0.284)</f>
        <v>1.400101260019349</v>
      </c>
      <c r="Q4" s="20">
        <f t="shared" ref="Q4:Q34" si="2">(O4+P4)*0.475*44/12</f>
        <v>8.5641026373908407</v>
      </c>
      <c r="R4" s="59">
        <f t="shared" si="0"/>
        <v>266.45299152627967</v>
      </c>
      <c r="S4" s="59">
        <f ca="1">AVERAGE(OFFSET($R$3,0,0,'Données projet'!$E$9+1,1))-AVERAGE(OFFSET($H$3,0,0,'Données projet'!$E$9+1,1))</f>
        <v>544.5835993538301</v>
      </c>
      <c r="T4" s="59">
        <f>$T$3</f>
        <v>269.67340993773422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3.6990051428571427</v>
      </c>
      <c r="AK4" s="13">
        <f>EXP(-1.0587+0.8836*LN(AJ4)+0.284)</f>
        <v>1.4639016946999945</v>
      </c>
      <c r="AL4" s="20">
        <f t="shared" ref="AL4:AL67" si="4">(AJ4+AK4)*0.475*44/12</f>
        <v>8.9920627420786783</v>
      </c>
      <c r="AM4" s="59">
        <f t="shared" ref="AM4:AM67" si="5">AL4+(AD4+AE4)*44/12</f>
        <v>266.88095163096756</v>
      </c>
      <c r="AN4" s="59">
        <f ca="1">AVERAGE(OFFSET($AM$3,0,0,'Données projet'!$E$10+1,1))-AVERAGE(OFFSET($H$3,0,0,'Données projet'!$E$10+1,1))</f>
        <v>609.60019207204277</v>
      </c>
      <c r="AO4" s="59">
        <f>$AO$3</f>
        <v>281.42238288764503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0.68495000000000006</v>
      </c>
      <c r="BD4" s="12">
        <f>IF('Données projet'!$A$88&gt;35,BD3+BC4-BL3,IF(A4&lt;'Données projet'!$A$88,$BA$205^A4,IF(A4='Données projet'!$A$88,'Données projet'!$B$88,BD3+BC4-BL3)))</f>
        <v>1.1680192720754381</v>
      </c>
      <c r="BE4" s="13">
        <f>BD4*VLOOKUP('Données projet'!$B$11,Paramètres!$A$1:$I$89,3,0)*VLOOKUP('Données projet'!$B$11,Paramètres!$A$1:$I$89,5,0)</f>
        <v>1.020381636085103</v>
      </c>
      <c r="BF4" s="13">
        <f>EXP(-1.0587+0.8836*LN(BE4)+0.284)</f>
        <v>0.46913164416404557</v>
      </c>
      <c r="BG4" s="20">
        <f t="shared" ref="BG4:BG67" si="7">(BE4+BF4)*0.475*44/12</f>
        <v>2.5942356297672671</v>
      </c>
      <c r="BH4" s="59">
        <f t="shared" ref="BH4:BH67" si="8">BG4+(AY4+AZ4)*44/12</f>
        <v>260.4831245186561</v>
      </c>
      <c r="BI4" s="59">
        <f ca="1">AVERAGE(OFFSET($BH$3,0,0,'Données projet'!$E$11+1,1))-AVERAGE(OFFSET($H$3,0,0,'Données projet'!$E$11+1,1))</f>
        <v>140.51047034381901</v>
      </c>
      <c r="BJ4" s="59">
        <f>$BJ$3</f>
        <v>141.76719489924892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4.1841205714285712</v>
      </c>
      <c r="CA4" s="13">
        <f>EXP(-1.0587+0.8836*LN(BZ4)+0.284)</f>
        <v>1.6323058154975432</v>
      </c>
      <c r="CB4" s="20">
        <f t="shared" ref="CB4:CB67" si="10">(BZ4+CA4)*0.475*44/12</f>
        <v>10.130275957229648</v>
      </c>
      <c r="CC4" s="59">
        <f t="shared" ref="CC4:CC67" si="11">CB4+(BT4+BU4)*44/12</f>
        <v>268.01916484611849</v>
      </c>
      <c r="CD4" s="59">
        <f ca="1">AVERAGE(OFFSET($CC$3,0,0,'Données projet'!$E$12+1,1))-AVERAGE(OFFSET($H$3,0,0,'Données projet'!$E$12+1,1))</f>
        <v>683.36974161977764</v>
      </c>
      <c r="CE4" s="59">
        <f>$CE$3</f>
        <v>312.6921234697457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3.887142857142857</v>
      </c>
      <c r="CT4" s="12">
        <f>IF('Données projet'!$A$140&gt;35,CT3+CS4-DB3,IF(A4&lt;'Données projet'!$A$140,$CQ$205^A4,IF(A4='Données projet'!$A$140,'Données projet'!$B$140,CT3+CS4-DB3)))</f>
        <v>3.887142857142857</v>
      </c>
      <c r="CU4" s="17">
        <f>CT4*VLOOKUP('Données projet'!$B$13,Paramètres!$A$1:$I$89,3,0)*VLOOKUP('Données projet'!$B$13,Paramètres!$A$1:$I$89,5,0)</f>
        <v>4.1841205714285712</v>
      </c>
      <c r="CV4" s="13">
        <f>EXP(-1.0587+0.8836*LN(CU4)+0.284)</f>
        <v>1.6323058154975432</v>
      </c>
      <c r="CW4" s="20">
        <f t="shared" ref="CW4:CW67" si="13">(CU4+CV4)*0.475*44/12</f>
        <v>10.130275957229648</v>
      </c>
      <c r="CX4" s="59">
        <f t="shared" ref="CX4:CX67" si="14">CW4+(CO4+CP4)*44/12</f>
        <v>268.01916484611849</v>
      </c>
      <c r="CY4" s="59">
        <f ca="1">AVERAGE(OFFSET($CX$3,0,0,'Données projet'!$E$13+1,1))-AVERAGE(OFFSET($H$3,0,0,'Données projet'!$E$13+1,1))</f>
        <v>683.36974161977764</v>
      </c>
      <c r="CZ4" s="59">
        <f>$CZ$3</f>
        <v>312.6921234697457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7.0341737142857141</v>
      </c>
      <c r="P5" s="13">
        <f t="shared" ref="P5:P68" si="33">EXP(-1.0587+0.8836*LN(O5)+0.284)</f>
        <v>2.5831495528484112</v>
      </c>
      <c r="Q5" s="20">
        <f t="shared" si="2"/>
        <v>16.750171356925268</v>
      </c>
      <c r="R5" s="59">
        <f t="shared" si="0"/>
        <v>275.86128246803639</v>
      </c>
      <c r="S5" s="59">
        <f ca="1">AVERAGE(OFFSET($R$3,0,0,'Données projet'!$E$9+1,1))-AVERAGE(OFFSET($H$3,0,0,'Données projet'!$E$9+1,1))</f>
        <v>544.5835993538301</v>
      </c>
      <c r="T5" s="59">
        <f t="shared" ref="T5:T68" si="34">$T$3</f>
        <v>269.67340993773422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7.3980102857142853</v>
      </c>
      <c r="AK5" s="13">
        <f t="shared" ref="AK5:AK68" si="35">EXP(-1.0587+0.8836*LN(AJ5)+0.284)</f>
        <v>2.7008596564123262</v>
      </c>
      <c r="AL5" s="20">
        <f t="shared" si="4"/>
        <v>17.588865149203851</v>
      </c>
      <c r="AM5" s="59">
        <f t="shared" si="5"/>
        <v>276.699976260315</v>
      </c>
      <c r="AN5" s="59">
        <f ca="1">AVERAGE(OFFSET($AM$3,0,0,'Données projet'!$E$10+1,1))-AVERAGE(OFFSET($H$3,0,0,'Données projet'!$E$10+1,1))</f>
        <v>609.60019207204277</v>
      </c>
      <c r="AO5" s="59">
        <f t="shared" ref="AO5:AO68" si="36">$AO$3</f>
        <v>281.42238288764503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0.68495000000000006</v>
      </c>
      <c r="BD5" s="12">
        <f>IF('Données projet'!$A$88&gt;35,BD4+BC5-BL4,IF(A5&lt;'Données projet'!$A$88,$BA$205^A5,IF(A5='Données projet'!$A$88,'Données projet'!$B$88,BD4+BC5-BL4)))</f>
        <v>1.3642690199396363</v>
      </c>
      <c r="BE5" s="13">
        <f>BD5*VLOOKUP('Données projet'!$B$11,Paramètres!$A$1:$I$89,3,0)*VLOOKUP('Données projet'!$B$11,Paramètres!$A$1:$I$89,5,0)</f>
        <v>1.1918254158192665</v>
      </c>
      <c r="BF5" s="13">
        <f t="shared" ref="BF5:BF68" si="37">EXP(-1.0587+0.8836*LN(BE5)+0.284)</f>
        <v>0.53813787052030726</v>
      </c>
      <c r="BG5" s="20">
        <f t="shared" si="7"/>
        <v>3.0130193903747577</v>
      </c>
      <c r="BH5" s="59">
        <f t="shared" si="8"/>
        <v>262.12413050148592</v>
      </c>
      <c r="BI5" s="59">
        <f ca="1">AVERAGE(OFFSET($BH$3,0,0,'Données projet'!$E$11+1,1))-AVERAGE(OFFSET($H$3,0,0,'Données projet'!$E$11+1,1))</f>
        <v>140.51047034381901</v>
      </c>
      <c r="BJ5" s="59">
        <f t="shared" ref="BJ5:BJ68" si="38">$BJ$3</f>
        <v>141.76719489924892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8.3682411428571424</v>
      </c>
      <c r="CA5" s="13">
        <f t="shared" ref="CA5:CA68" si="39">EXP(-1.0587+0.8836*LN(BZ5)+0.284)</f>
        <v>3.0115607762227636</v>
      </c>
      <c r="CB5" s="20">
        <f t="shared" si="10"/>
        <v>19.819821675730836</v>
      </c>
      <c r="CC5" s="59">
        <f t="shared" si="11"/>
        <v>278.93093278684199</v>
      </c>
      <c r="CD5" s="59">
        <f ca="1">AVERAGE(OFFSET($CC$3,0,0,'Données projet'!$E$12+1,1))-AVERAGE(OFFSET($H$3,0,0,'Données projet'!$E$12+1,1))</f>
        <v>683.36974161977764</v>
      </c>
      <c r="CE5" s="59">
        <f t="shared" ref="CE5:CE68" si="40">$CE$3</f>
        <v>312.6921234697457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3.887142857142857</v>
      </c>
      <c r="CT5" s="12">
        <f>IF('Données projet'!$A$140&gt;35,CT4+CS5-DB4,IF(A5&lt;'Données projet'!$A$140,$CQ$205^A5,IF(A5='Données projet'!$A$140,'Données projet'!$B$140,CT4+CS5-DB4)))</f>
        <v>7.774285714285714</v>
      </c>
      <c r="CU5" s="17">
        <f>CT5*VLOOKUP('Données projet'!$B$13,Paramètres!$A$1:$I$89,3,0)*VLOOKUP('Données projet'!$B$13,Paramètres!$A$1:$I$89,5,0)</f>
        <v>8.3682411428571424</v>
      </c>
      <c r="CV5" s="13">
        <f t="shared" ref="CV5:CV68" si="41">EXP(-1.0587+0.8836*LN(CU5)+0.284)</f>
        <v>3.0115607762227636</v>
      </c>
      <c r="CW5" s="20">
        <f t="shared" si="13"/>
        <v>19.819821675730836</v>
      </c>
      <c r="CX5" s="59">
        <f t="shared" si="14"/>
        <v>278.93093278684199</v>
      </c>
      <c r="CY5" s="59">
        <f ca="1">AVERAGE(OFFSET($CX$3,0,0,'Données projet'!$E$13+1,1))-AVERAGE(OFFSET($H$3,0,0,'Données projet'!$E$13+1,1))</f>
        <v>683.36974161977764</v>
      </c>
      <c r="CZ5" s="59">
        <f t="shared" ref="CZ5:CZ68" si="42">$CZ$3</f>
        <v>312.6921234697457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10.551260571428571</v>
      </c>
      <c r="P6" s="13">
        <f t="shared" si="33"/>
        <v>3.6961006326523931</v>
      </c>
      <c r="Q6" s="20">
        <f t="shared" si="2"/>
        <v>24.814154097107675</v>
      </c>
      <c r="R6" s="59">
        <f t="shared" si="0"/>
        <v>285.147487430441</v>
      </c>
      <c r="S6" s="59">
        <f ca="1">AVERAGE(OFFSET($R$3,0,0,'Données projet'!$E$9+1,1))-AVERAGE(OFFSET($H$3,0,0,'Données projet'!$E$9+1,1))</f>
        <v>544.5835993538301</v>
      </c>
      <c r="T6" s="59">
        <f t="shared" si="34"/>
        <v>269.67340993773422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11.097015428571428</v>
      </c>
      <c r="AK6" s="13">
        <f t="shared" si="35"/>
        <v>3.8645261842324077</v>
      </c>
      <c r="AL6" s="20">
        <f t="shared" si="4"/>
        <v>26.05801830896668</v>
      </c>
      <c r="AM6" s="59">
        <f t="shared" si="5"/>
        <v>286.39135164229998</v>
      </c>
      <c r="AN6" s="59">
        <f ca="1">AVERAGE(OFFSET($AM$3,0,0,'Données projet'!$E$10+1,1))-AVERAGE(OFFSET($H$3,0,0,'Données projet'!$E$10+1,1))</f>
        <v>609.60019207204277</v>
      </c>
      <c r="AO6" s="59">
        <f t="shared" si="36"/>
        <v>281.42238288764503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0.68495000000000006</v>
      </c>
      <c r="BD6" s="12">
        <f>IF('Données projet'!$A$88&gt;35,BD5+BC6-BL5,IF(A6&lt;'Données projet'!$A$88,$BA$205^A6,IF(A6='Données projet'!$A$88,'Données projet'!$B$88,BD5+BC6-BL5)))</f>
        <v>1.5934925075849653</v>
      </c>
      <c r="BE6" s="13">
        <f>BD6*VLOOKUP('Données projet'!$B$11,Paramètres!$A$1:$I$89,3,0)*VLOOKUP('Données projet'!$B$11,Paramètres!$A$1:$I$89,5,0)</f>
        <v>1.3920750546262259</v>
      </c>
      <c r="BF6" s="13">
        <f t="shared" si="37"/>
        <v>0.61729446582986558</v>
      </c>
      <c r="BG6" s="20">
        <f t="shared" si="7"/>
        <v>3.499651914794359</v>
      </c>
      <c r="BH6" s="59">
        <f t="shared" si="8"/>
        <v>263.83298524812767</v>
      </c>
      <c r="BI6" s="59">
        <f ca="1">AVERAGE(OFFSET($BH$3,0,0,'Données projet'!$E$11+1,1))-AVERAGE(OFFSET($H$3,0,0,'Données projet'!$E$11+1,1))</f>
        <v>140.51047034381901</v>
      </c>
      <c r="BJ6" s="59">
        <f t="shared" si="38"/>
        <v>141.76719489924892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12.552361714285714</v>
      </c>
      <c r="CA6" s="13">
        <f t="shared" si="39"/>
        <v>4.3090930132148255</v>
      </c>
      <c r="CB6" s="20">
        <f t="shared" si="10"/>
        <v>29.367033650396774</v>
      </c>
      <c r="CC6" s="59">
        <f t="shared" si="11"/>
        <v>289.70036698373008</v>
      </c>
      <c r="CD6" s="59">
        <f ca="1">AVERAGE(OFFSET($CC$3,0,0,'Données projet'!$E$12+1,1))-AVERAGE(OFFSET($H$3,0,0,'Données projet'!$E$12+1,1))</f>
        <v>683.36974161977764</v>
      </c>
      <c r="CE6" s="59">
        <f t="shared" si="40"/>
        <v>312.6921234697457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3.887142857142857</v>
      </c>
      <c r="CT6" s="12">
        <f>IF('Données projet'!$A$140&gt;35,CT5+CS6-DB5,IF(A6&lt;'Données projet'!$A$140,$CQ$205^A6,IF(A6='Données projet'!$A$140,'Données projet'!$B$140,CT5+CS6-DB5)))</f>
        <v>11.661428571428571</v>
      </c>
      <c r="CU6" s="17">
        <f>CT6*VLOOKUP('Données projet'!$B$13,Paramètres!$A$1:$I$89,3,0)*VLOOKUP('Données projet'!$B$13,Paramètres!$A$1:$I$89,5,0)</f>
        <v>12.552361714285714</v>
      </c>
      <c r="CV6" s="13">
        <f t="shared" si="41"/>
        <v>4.3090930132148255</v>
      </c>
      <c r="CW6" s="20">
        <f t="shared" si="13"/>
        <v>29.367033650396774</v>
      </c>
      <c r="CX6" s="59">
        <f t="shared" si="14"/>
        <v>289.70036698373008</v>
      </c>
      <c r="CY6" s="59">
        <f ca="1">AVERAGE(OFFSET($CX$3,0,0,'Données projet'!$E$13+1,1))-AVERAGE(OFFSET($H$3,0,0,'Données projet'!$E$13+1,1))</f>
        <v>683.36974161977764</v>
      </c>
      <c r="CZ6" s="59">
        <f t="shared" si="42"/>
        <v>312.6921234697457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14.068347428571428</v>
      </c>
      <c r="P7" s="13">
        <f t="shared" si="33"/>
        <v>4.7658421593654818</v>
      </c>
      <c r="Q7" s="20">
        <f t="shared" si="2"/>
        <v>32.802880198990124</v>
      </c>
      <c r="R7" s="59">
        <f t="shared" si="0"/>
        <v>294.35843575454567</v>
      </c>
      <c r="S7" s="59">
        <f ca="1">AVERAGE(OFFSET($R$3,0,0,'Données projet'!$E$9+1,1))-AVERAGE(OFFSET($H$3,0,0,'Données projet'!$E$9+1,1))</f>
        <v>544.5835993538301</v>
      </c>
      <c r="T7" s="59">
        <f t="shared" si="34"/>
        <v>269.67340993773422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14.796020571428571</v>
      </c>
      <c r="AK7" s="13">
        <f t="shared" si="35"/>
        <v>4.9830141668977559</v>
      </c>
      <c r="AL7" s="20">
        <f t="shared" si="4"/>
        <v>34.448485502585022</v>
      </c>
      <c r="AM7" s="59">
        <f t="shared" si="5"/>
        <v>296.00404105814056</v>
      </c>
      <c r="AN7" s="59">
        <f ca="1">AVERAGE(OFFSET($AM$3,0,0,'Données projet'!$E$10+1,1))-AVERAGE(OFFSET($H$3,0,0,'Données projet'!$E$10+1,1))</f>
        <v>609.60019207204277</v>
      </c>
      <c r="AO7" s="59">
        <f t="shared" si="36"/>
        <v>281.42238288764503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0.68495000000000006</v>
      </c>
      <c r="BD7" s="12">
        <f>IF('Données projet'!$A$88&gt;35,BD6+BC7-BL6,IF(A7&lt;'Données projet'!$A$88,$BA$205^A7,IF(A7='Données projet'!$A$88,'Données projet'!$B$88,BD6+BC7-BL6)))</f>
        <v>1.8612299587670558</v>
      </c>
      <c r="BE7" s="13">
        <f>BD7*VLOOKUP('Données projet'!$B$11,Paramètres!$A$1:$I$89,3,0)*VLOOKUP('Données projet'!$B$11,Paramètres!$A$1:$I$89,5,0)</f>
        <v>1.6259704919789</v>
      </c>
      <c r="BF7" s="13">
        <f t="shared" si="37"/>
        <v>0.70809448362322513</v>
      </c>
      <c r="BG7" s="20">
        <f t="shared" si="7"/>
        <v>4.0651631658403673</v>
      </c>
      <c r="BH7" s="59">
        <f t="shared" si="8"/>
        <v>265.62071872139592</v>
      </c>
      <c r="BI7" s="59">
        <f ca="1">AVERAGE(OFFSET($BH$3,0,0,'Données projet'!$E$11+1,1))-AVERAGE(OFFSET($H$3,0,0,'Données projet'!$E$11+1,1))</f>
        <v>140.51047034381901</v>
      </c>
      <c r="BJ7" s="59">
        <f t="shared" si="38"/>
        <v>141.76719489924892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16.736482285714285</v>
      </c>
      <c r="CA7" s="13">
        <f t="shared" si="39"/>
        <v>5.55624946181974</v>
      </c>
      <c r="CB7" s="20">
        <f t="shared" si="10"/>
        <v>38.826507793621758</v>
      </c>
      <c r="CC7" s="59">
        <f t="shared" si="11"/>
        <v>300.38206334917732</v>
      </c>
      <c r="CD7" s="59">
        <f ca="1">AVERAGE(OFFSET($CC$3,0,0,'Données projet'!$E$12+1,1))-AVERAGE(OFFSET($H$3,0,0,'Données projet'!$E$12+1,1))</f>
        <v>683.36974161977764</v>
      </c>
      <c r="CE7" s="59">
        <f t="shared" si="40"/>
        <v>312.6921234697457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3.887142857142857</v>
      </c>
      <c r="CT7" s="12">
        <f>IF('Données projet'!$A$140&gt;35,CT6+CS7-DB6,IF(A7&lt;'Données projet'!$A$140,$CQ$205^A7,IF(A7='Données projet'!$A$140,'Données projet'!$B$140,CT6+CS7-DB6)))</f>
        <v>15.548571428571428</v>
      </c>
      <c r="CU7" s="17">
        <f>CT7*VLOOKUP('Données projet'!$B$13,Paramètres!$A$1:$I$89,3,0)*VLOOKUP('Données projet'!$B$13,Paramètres!$A$1:$I$89,5,0)</f>
        <v>16.736482285714285</v>
      </c>
      <c r="CV7" s="13">
        <f t="shared" si="41"/>
        <v>5.55624946181974</v>
      </c>
      <c r="CW7" s="20">
        <f t="shared" si="13"/>
        <v>38.826507793621758</v>
      </c>
      <c r="CX7" s="59">
        <f t="shared" si="14"/>
        <v>300.38206334917732</v>
      </c>
      <c r="CY7" s="59">
        <f ca="1">AVERAGE(OFFSET($CX$3,0,0,'Données projet'!$E$13+1,1))-AVERAGE(OFFSET($H$3,0,0,'Données projet'!$E$13+1,1))</f>
        <v>683.36974161977764</v>
      </c>
      <c r="CZ7" s="59">
        <f t="shared" si="42"/>
        <v>312.6921234697457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17.585434285714282</v>
      </c>
      <c r="P8" s="13">
        <f t="shared" si="33"/>
        <v>5.804560501905633</v>
      </c>
      <c r="Q8" s="20">
        <f t="shared" si="2"/>
        <v>40.737574255104683</v>
      </c>
      <c r="R8" s="59">
        <f t="shared" si="0"/>
        <v>303.51535203288245</v>
      </c>
      <c r="S8" s="59">
        <f ca="1">AVERAGE(OFFSET($R$3,0,0,'Données projet'!$E$9+1,1))-AVERAGE(OFFSET($H$3,0,0,'Données projet'!$E$9+1,1))</f>
        <v>544.5835993538301</v>
      </c>
      <c r="T8" s="59">
        <f t="shared" si="34"/>
        <v>269.67340993773422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18.495025714285713</v>
      </c>
      <c r="AK8" s="13">
        <f t="shared" si="35"/>
        <v>6.0690652871856443</v>
      </c>
      <c r="AL8" s="20">
        <f t="shared" si="4"/>
        <v>42.782458494229274</v>
      </c>
      <c r="AM8" s="59">
        <f t="shared" si="5"/>
        <v>305.56023627200705</v>
      </c>
      <c r="AN8" s="59">
        <f ca="1">AVERAGE(OFFSET($AM$3,0,0,'Données projet'!$E$10+1,1))-AVERAGE(OFFSET($H$3,0,0,'Données projet'!$E$10+1,1))</f>
        <v>609.60019207204277</v>
      </c>
      <c r="AO8" s="59">
        <f t="shared" si="36"/>
        <v>281.42238288764503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0.68495000000000006</v>
      </c>
      <c r="BD8" s="12">
        <f>IF('Données projet'!$A$88&gt;35,BD7+BC8-BL7,IF(A8&lt;'Données projet'!$A$88,$BA$205^A8,IF(A8='Données projet'!$A$88,'Données projet'!$B$88,BD7+BC8-BL7)))</f>
        <v>2.1739524616040939</v>
      </c>
      <c r="BE8" s="13">
        <f>BD8*VLOOKUP('Données projet'!$B$11,Paramètres!$A$1:$I$89,3,0)*VLOOKUP('Données projet'!$B$11,Paramètres!$A$1:$I$89,5,0)</f>
        <v>1.8991648704573367</v>
      </c>
      <c r="BF8" s="13">
        <f t="shared" si="37"/>
        <v>0.81225059593492899</v>
      </c>
      <c r="BG8" s="20">
        <f t="shared" si="7"/>
        <v>4.722381937299863</v>
      </c>
      <c r="BH8" s="59">
        <f t="shared" si="8"/>
        <v>267.50015971507764</v>
      </c>
      <c r="BI8" s="59">
        <f ca="1">AVERAGE(OFFSET($BH$3,0,0,'Données projet'!$E$11+1,1))-AVERAGE(OFFSET($H$3,0,0,'Données projet'!$E$11+1,1))</f>
        <v>140.51047034381901</v>
      </c>
      <c r="BJ8" s="59">
        <f t="shared" si="38"/>
        <v>141.76719489924892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20.920602857142853</v>
      </c>
      <c r="CA8" s="13">
        <f t="shared" si="39"/>
        <v>6.767237580756813</v>
      </c>
      <c r="CB8" s="20">
        <f t="shared" si="10"/>
        <v>48.22298876267525</v>
      </c>
      <c r="CC8" s="59">
        <f t="shared" si="11"/>
        <v>311.00076654045301</v>
      </c>
      <c r="CD8" s="59">
        <f ca="1">AVERAGE(OFFSET($CC$3,0,0,'Données projet'!$E$12+1,1))-AVERAGE(OFFSET($H$3,0,0,'Données projet'!$E$12+1,1))</f>
        <v>683.36974161977764</v>
      </c>
      <c r="CE8" s="59">
        <f t="shared" si="40"/>
        <v>312.6921234697457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3.887142857142857</v>
      </c>
      <c r="CT8" s="12">
        <f>IF('Données projet'!$A$140&gt;35,CT7+CS8-DB7,IF(A8&lt;'Données projet'!$A$140,$CQ$205^A8,IF(A8='Données projet'!$A$140,'Données projet'!$B$140,CT7+CS8-DB7)))</f>
        <v>19.435714285714283</v>
      </c>
      <c r="CU8" s="17">
        <f>CT8*VLOOKUP('Données projet'!$B$13,Paramètres!$A$1:$I$89,3,0)*VLOOKUP('Données projet'!$B$13,Paramètres!$A$1:$I$89,5,0)</f>
        <v>20.920602857142853</v>
      </c>
      <c r="CV8" s="13">
        <f t="shared" si="41"/>
        <v>6.767237580756813</v>
      </c>
      <c r="CW8" s="20">
        <f t="shared" si="13"/>
        <v>48.22298876267525</v>
      </c>
      <c r="CX8" s="59">
        <f t="shared" si="14"/>
        <v>311.00076654045301</v>
      </c>
      <c r="CY8" s="59">
        <f ca="1">AVERAGE(OFFSET($CX$3,0,0,'Données projet'!$E$13+1,1))-AVERAGE(OFFSET($H$3,0,0,'Données projet'!$E$13+1,1))</f>
        <v>683.36974161977764</v>
      </c>
      <c r="CZ8" s="59">
        <f t="shared" si="42"/>
        <v>312.6921234697457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21.102521142857139</v>
      </c>
      <c r="P9" s="13">
        <f t="shared" si="33"/>
        <v>6.8192072738987575</v>
      </c>
      <c r="Q9" s="20">
        <f t="shared" si="2"/>
        <v>48.630343659183183</v>
      </c>
      <c r="R9" s="59">
        <f t="shared" si="0"/>
        <v>312.63034365918315</v>
      </c>
      <c r="S9" s="59">
        <f ca="1">AVERAGE(OFFSET($R$3,0,0,'Données projet'!$E$9+1,1))-AVERAGE(OFFSET($H$3,0,0,'Données projet'!$E$9+1,1))</f>
        <v>544.5835993538301</v>
      </c>
      <c r="T9" s="59">
        <f t="shared" si="34"/>
        <v>269.67340993773422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22.194030857142852</v>
      </c>
      <c r="AK9" s="13">
        <f t="shared" si="35"/>
        <v>7.1299479329323407</v>
      </c>
      <c r="AL9" s="20">
        <f t="shared" si="4"/>
        <v>51.072596392714296</v>
      </c>
      <c r="AM9" s="59">
        <f t="shared" si="5"/>
        <v>315.07259639271427</v>
      </c>
      <c r="AN9" s="59">
        <f ca="1">AVERAGE(OFFSET($AM$3,0,0,'Données projet'!$E$10+1,1))-AVERAGE(OFFSET($H$3,0,0,'Données projet'!$E$10+1,1))</f>
        <v>609.60019207204277</v>
      </c>
      <c r="AO9" s="59">
        <f t="shared" si="36"/>
        <v>281.42238288764503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0.68495000000000006</v>
      </c>
      <c r="BD9" s="12">
        <f>IF('Données projet'!$A$88&gt;35,BD8+BC9-BL8,IF(A9&lt;'Données projet'!$A$88,$BA$205^A9,IF(A9='Données projet'!$A$88,'Données projet'!$B$88,BD8+BC9-BL8)))</f>
        <v>2.539218371729421</v>
      </c>
      <c r="BE9" s="13">
        <f>BD9*VLOOKUP('Données projet'!$B$11,Paramètres!$A$1:$I$89,3,0)*VLOOKUP('Données projet'!$B$11,Paramètres!$A$1:$I$89,5,0)</f>
        <v>2.2182611695428225</v>
      </c>
      <c r="BF9" s="13">
        <f t="shared" si="37"/>
        <v>0.93172739776306301</v>
      </c>
      <c r="BG9" s="20">
        <f t="shared" si="7"/>
        <v>5.4862300880577495</v>
      </c>
      <c r="BH9" s="59">
        <f t="shared" si="8"/>
        <v>269.48623008805777</v>
      </c>
      <c r="BI9" s="59">
        <f ca="1">AVERAGE(OFFSET($BH$3,0,0,'Données projet'!$E$11+1,1))-AVERAGE(OFFSET($H$3,0,0,'Données projet'!$E$11+1,1))</f>
        <v>140.51047034381901</v>
      </c>
      <c r="BJ9" s="59">
        <f t="shared" si="38"/>
        <v>141.76719489924892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25.104723428571422</v>
      </c>
      <c r="CA9" s="13">
        <f t="shared" si="39"/>
        <v>7.9501618976574999</v>
      </c>
      <c r="CB9" s="20">
        <f t="shared" si="10"/>
        <v>57.570591943182031</v>
      </c>
      <c r="CC9" s="59">
        <f t="shared" si="11"/>
        <v>321.57059194318202</v>
      </c>
      <c r="CD9" s="59">
        <f ca="1">AVERAGE(OFFSET($CC$3,0,0,'Données projet'!$E$12+1,1))-AVERAGE(OFFSET($H$3,0,0,'Données projet'!$E$12+1,1))</f>
        <v>683.36974161977764</v>
      </c>
      <c r="CE9" s="59">
        <f t="shared" si="40"/>
        <v>312.6921234697457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3.887142857142857</v>
      </c>
      <c r="CT9" s="12">
        <f>IF('Données projet'!$A$140&gt;35,CT8+CS9-DB8,IF(A9&lt;'Données projet'!$A$140,$CQ$205^A9,IF(A9='Données projet'!$A$140,'Données projet'!$B$140,CT8+CS9-DB8)))</f>
        <v>23.322857142857139</v>
      </c>
      <c r="CU9" s="17">
        <f>CT9*VLOOKUP('Données projet'!$B$13,Paramètres!$A$1:$I$89,3,0)*VLOOKUP('Données projet'!$B$13,Paramètres!$A$1:$I$89,5,0)</f>
        <v>25.104723428571422</v>
      </c>
      <c r="CV9" s="13">
        <f t="shared" si="41"/>
        <v>7.9501618976574999</v>
      </c>
      <c r="CW9" s="20">
        <f t="shared" si="13"/>
        <v>57.570591943182031</v>
      </c>
      <c r="CX9" s="59">
        <f t="shared" si="14"/>
        <v>321.57059194318202</v>
      </c>
      <c r="CY9" s="59">
        <f ca="1">AVERAGE(OFFSET($CX$3,0,0,'Données projet'!$E$13+1,1))-AVERAGE(OFFSET($H$3,0,0,'Données projet'!$E$13+1,1))</f>
        <v>683.36974161977764</v>
      </c>
      <c r="CZ9" s="59">
        <f t="shared" si="42"/>
        <v>312.6921234697457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24.619607999999992</v>
      </c>
      <c r="P10" s="13">
        <f t="shared" si="33"/>
        <v>7.8142639118614152</v>
      </c>
      <c r="Q10" s="20">
        <f t="shared" si="2"/>
        <v>56.488993579825284</v>
      </c>
      <c r="R10" s="59">
        <f t="shared" si="0"/>
        <v>321.71121580204749</v>
      </c>
      <c r="S10" s="59">
        <f ca="1">AVERAGE(OFFSET($R$3,0,0,'Données projet'!$E$9+1,1))-AVERAGE(OFFSET($H$3,0,0,'Données projet'!$E$9+1,1))</f>
        <v>544.5835993538301</v>
      </c>
      <c r="T10" s="59">
        <f t="shared" si="34"/>
        <v>269.67340993773422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25.893035999999995</v>
      </c>
      <c r="AK10" s="13">
        <f t="shared" si="35"/>
        <v>8.1703477527395769</v>
      </c>
      <c r="AL10" s="20">
        <f t="shared" si="4"/>
        <v>59.327060036021408</v>
      </c>
      <c r="AM10" s="59">
        <f t="shared" si="5"/>
        <v>324.54928225824364</v>
      </c>
      <c r="AN10" s="59">
        <f ca="1">AVERAGE(OFFSET($AM$3,0,0,'Données projet'!$E$10+1,1))-AVERAGE(OFFSET($H$3,0,0,'Données projet'!$E$10+1,1))</f>
        <v>609.60019207204277</v>
      </c>
      <c r="AO10" s="59">
        <f t="shared" si="36"/>
        <v>281.42238288764503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0.68495000000000006</v>
      </c>
      <c r="BD10" s="12">
        <f>IF('Données projet'!$A$88&gt;35,BD9+BC10-BL9,IF(A10&lt;'Données projet'!$A$88,$BA$205^A10,IF(A10='Données projet'!$A$88,'Données projet'!$B$88,BD9+BC10-BL9)))</f>
        <v>2.9658559941879772</v>
      </c>
      <c r="BE10" s="13">
        <f>BD10*VLOOKUP('Données projet'!$B$11,Paramètres!$A$1:$I$89,3,0)*VLOOKUP('Données projet'!$B$11,Paramètres!$A$1:$I$89,5,0)</f>
        <v>2.5909717965226169</v>
      </c>
      <c r="BF10" s="13">
        <f t="shared" si="37"/>
        <v>1.0687784633055231</v>
      </c>
      <c r="BG10" s="20">
        <f t="shared" si="7"/>
        <v>6.3740650358673436</v>
      </c>
      <c r="BH10" s="59">
        <f t="shared" si="8"/>
        <v>271.59628725808955</v>
      </c>
      <c r="BI10" s="59">
        <f ca="1">AVERAGE(OFFSET($BH$3,0,0,'Données projet'!$E$11+1,1))-AVERAGE(OFFSET($H$3,0,0,'Données projet'!$E$11+1,1))</f>
        <v>140.51047034381901</v>
      </c>
      <c r="BJ10" s="59">
        <f t="shared" si="38"/>
        <v>141.76719489924892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29.288843999999994</v>
      </c>
      <c r="CA10" s="13">
        <f t="shared" si="39"/>
        <v>9.1102470881196833</v>
      </c>
      <c r="CB10" s="20">
        <f t="shared" si="10"/>
        <v>66.878416978475101</v>
      </c>
      <c r="CC10" s="59">
        <f t="shared" si="11"/>
        <v>332.10063920069734</v>
      </c>
      <c r="CD10" s="59">
        <f ca="1">AVERAGE(OFFSET($CC$3,0,0,'Données projet'!$E$12+1,1))-AVERAGE(OFFSET($H$3,0,0,'Données projet'!$E$12+1,1))</f>
        <v>683.36974161977764</v>
      </c>
      <c r="CE10" s="59">
        <f t="shared" si="40"/>
        <v>312.6921234697457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3.887142857142857</v>
      </c>
      <c r="CT10" s="12">
        <f>IF('Données projet'!$A$140&gt;35,CT9+CS10-DB9,IF(A10&lt;'Données projet'!$A$140,$CQ$205^A10,IF(A10='Données projet'!$A$140,'Données projet'!$B$140,CT9+CS10-DB9)))</f>
        <v>27.209999999999994</v>
      </c>
      <c r="CU10" s="17">
        <f>CT10*VLOOKUP('Données projet'!$B$13,Paramètres!$A$1:$I$89,3,0)*VLOOKUP('Données projet'!$B$13,Paramètres!$A$1:$I$89,5,0)</f>
        <v>29.288843999999994</v>
      </c>
      <c r="CV10" s="13">
        <f t="shared" si="41"/>
        <v>9.1102470881196833</v>
      </c>
      <c r="CW10" s="20">
        <f t="shared" si="13"/>
        <v>66.878416978475101</v>
      </c>
      <c r="CX10" s="59">
        <f t="shared" si="14"/>
        <v>332.10063920069734</v>
      </c>
      <c r="CY10" s="59">
        <f ca="1">AVERAGE(OFFSET($CX$3,0,0,'Données projet'!$E$13+1,1))-AVERAGE(OFFSET($H$3,0,0,'Données projet'!$E$13+1,1))</f>
        <v>683.36974161977764</v>
      </c>
      <c r="CZ10" s="59">
        <f t="shared" si="42"/>
        <v>312.6921234697457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28.136694857142849</v>
      </c>
      <c r="P11" s="13">
        <f t="shared" si="33"/>
        <v>8.792851913254415</v>
      </c>
      <c r="Q11" s="20">
        <f t="shared" si="2"/>
        <v>64.318960625108559</v>
      </c>
      <c r="R11" s="59">
        <f t="shared" si="0"/>
        <v>330.76340506955302</v>
      </c>
      <c r="S11" s="59">
        <f ca="1">AVERAGE(OFFSET($R$3,0,0,'Données projet'!$E$9+1,1))-AVERAGE(OFFSET($H$3,0,0,'Données projet'!$E$9+1,1))</f>
        <v>544.5835993538301</v>
      </c>
      <c r="T11" s="59">
        <f t="shared" si="34"/>
        <v>269.67340993773422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29.592041142857138</v>
      </c>
      <c r="AK11" s="13">
        <f t="shared" si="35"/>
        <v>9.1935284858477626</v>
      </c>
      <c r="AL11" s="20">
        <f t="shared" si="4"/>
        <v>67.551533769994364</v>
      </c>
      <c r="AM11" s="59">
        <f t="shared" si="5"/>
        <v>333.99597821443882</v>
      </c>
      <c r="AN11" s="59">
        <f ca="1">AVERAGE(OFFSET($AM$3,0,0,'Données projet'!$E$10+1,1))-AVERAGE(OFFSET($H$3,0,0,'Données projet'!$E$10+1,1))</f>
        <v>609.60019207204277</v>
      </c>
      <c r="AO11" s="59">
        <f t="shared" si="36"/>
        <v>281.42238288764503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0.68495000000000006</v>
      </c>
      <c r="BD11" s="12">
        <f>IF('Données projet'!$A$88&gt;35,BD10+BC11-BL10,IF(A11&lt;'Données projet'!$A$88,$BA$205^A11,IF(A11='Données projet'!$A$88,'Données projet'!$B$88,BD10+BC11-BL10)))</f>
        <v>3.4641769594120162</v>
      </c>
      <c r="BE11" s="13">
        <f>BD11*VLOOKUP('Données projet'!$B$11,Paramètres!$A$1:$I$89,3,0)*VLOOKUP('Données projet'!$B$11,Paramètres!$A$1:$I$89,5,0)</f>
        <v>3.0263049917423377</v>
      </c>
      <c r="BF11" s="13">
        <f t="shared" si="37"/>
        <v>1.2259888529286307</v>
      </c>
      <c r="BG11" s="20">
        <f t="shared" si="7"/>
        <v>7.4060784461352691</v>
      </c>
      <c r="BH11" s="59">
        <f t="shared" si="8"/>
        <v>273.85052289057973</v>
      </c>
      <c r="BI11" s="59">
        <f ca="1">AVERAGE(OFFSET($BH$3,0,0,'Données projet'!$E$11+1,1))-AVERAGE(OFFSET($H$3,0,0,'Données projet'!$E$11+1,1))</f>
        <v>140.51047034381901</v>
      </c>
      <c r="BJ11" s="59">
        <f t="shared" si="38"/>
        <v>141.76719489924892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33.472964571428555</v>
      </c>
      <c r="CA11" s="13">
        <f t="shared" si="39"/>
        <v>10.251132344967342</v>
      </c>
      <c r="CB11" s="20">
        <f t="shared" si="10"/>
        <v>76.152802129389514</v>
      </c>
      <c r="CC11" s="59">
        <f t="shared" si="11"/>
        <v>342.59724657383396</v>
      </c>
      <c r="CD11" s="59">
        <f ca="1">AVERAGE(OFFSET($CC$3,0,0,'Données projet'!$E$12+1,1))-AVERAGE(OFFSET($H$3,0,0,'Données projet'!$E$12+1,1))</f>
        <v>683.36974161977764</v>
      </c>
      <c r="CE11" s="59">
        <f t="shared" si="40"/>
        <v>312.6921234697457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3.887142857142857</v>
      </c>
      <c r="CT11" s="12">
        <f>IF('Données projet'!$A$140&gt;35,CT10+CS11-DB10,IF(A11&lt;'Données projet'!$A$140,$CQ$205^A11,IF(A11='Données projet'!$A$140,'Données projet'!$B$140,CT10+CS11-DB10)))</f>
        <v>31.097142857142849</v>
      </c>
      <c r="CU11" s="17">
        <f>CT11*VLOOKUP('Données projet'!$B$13,Paramètres!$A$1:$I$89,3,0)*VLOOKUP('Données projet'!$B$13,Paramètres!$A$1:$I$89,5,0)</f>
        <v>33.472964571428555</v>
      </c>
      <c r="CV11" s="13">
        <f t="shared" si="41"/>
        <v>10.251132344967342</v>
      </c>
      <c r="CW11" s="20">
        <f t="shared" si="13"/>
        <v>76.152802129389514</v>
      </c>
      <c r="CX11" s="59">
        <f t="shared" si="14"/>
        <v>342.59724657383396</v>
      </c>
      <c r="CY11" s="59">
        <f ca="1">AVERAGE(OFFSET($CX$3,0,0,'Données projet'!$E$13+1,1))-AVERAGE(OFFSET($H$3,0,0,'Données projet'!$E$13+1,1))</f>
        <v>683.36974161977764</v>
      </c>
      <c r="CZ11" s="59">
        <f t="shared" si="42"/>
        <v>312.6921234697457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31.653781714285703</v>
      </c>
      <c r="P12" s="13">
        <f t="shared" si="33"/>
        <v>9.757265618420071</v>
      </c>
      <c r="Q12" s="20">
        <f t="shared" si="2"/>
        <v>72.124240771129223</v>
      </c>
      <c r="R12" s="59">
        <f t="shared" si="0"/>
        <v>339.79090743779591</v>
      </c>
      <c r="S12" s="59">
        <f ca="1">AVERAGE(OFFSET($R$3,0,0,'Données projet'!$E$9+1,1))-AVERAGE(OFFSET($H$3,0,0,'Données projet'!$E$9+1,1))</f>
        <v>544.5835993538301</v>
      </c>
      <c r="T12" s="59">
        <f t="shared" si="34"/>
        <v>269.67340993773422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33.291046285714273</v>
      </c>
      <c r="AK12" s="13">
        <f t="shared" si="35"/>
        <v>10.201889022116685</v>
      </c>
      <c r="AL12" s="20">
        <f t="shared" si="4"/>
        <v>75.750195661138918</v>
      </c>
      <c r="AM12" s="59">
        <f t="shared" si="5"/>
        <v>343.41686232780557</v>
      </c>
      <c r="AN12" s="59">
        <f ca="1">AVERAGE(OFFSET($AM$3,0,0,'Données projet'!$E$10+1,1))-AVERAGE(OFFSET($H$3,0,0,'Données projet'!$E$10+1,1))</f>
        <v>609.60019207204277</v>
      </c>
      <c r="AO12" s="59">
        <f t="shared" si="36"/>
        <v>281.42238288764503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0.68495000000000006</v>
      </c>
      <c r="BD12" s="12">
        <f>IF('Données projet'!$A$88&gt;35,BD11+BC12-BL11,IF(A12&lt;'Données projet'!$A$88,$BA$205^A12,IF(A12='Données projet'!$A$88,'Données projet'!$B$88,BD11+BC12-BL11)))</f>
        <v>4.046225450472928</v>
      </c>
      <c r="BE12" s="13">
        <f>BD12*VLOOKUP('Données projet'!$B$11,Paramètres!$A$1:$I$89,3,0)*VLOOKUP('Données projet'!$B$11,Paramètres!$A$1:$I$89,5,0)</f>
        <v>3.5347825535331503</v>
      </c>
      <c r="BF12" s="13">
        <f t="shared" si="37"/>
        <v>1.4063238726355167</v>
      </c>
      <c r="BG12" s="20">
        <f t="shared" si="7"/>
        <v>8.6057603589104286</v>
      </c>
      <c r="BH12" s="59">
        <f t="shared" si="8"/>
        <v>276.27242702557709</v>
      </c>
      <c r="BI12" s="59">
        <f ca="1">AVERAGE(OFFSET($BH$3,0,0,'Données projet'!$E$11+1,1))-AVERAGE(OFFSET($H$3,0,0,'Données projet'!$E$11+1,1))</f>
        <v>140.51047034381901</v>
      </c>
      <c r="BJ12" s="59">
        <f t="shared" si="38"/>
        <v>141.76719489924892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37.657085142857127</v>
      </c>
      <c r="CA12" s="13">
        <f t="shared" si="39"/>
        <v>11.375492521220362</v>
      </c>
      <c r="CB12" s="20">
        <f t="shared" si="10"/>
        <v>85.39840609826831</v>
      </c>
      <c r="CC12" s="59">
        <f t="shared" si="11"/>
        <v>353.065072764935</v>
      </c>
      <c r="CD12" s="59">
        <f ca="1">AVERAGE(OFFSET($CC$3,0,0,'Données projet'!$E$12+1,1))-AVERAGE(OFFSET($H$3,0,0,'Données projet'!$E$12+1,1))</f>
        <v>683.36974161977764</v>
      </c>
      <c r="CE12" s="59">
        <f t="shared" si="40"/>
        <v>312.6921234697457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3.887142857142857</v>
      </c>
      <c r="CT12" s="12">
        <f>IF('Données projet'!$A$140&gt;35,CT11+CS12-DB11,IF(A12&lt;'Données projet'!$A$140,$CQ$205^A12,IF(A12='Données projet'!$A$140,'Données projet'!$B$140,CT11+CS12-DB11)))</f>
        <v>34.984285714285704</v>
      </c>
      <c r="CU12" s="17">
        <f>CT12*VLOOKUP('Données projet'!$B$13,Paramètres!$A$1:$I$89,3,0)*VLOOKUP('Données projet'!$B$13,Paramètres!$A$1:$I$89,5,0)</f>
        <v>37.657085142857127</v>
      </c>
      <c r="CV12" s="13">
        <f t="shared" si="41"/>
        <v>11.375492521220362</v>
      </c>
      <c r="CW12" s="20">
        <f t="shared" si="13"/>
        <v>85.39840609826831</v>
      </c>
      <c r="CX12" s="59">
        <f t="shared" si="14"/>
        <v>353.065072764935</v>
      </c>
      <c r="CY12" s="59">
        <f ca="1">AVERAGE(OFFSET($CX$3,0,0,'Données projet'!$E$13+1,1))-AVERAGE(OFFSET($H$3,0,0,'Données projet'!$E$13+1,1))</f>
        <v>683.36974161977764</v>
      </c>
      <c r="CZ12" s="59">
        <f t="shared" si="42"/>
        <v>312.6921234697457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35.170868571428556</v>
      </c>
      <c r="P13" s="13">
        <f t="shared" si="33"/>
        <v>10.709259603674569</v>
      </c>
      <c r="Q13" s="20">
        <f t="shared" si="2"/>
        <v>79.90788990497127</v>
      </c>
      <c r="R13" s="59">
        <f t="shared" si="0"/>
        <v>348.79677879386014</v>
      </c>
      <c r="S13" s="59">
        <f ca="1">AVERAGE(OFFSET($R$3,0,0,'Données projet'!$E$9+1,1))-AVERAGE(OFFSET($H$3,0,0,'Données projet'!$E$9+1,1))</f>
        <v>544.5835993538301</v>
      </c>
      <c r="T13" s="59">
        <f t="shared" si="34"/>
        <v>269.67340993773422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36.990051428571419</v>
      </c>
      <c r="AK13" s="13">
        <f t="shared" si="35"/>
        <v>11.197263891173662</v>
      </c>
      <c r="AL13" s="20">
        <f t="shared" si="4"/>
        <v>83.92624084855602</v>
      </c>
      <c r="AM13" s="59">
        <f t="shared" si="5"/>
        <v>352.81512973744486</v>
      </c>
      <c r="AN13" s="59">
        <f ca="1">AVERAGE(OFFSET($AM$3,0,0,'Données projet'!$E$10+1,1))-AVERAGE(OFFSET($H$3,0,0,'Données projet'!$E$10+1,1))</f>
        <v>609.60019207204277</v>
      </c>
      <c r="AO13" s="59">
        <f t="shared" si="36"/>
        <v>281.42238288764503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0.68495000000000006</v>
      </c>
      <c r="BD13" s="12">
        <f>IF('Données projet'!$A$88&gt;35,BD12+BC13-BL12,IF(A13&lt;'Données projet'!$A$88,$BA$205^A13,IF(A13='Données projet'!$A$88,'Données projet'!$B$88,BD12+BC13-BL12)))</f>
        <v>4.7260693053145006</v>
      </c>
      <c r="BE13" s="13">
        <f>BD13*VLOOKUP('Données projet'!$B$11,Paramètres!$A$1:$I$89,3,0)*VLOOKUP('Données projet'!$B$11,Paramètres!$A$1:$I$89,5,0)</f>
        <v>4.1286941451227479</v>
      </c>
      <c r="BF13" s="13">
        <f t="shared" si="37"/>
        <v>1.6131850057364985</v>
      </c>
      <c r="BG13" s="20">
        <f t="shared" si="7"/>
        <v>10.000439521079853</v>
      </c>
      <c r="BH13" s="59">
        <f t="shared" si="8"/>
        <v>278.8893284099687</v>
      </c>
      <c r="BI13" s="59">
        <f ca="1">AVERAGE(OFFSET($BH$3,0,0,'Données projet'!$E$11+1,1))-AVERAGE(OFFSET($H$3,0,0,'Données projet'!$E$11+1,1))</f>
        <v>140.51047034381901</v>
      </c>
      <c r="BJ13" s="59">
        <f t="shared" si="38"/>
        <v>141.76719489924892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41.841205714285699</v>
      </c>
      <c r="CA13" s="13">
        <f t="shared" si="39"/>
        <v>12.48537318687174</v>
      </c>
      <c r="CB13" s="20">
        <f t="shared" si="10"/>
        <v>94.618791586182525</v>
      </c>
      <c r="CC13" s="59">
        <f t="shared" si="11"/>
        <v>363.50768047507137</v>
      </c>
      <c r="CD13" s="59">
        <f ca="1">AVERAGE(OFFSET($CC$3,0,0,'Données projet'!$E$12+1,1))-AVERAGE(OFFSET($H$3,0,0,'Données projet'!$E$12+1,1))</f>
        <v>683.36974161977764</v>
      </c>
      <c r="CE13" s="59">
        <f t="shared" si="40"/>
        <v>312.6921234697457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3.887142857142857</v>
      </c>
      <c r="CT13" s="12">
        <f>IF('Données projet'!$A$140&gt;35,CT12+CS13-DB12,IF(A13&lt;'Données projet'!$A$140,$CQ$205^A13,IF(A13='Données projet'!$A$140,'Données projet'!$B$140,CT12+CS13-DB12)))</f>
        <v>38.871428571428559</v>
      </c>
      <c r="CU13" s="17">
        <f>CT13*VLOOKUP('Données projet'!$B$13,Paramètres!$A$1:$I$89,3,0)*VLOOKUP('Données projet'!$B$13,Paramètres!$A$1:$I$89,5,0)</f>
        <v>41.841205714285699</v>
      </c>
      <c r="CV13" s="13">
        <f t="shared" si="41"/>
        <v>12.48537318687174</v>
      </c>
      <c r="CW13" s="20">
        <f t="shared" si="13"/>
        <v>94.618791586182525</v>
      </c>
      <c r="CX13" s="59">
        <f t="shared" si="14"/>
        <v>363.50768047507137</v>
      </c>
      <c r="CY13" s="59">
        <f ca="1">AVERAGE(OFFSET($CX$3,0,0,'Données projet'!$E$13+1,1))-AVERAGE(OFFSET($H$3,0,0,'Données projet'!$E$13+1,1))</f>
        <v>683.36974161977764</v>
      </c>
      <c r="CZ13" s="59">
        <f t="shared" si="42"/>
        <v>312.6921234697457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38.687955428571414</v>
      </c>
      <c r="P14" s="13">
        <f t="shared" si="33"/>
        <v>11.650217223542473</v>
      </c>
      <c r="Q14" s="20">
        <f t="shared" si="2"/>
        <v>87.672317369098337</v>
      </c>
      <c r="R14" s="59">
        <f t="shared" si="0"/>
        <v>357.78342848020947</v>
      </c>
      <c r="S14" s="59">
        <f ca="1">AVERAGE(OFFSET($R$3,0,0,'Données projet'!$E$9+1,1))-AVERAGE(OFFSET($H$3,0,0,'Données projet'!$E$9+1,1))</f>
        <v>544.5835993538301</v>
      </c>
      <c r="T14" s="59">
        <f t="shared" si="34"/>
        <v>269.67340993773422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40.689056571428559</v>
      </c>
      <c r="AK14" s="13">
        <f t="shared" si="35"/>
        <v>12.181099484855261</v>
      </c>
      <c r="AL14" s="20">
        <f t="shared" si="4"/>
        <v>92.082188464694312</v>
      </c>
      <c r="AM14" s="59">
        <f t="shared" si="5"/>
        <v>362.19329957580544</v>
      </c>
      <c r="AN14" s="59">
        <f ca="1">AVERAGE(OFFSET($AM$3,0,0,'Données projet'!$E$10+1,1))-AVERAGE(OFFSET($H$3,0,0,'Données projet'!$E$10+1,1))</f>
        <v>609.60019207204277</v>
      </c>
      <c r="AO14" s="59">
        <f t="shared" si="36"/>
        <v>281.42238288764503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0.68495000000000006</v>
      </c>
      <c r="BD14" s="12">
        <f>IF('Données projet'!$A$88&gt;35,BD13+BC14-BL13,IF(A14&lt;'Données projet'!$A$88,$BA$205^A14,IF(A14='Données projet'!$A$88,'Données projet'!$B$88,BD13+BC14-BL13)))</f>
        <v>5.5201400297715146</v>
      </c>
      <c r="BE14" s="13">
        <f>BD14*VLOOKUP('Données projet'!$B$11,Paramètres!$A$1:$I$89,3,0)*VLOOKUP('Données projet'!$B$11,Paramètres!$A$1:$I$89,5,0)</f>
        <v>4.8223943300083958</v>
      </c>
      <c r="BF14" s="13">
        <f t="shared" si="37"/>
        <v>1.8504740717059096</v>
      </c>
      <c r="BG14" s="20">
        <f t="shared" si="7"/>
        <v>11.621912466319081</v>
      </c>
      <c r="BH14" s="59">
        <f t="shared" si="8"/>
        <v>281.73302357743023</v>
      </c>
      <c r="BI14" s="59">
        <f ca="1">AVERAGE(OFFSET($BH$3,0,0,'Données projet'!$E$11+1,1))-AVERAGE(OFFSET($H$3,0,0,'Données projet'!$E$11+1,1))</f>
        <v>140.51047034381901</v>
      </c>
      <c r="BJ14" s="59">
        <f t="shared" si="38"/>
        <v>141.76719489924892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46.025326285714272</v>
      </c>
      <c r="CA14" s="13">
        <f t="shared" si="39"/>
        <v>13.582387123582203</v>
      </c>
      <c r="CB14" s="20">
        <f t="shared" si="10"/>
        <v>103.81676752119135</v>
      </c>
      <c r="CC14" s="59">
        <f t="shared" si="11"/>
        <v>373.92787863230251</v>
      </c>
      <c r="CD14" s="59">
        <f ca="1">AVERAGE(OFFSET($CC$3,0,0,'Données projet'!$E$12+1,1))-AVERAGE(OFFSET($H$3,0,0,'Données projet'!$E$12+1,1))</f>
        <v>683.36974161977764</v>
      </c>
      <c r="CE14" s="59">
        <f t="shared" si="40"/>
        <v>312.6921234697457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3.887142857142857</v>
      </c>
      <c r="CT14" s="12">
        <f>IF('Données projet'!$A$140&gt;35,CT13+CS14-DB13,IF(A14&lt;'Données projet'!$A$140,$CQ$205^A14,IF(A14='Données projet'!$A$140,'Données projet'!$B$140,CT13+CS14-DB13)))</f>
        <v>42.758571428571415</v>
      </c>
      <c r="CU14" s="17">
        <f>CT14*VLOOKUP('Données projet'!$B$13,Paramètres!$A$1:$I$89,3,0)*VLOOKUP('Données projet'!$B$13,Paramètres!$A$1:$I$89,5,0)</f>
        <v>46.025326285714272</v>
      </c>
      <c r="CV14" s="13">
        <f t="shared" si="41"/>
        <v>13.582387123582203</v>
      </c>
      <c r="CW14" s="20">
        <f t="shared" si="13"/>
        <v>103.81676752119135</v>
      </c>
      <c r="CX14" s="59">
        <f t="shared" si="14"/>
        <v>373.92787863230251</v>
      </c>
      <c r="CY14" s="59">
        <f ca="1">AVERAGE(OFFSET($CX$3,0,0,'Données projet'!$E$13+1,1))-AVERAGE(OFFSET($H$3,0,0,'Données projet'!$E$13+1,1))</f>
        <v>683.36974161977764</v>
      </c>
      <c r="CZ14" s="59">
        <f t="shared" si="42"/>
        <v>312.6921234697457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42.205042285714271</v>
      </c>
      <c r="P15" s="13">
        <f t="shared" si="33"/>
        <v>12.581255887241159</v>
      </c>
      <c r="Q15" s="20">
        <f t="shared" si="2"/>
        <v>95.419469317897367</v>
      </c>
      <c r="R15" s="59">
        <f t="shared" si="0"/>
        <v>366.7528026512307</v>
      </c>
      <c r="S15" s="59">
        <f ca="1">AVERAGE(OFFSET($R$3,0,0,'Données projet'!$E$9+1,1))-AVERAGE(OFFSET($H$3,0,0,'Données projet'!$E$9+1,1))</f>
        <v>544.5835993538301</v>
      </c>
      <c r="T15" s="59">
        <f t="shared" si="34"/>
        <v>269.67340993773422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44.388061714285698</v>
      </c>
      <c r="AK15" s="13">
        <f t="shared" si="35"/>
        <v>13.154564130977278</v>
      </c>
      <c r="AL15" s="20">
        <f t="shared" si="4"/>
        <v>100.22007334716635</v>
      </c>
      <c r="AM15" s="59">
        <f t="shared" si="5"/>
        <v>371.55340668049968</v>
      </c>
      <c r="AN15" s="59">
        <f ca="1">AVERAGE(OFFSET($AM$3,0,0,'Données projet'!$E$10+1,1))-AVERAGE(OFFSET($H$3,0,0,'Données projet'!$E$10+1,1))</f>
        <v>609.60019207204277</v>
      </c>
      <c r="AO15" s="59">
        <f t="shared" si="36"/>
        <v>281.42238288764503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0.68495000000000006</v>
      </c>
      <c r="BD15" s="12">
        <f>IF('Données projet'!$A$88&gt;35,BD14+BC15-BL14,IF(A15&lt;'Données projet'!$A$88,$BA$205^A15,IF(A15='Données projet'!$A$88,'Données projet'!$B$88,BD14+BC15-BL14)))</f>
        <v>6.4476299393282117</v>
      </c>
      <c r="BE15" s="13">
        <f>BD15*VLOOKUP('Données projet'!$B$11,Paramètres!$A$1:$I$89,3,0)*VLOOKUP('Données projet'!$B$11,Paramètres!$A$1:$I$89,5,0)</f>
        <v>5.6326495149971265</v>
      </c>
      <c r="BF15" s="13">
        <f t="shared" si="37"/>
        <v>2.1226668223912148</v>
      </c>
      <c r="BG15" s="20">
        <f t="shared" si="7"/>
        <v>13.507175954284696</v>
      </c>
      <c r="BH15" s="59">
        <f t="shared" si="8"/>
        <v>284.84050928761803</v>
      </c>
      <c r="BI15" s="59">
        <f ca="1">AVERAGE(OFFSET($BH$3,0,0,'Données projet'!$E$11+1,1))-AVERAGE(OFFSET($H$3,0,0,'Données projet'!$E$11+1,1))</f>
        <v>140.51047034381901</v>
      </c>
      <c r="BJ15" s="59">
        <f t="shared" si="38"/>
        <v>141.76719489924892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50.209446857142837</v>
      </c>
      <c r="CA15" s="13">
        <f t="shared" si="39"/>
        <v>14.667837061101311</v>
      </c>
      <c r="CB15" s="20">
        <f t="shared" si="10"/>
        <v>112.99460282427522</v>
      </c>
      <c r="CC15" s="59">
        <f t="shared" si="11"/>
        <v>384.32793615760852</v>
      </c>
      <c r="CD15" s="59">
        <f ca="1">AVERAGE(OFFSET($CC$3,0,0,'Données projet'!$E$12+1,1))-AVERAGE(OFFSET($H$3,0,0,'Données projet'!$E$12+1,1))</f>
        <v>683.36974161977764</v>
      </c>
      <c r="CE15" s="59">
        <f t="shared" si="40"/>
        <v>312.6921234697457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3.887142857142857</v>
      </c>
      <c r="CT15" s="12">
        <f>IF('Données projet'!$A$140&gt;35,CT14+CS15-DB14,IF(A15&lt;'Données projet'!$A$140,$CQ$205^A15,IF(A15='Données projet'!$A$140,'Données projet'!$B$140,CT14+CS15-DB14)))</f>
        <v>46.64571428571427</v>
      </c>
      <c r="CU15" s="17">
        <f>CT15*VLOOKUP('Données projet'!$B$13,Paramètres!$A$1:$I$89,3,0)*VLOOKUP('Données projet'!$B$13,Paramètres!$A$1:$I$89,5,0)</f>
        <v>50.209446857142837</v>
      </c>
      <c r="CV15" s="13">
        <f t="shared" si="41"/>
        <v>14.667837061101311</v>
      </c>
      <c r="CW15" s="20">
        <f t="shared" si="13"/>
        <v>112.99460282427522</v>
      </c>
      <c r="CX15" s="59">
        <f t="shared" si="14"/>
        <v>384.32793615760852</v>
      </c>
      <c r="CY15" s="59">
        <f ca="1">AVERAGE(OFFSET($CX$3,0,0,'Données projet'!$E$13+1,1))-AVERAGE(OFFSET($H$3,0,0,'Données projet'!$E$13+1,1))</f>
        <v>683.36974161977764</v>
      </c>
      <c r="CZ15" s="59">
        <f t="shared" si="42"/>
        <v>312.6921234697457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45.722129142857128</v>
      </c>
      <c r="P16" s="13">
        <f t="shared" si="33"/>
        <v>13.50329614922042</v>
      </c>
      <c r="Q16" s="20">
        <f t="shared" si="2"/>
        <v>103.1509490503684</v>
      </c>
      <c r="R16" s="59">
        <f t="shared" si="0"/>
        <v>375.70650460592395</v>
      </c>
      <c r="S16" s="59">
        <f ca="1">AVERAGE(OFFSET($R$3,0,0,'Données projet'!$E$9+1,1))-AVERAGE(OFFSET($H$3,0,0,'Données projet'!$E$9+1,1))</f>
        <v>544.5835993538301</v>
      </c>
      <c r="T16" s="59">
        <f t="shared" si="34"/>
        <v>269.67340993773422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48.087066857142844</v>
      </c>
      <c r="AK16" s="13">
        <f t="shared" si="35"/>
        <v>14.118620332222624</v>
      </c>
      <c r="AL16" s="20">
        <f t="shared" si="4"/>
        <v>108.34157185481153</v>
      </c>
      <c r="AM16" s="59">
        <f t="shared" si="5"/>
        <v>380.89712741036709</v>
      </c>
      <c r="AN16" s="59">
        <f ca="1">AVERAGE(OFFSET($AM$3,0,0,'Données projet'!$E$10+1,1))-AVERAGE(OFFSET($H$3,0,0,'Données projet'!$E$10+1,1))</f>
        <v>609.60019207204277</v>
      </c>
      <c r="AO16" s="59">
        <f t="shared" si="36"/>
        <v>281.42238288764503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0.68495000000000006</v>
      </c>
      <c r="BD16" s="12">
        <f>IF('Données projet'!$A$88&gt;35,BD15+BC16-BL15,IF(A16&lt;'Données projet'!$A$88,$BA$205^A16,IF(A16='Données projet'!$A$88,'Données projet'!$B$88,BD15+BC16-BL15)))</f>
        <v>7.5309560283459378</v>
      </c>
      <c r="BE16" s="13">
        <f>BD16*VLOOKUP('Données projet'!$B$11,Paramètres!$A$1:$I$89,3,0)*VLOOKUP('Données projet'!$B$11,Paramètres!$A$1:$I$89,5,0)</f>
        <v>6.5790431863630117</v>
      </c>
      <c r="BF16" s="13">
        <f t="shared" si="37"/>
        <v>2.4348973637478215</v>
      </c>
      <c r="BG16" s="20">
        <f t="shared" si="7"/>
        <v>15.699279791443033</v>
      </c>
      <c r="BH16" s="59">
        <f t="shared" si="8"/>
        <v>288.25483534699856</v>
      </c>
      <c r="BI16" s="59">
        <f ca="1">AVERAGE(OFFSET($BH$3,0,0,'Données projet'!$E$11+1,1))-AVERAGE(OFFSET($H$3,0,0,'Données projet'!$E$11+1,1))</f>
        <v>140.51047034381901</v>
      </c>
      <c r="BJ16" s="59">
        <f t="shared" si="38"/>
        <v>141.76719489924892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54.393567428571409</v>
      </c>
      <c r="CA16" s="13">
        <f t="shared" si="39"/>
        <v>15.742796226362564</v>
      </c>
      <c r="CB16" s="20">
        <f t="shared" si="10"/>
        <v>122.15416669900999</v>
      </c>
      <c r="CC16" s="59">
        <f t="shared" si="11"/>
        <v>394.70972225456552</v>
      </c>
      <c r="CD16" s="59">
        <f ca="1">AVERAGE(OFFSET($CC$3,0,0,'Données projet'!$E$12+1,1))-AVERAGE(OFFSET($H$3,0,0,'Données projet'!$E$12+1,1))</f>
        <v>683.36974161977764</v>
      </c>
      <c r="CE16" s="59">
        <f t="shared" si="40"/>
        <v>312.6921234697457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3.887142857142857</v>
      </c>
      <c r="CT16" s="12">
        <f>IF('Données projet'!$A$140&gt;35,CT15+CS16-DB15,IF(A16&lt;'Données projet'!$A$140,$CQ$205^A16,IF(A16='Données projet'!$A$140,'Données projet'!$B$140,CT15+CS16-DB15)))</f>
        <v>50.532857142857125</v>
      </c>
      <c r="CU16" s="17">
        <f>CT16*VLOOKUP('Données projet'!$B$13,Paramètres!$A$1:$I$89,3,0)*VLOOKUP('Données projet'!$B$13,Paramètres!$A$1:$I$89,5,0)</f>
        <v>54.393567428571409</v>
      </c>
      <c r="CV16" s="13">
        <f t="shared" si="41"/>
        <v>15.742796226362564</v>
      </c>
      <c r="CW16" s="20">
        <f t="shared" si="13"/>
        <v>122.15416669900999</v>
      </c>
      <c r="CX16" s="59">
        <f t="shared" si="14"/>
        <v>394.70972225456552</v>
      </c>
      <c r="CY16" s="59">
        <f ca="1">AVERAGE(OFFSET($CX$3,0,0,'Données projet'!$E$13+1,1))-AVERAGE(OFFSET($H$3,0,0,'Données projet'!$E$13+1,1))</f>
        <v>683.36974161977764</v>
      </c>
      <c r="CZ16" s="59">
        <f t="shared" si="42"/>
        <v>312.6921234697457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49.239215999999978</v>
      </c>
      <c r="P17" s="13">
        <f t="shared" si="33"/>
        <v>14.417108895027585</v>
      </c>
      <c r="Q17" s="20">
        <f t="shared" si="2"/>
        <v>110.86809919217301</v>
      </c>
      <c r="R17" s="59">
        <f t="shared" si="0"/>
        <v>384.64587696995079</v>
      </c>
      <c r="S17" s="59">
        <f ca="1">AVERAGE(OFFSET($R$3,0,0,'Données projet'!$E$9+1,1))-AVERAGE(OFFSET($H$3,0,0,'Données projet'!$E$9+1,1))</f>
        <v>544.5835993538301</v>
      </c>
      <c r="T17" s="59">
        <f t="shared" si="34"/>
        <v>269.67340993773422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51.78607199999999</v>
      </c>
      <c r="AK17" s="13">
        <f t="shared" si="35"/>
        <v>15.07407410219286</v>
      </c>
      <c r="AL17" s="20">
        <f t="shared" si="4"/>
        <v>116.44808779465257</v>
      </c>
      <c r="AM17" s="59">
        <f t="shared" si="5"/>
        <v>390.22586557243034</v>
      </c>
      <c r="AN17" s="59">
        <f ca="1">AVERAGE(OFFSET($AM$3,0,0,'Données projet'!$E$10+1,1))-AVERAGE(OFFSET($H$3,0,0,'Données projet'!$E$10+1,1))</f>
        <v>609.60019207204277</v>
      </c>
      <c r="AO17" s="59">
        <f t="shared" si="36"/>
        <v>281.42238288764503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0.68495000000000006</v>
      </c>
      <c r="BD17" s="12">
        <f>IF('Données projet'!$A$88&gt;35,BD16+BC17-BL16,IF(A17&lt;'Données projet'!$A$88,$BA$205^A17,IF(A17='Données projet'!$A$88,'Données projet'!$B$88,BD16+BC17-BL16)))</f>
        <v>8.7963017782607569</v>
      </c>
      <c r="BE17" s="13">
        <f>BD17*VLOOKUP('Données projet'!$B$11,Paramètres!$A$1:$I$89,3,0)*VLOOKUP('Données projet'!$B$11,Paramètres!$A$1:$I$89,5,0)</f>
        <v>7.6844492334885981</v>
      </c>
      <c r="BF17" s="13">
        <f t="shared" si="37"/>
        <v>2.7930549954642903</v>
      </c>
      <c r="BG17" s="20">
        <f t="shared" si="7"/>
        <v>18.248319865426279</v>
      </c>
      <c r="BH17" s="59">
        <f t="shared" si="8"/>
        <v>292.02609764320403</v>
      </c>
      <c r="BI17" s="59">
        <f ca="1">AVERAGE(OFFSET($BH$3,0,0,'Données projet'!$E$11+1,1))-AVERAGE(OFFSET($H$3,0,0,'Données projet'!$E$11+1,1))</f>
        <v>140.51047034381901</v>
      </c>
      <c r="BJ17" s="59">
        <f t="shared" si="38"/>
        <v>141.76719489924892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58.577687999999974</v>
      </c>
      <c r="CA17" s="13">
        <f t="shared" si="39"/>
        <v>16.808163355048819</v>
      </c>
      <c r="CB17" s="20">
        <f t="shared" si="10"/>
        <v>131.29702444337667</v>
      </c>
      <c r="CC17" s="59">
        <f t="shared" si="11"/>
        <v>405.07480222115441</v>
      </c>
      <c r="CD17" s="59">
        <f ca="1">AVERAGE(OFFSET($CC$3,0,0,'Données projet'!$E$12+1,1))-AVERAGE(OFFSET($H$3,0,0,'Données projet'!$E$12+1,1))</f>
        <v>683.36974161977764</v>
      </c>
      <c r="CE17" s="59">
        <f t="shared" si="40"/>
        <v>312.6921234697457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3.887142857142857</v>
      </c>
      <c r="CT17" s="12">
        <f>IF('Données projet'!$A$140&gt;35,CT16+CS17-DB16,IF(A17&lt;'Données projet'!$A$140,$CQ$205^A17,IF(A17='Données projet'!$A$140,'Données projet'!$B$140,CT16+CS17-DB16)))</f>
        <v>54.41999999999998</v>
      </c>
      <c r="CU17" s="17">
        <f>CT17*VLOOKUP('Données projet'!$B$13,Paramètres!$A$1:$I$89,3,0)*VLOOKUP('Données projet'!$B$13,Paramètres!$A$1:$I$89,5,0)</f>
        <v>58.577687999999974</v>
      </c>
      <c r="CV17" s="13">
        <f t="shared" si="41"/>
        <v>16.808163355048819</v>
      </c>
      <c r="CW17" s="20">
        <f t="shared" si="13"/>
        <v>131.29702444337667</v>
      </c>
      <c r="CX17" s="59">
        <f t="shared" si="14"/>
        <v>405.07480222115441</v>
      </c>
      <c r="CY17" s="59">
        <f ca="1">AVERAGE(OFFSET($CX$3,0,0,'Données projet'!$E$13+1,1))-AVERAGE(OFFSET($H$3,0,0,'Données projet'!$E$13+1,1))</f>
        <v>683.36974161977764</v>
      </c>
      <c r="CZ17" s="59">
        <f t="shared" si="42"/>
        <v>312.6921234697457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52.756302857142842</v>
      </c>
      <c r="P18" s="13">
        <f t="shared" si="33"/>
        <v>15.323348643415981</v>
      </c>
      <c r="Q18" s="20">
        <f t="shared" si="2"/>
        <v>118.57205969680662</v>
      </c>
      <c r="R18" s="59">
        <f t="shared" si="0"/>
        <v>393.5720596968066</v>
      </c>
      <c r="S18" s="59">
        <f ca="1">AVERAGE(OFFSET($R$3,0,0,'Données projet'!$E$9+1,1))-AVERAGE(OFFSET($H$3,0,0,'Données projet'!$E$9+1,1))</f>
        <v>544.5835993538301</v>
      </c>
      <c r="T18" s="59">
        <f t="shared" si="34"/>
        <v>269.67340993773422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55.485077142857122</v>
      </c>
      <c r="AK18" s="13">
        <f t="shared" si="35"/>
        <v>16.021609785041925</v>
      </c>
      <c r="AL18" s="20">
        <f t="shared" si="4"/>
        <v>124.54081306609082</v>
      </c>
      <c r="AM18" s="59">
        <f t="shared" si="5"/>
        <v>399.54081306609083</v>
      </c>
      <c r="AN18" s="59">
        <f ca="1">AVERAGE(OFFSET($AM$3,0,0,'Données projet'!$E$10+1,1))-AVERAGE(OFFSET($H$3,0,0,'Données projet'!$E$10+1,1))</f>
        <v>609.60019207204277</v>
      </c>
      <c r="AO18" s="59">
        <f t="shared" si="36"/>
        <v>281.42238288764503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10.27425</v>
      </c>
      <c r="BB18" s="12">
        <f>VLOOKUP(A18,'Données projet'!$A$87:$I$107,9,0)</f>
        <v>0.68495000000000006</v>
      </c>
      <c r="BC18" s="12">
        <f t="array" ref="BC18">INDEX(BB:BB,MIN(IF(ISNUMBER(BB18:BB214),ROW(BB18:BB214),"")))</f>
        <v>0.68495000000000006</v>
      </c>
      <c r="BD18" s="12">
        <f>IF('Données projet'!$A$88&gt;35,BD17+BC18-BL17,IF(A18&lt;'Données projet'!$A$88,$BA$205^A18,IF(A18='Données projet'!$A$88,'Données projet'!$B$88,BD17+BC18-BL17)))</f>
        <v>10.27425</v>
      </c>
      <c r="BE18" s="13">
        <f>BD18*VLOOKUP('Données projet'!$B$11,Paramètres!$A$1:$I$89,3,0)*VLOOKUP('Données projet'!$B$11,Paramètres!$A$1:$I$89,5,0)</f>
        <v>8.9755848</v>
      </c>
      <c r="BF18" s="13">
        <f t="shared" si="37"/>
        <v>3.2038952950691888</v>
      </c>
      <c r="BG18" s="20">
        <f t="shared" si="7"/>
        <v>21.212594498912168</v>
      </c>
      <c r="BH18" s="59">
        <f t="shared" si="8"/>
        <v>296.21259449891215</v>
      </c>
      <c r="BI18" s="59">
        <f ca="1">AVERAGE(OFFSET($BH$3,0,0,'Données projet'!$E$11+1,1))-AVERAGE(OFFSET($H$3,0,0,'Données projet'!$E$11+1,1))</f>
        <v>140.51047034381901</v>
      </c>
      <c r="BJ18" s="59">
        <f t="shared" si="38"/>
        <v>141.76719489924892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3.605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62.761808571428546</v>
      </c>
      <c r="CA18" s="13">
        <f t="shared" si="39"/>
        <v>17.864701516802167</v>
      </c>
      <c r="CB18" s="20">
        <f t="shared" si="10"/>
        <v>140.42450507033516</v>
      </c>
      <c r="CC18" s="59">
        <f t="shared" si="11"/>
        <v>415.42450507033516</v>
      </c>
      <c r="CD18" s="59">
        <f ca="1">AVERAGE(OFFSET($CC$3,0,0,'Données projet'!$E$12+1,1))-AVERAGE(OFFSET($H$3,0,0,'Données projet'!$E$12+1,1))</f>
        <v>683.36974161977764</v>
      </c>
      <c r="CE18" s="59">
        <f t="shared" si="40"/>
        <v>312.6921234697457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3.887142857142857</v>
      </c>
      <c r="CT18" s="12">
        <f>IF('Données projet'!$A$140&gt;35,CT17+CS18-DB17,IF(A18&lt;'Données projet'!$A$140,$CQ$205^A18,IF(A18='Données projet'!$A$140,'Données projet'!$B$140,CT17+CS18-DB17)))</f>
        <v>58.307142857142836</v>
      </c>
      <c r="CU18" s="17">
        <f>CT18*VLOOKUP('Données projet'!$B$13,Paramètres!$A$1:$I$89,3,0)*VLOOKUP('Données projet'!$B$13,Paramètres!$A$1:$I$89,5,0)</f>
        <v>62.761808571428546</v>
      </c>
      <c r="CV18" s="13">
        <f t="shared" si="41"/>
        <v>17.864701516802167</v>
      </c>
      <c r="CW18" s="20">
        <f t="shared" si="13"/>
        <v>140.42450507033516</v>
      </c>
      <c r="CX18" s="59">
        <f t="shared" si="14"/>
        <v>415.42450507033516</v>
      </c>
      <c r="CY18" s="59">
        <f ca="1">AVERAGE(OFFSET($CX$3,0,0,'Données projet'!$E$13+1,1))-AVERAGE(OFFSET($H$3,0,0,'Données projet'!$E$13+1,1))</f>
        <v>683.36974161977764</v>
      </c>
      <c r="CZ18" s="59">
        <f t="shared" si="42"/>
        <v>312.6921234697457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56.273389714285692</v>
      </c>
      <c r="P19" s="13">
        <f t="shared" si="33"/>
        <v>16.222577706752112</v>
      </c>
      <c r="Q19" s="20">
        <f t="shared" si="2"/>
        <v>126.26380992497417</v>
      </c>
      <c r="R19" s="59">
        <f t="shared" si="0"/>
        <v>402.4860321471964</v>
      </c>
      <c r="S19" s="59">
        <f ca="1">AVERAGE(OFFSET($R$3,0,0,'Données projet'!$E$9+1,1))-AVERAGE(OFFSET($H$3,0,0,'Données projet'!$E$9+1,1))</f>
        <v>544.5835993538301</v>
      </c>
      <c r="T19" s="59">
        <f t="shared" si="34"/>
        <v>269.67340993773422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59.184082285714261</v>
      </c>
      <c r="AK19" s="13">
        <f t="shared" si="35"/>
        <v>16.961815316835434</v>
      </c>
      <c r="AL19" s="20">
        <f t="shared" si="4"/>
        <v>132.62077165777404</v>
      </c>
      <c r="AM19" s="59">
        <f t="shared" si="5"/>
        <v>408.84299387999624</v>
      </c>
      <c r="AN19" s="59">
        <f ca="1">AVERAGE(OFFSET($AM$3,0,0,'Données projet'!$E$10+1,1))-AVERAGE(OFFSET($H$3,0,0,'Données projet'!$E$10+1,1))</f>
        <v>609.60019207204277</v>
      </c>
      <c r="AO19" s="59">
        <f t="shared" si="36"/>
        <v>281.42238288764503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4.3260000000000005</v>
      </c>
      <c r="BD19" s="12">
        <f>IF('Données projet'!$A$88&gt;35,BD18+BC19-BL18,IF(A19&lt;'Données projet'!$A$88,$BA$205^A19,IF(A19='Données projet'!$A$88,'Données projet'!$B$88,BD18+BC19-BL18)))</f>
        <v>10.99525</v>
      </c>
      <c r="BE19" s="13">
        <f>BD19*VLOOKUP('Données projet'!$B$11,Paramètres!$A$1:$I$89,3,0)*VLOOKUP('Données projet'!$B$11,Paramètres!$A$1:$I$89,5,0)</f>
        <v>9.6054504000000005</v>
      </c>
      <c r="BF19" s="13">
        <f t="shared" si="37"/>
        <v>3.4017683363889968</v>
      </c>
      <c r="BG19" s="20">
        <f t="shared" si="7"/>
        <v>22.65423929921084</v>
      </c>
      <c r="BH19" s="59">
        <f t="shared" si="8"/>
        <v>298.87646152143304</v>
      </c>
      <c r="BI19" s="59">
        <f ca="1">AVERAGE(OFFSET($BH$3,0,0,'Données projet'!$E$11+1,1))-AVERAGE(OFFSET($H$3,0,0,'Données projet'!$E$11+1,1))</f>
        <v>140.51047034381901</v>
      </c>
      <c r="BJ19" s="59">
        <f t="shared" si="38"/>
        <v>141.76719489924892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66.945929142857111</v>
      </c>
      <c r="CA19" s="13">
        <f t="shared" si="39"/>
        <v>18.913066282596109</v>
      </c>
      <c r="CB19" s="20">
        <f t="shared" si="10"/>
        <v>149.53775036599768</v>
      </c>
      <c r="CC19" s="59">
        <f t="shared" si="11"/>
        <v>425.75997258821991</v>
      </c>
      <c r="CD19" s="59">
        <f ca="1">AVERAGE(OFFSET($CC$3,0,0,'Données projet'!$E$12+1,1))-AVERAGE(OFFSET($H$3,0,0,'Données projet'!$E$12+1,1))</f>
        <v>683.36974161977764</v>
      </c>
      <c r="CE19" s="59">
        <f t="shared" si="40"/>
        <v>312.6921234697457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3.887142857142857</v>
      </c>
      <c r="CT19" s="12">
        <f>IF('Données projet'!$A$140&gt;35,CT18+CS19-DB18,IF(A19&lt;'Données projet'!$A$140,$CQ$205^A19,IF(A19='Données projet'!$A$140,'Données projet'!$B$140,CT18+CS19-DB18)))</f>
        <v>62.194285714285691</v>
      </c>
      <c r="CU19" s="17">
        <f>CT19*VLOOKUP('Données projet'!$B$13,Paramètres!$A$1:$I$89,3,0)*VLOOKUP('Données projet'!$B$13,Paramètres!$A$1:$I$89,5,0)</f>
        <v>66.945929142857111</v>
      </c>
      <c r="CV19" s="13">
        <f t="shared" si="41"/>
        <v>18.913066282596109</v>
      </c>
      <c r="CW19" s="20">
        <f t="shared" si="13"/>
        <v>149.53775036599768</v>
      </c>
      <c r="CX19" s="59">
        <f t="shared" si="14"/>
        <v>425.75997258821991</v>
      </c>
      <c r="CY19" s="59">
        <f ca="1">AVERAGE(OFFSET($CX$3,0,0,'Données projet'!$E$13+1,1))-AVERAGE(OFFSET($H$3,0,0,'Données projet'!$E$13+1,1))</f>
        <v>683.36974161977764</v>
      </c>
      <c r="CZ19" s="59">
        <f t="shared" si="42"/>
        <v>312.6921234697457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59.790476571428549</v>
      </c>
      <c r="P20" s="13">
        <f t="shared" si="33"/>
        <v>17.115284135607041</v>
      </c>
      <c r="Q20" s="20">
        <f t="shared" si="2"/>
        <v>133.94419989808699</v>
      </c>
      <c r="R20" s="59">
        <f t="shared" si="0"/>
        <v>411.38864434253145</v>
      </c>
      <c r="S20" s="59">
        <f ca="1">AVERAGE(OFFSET($R$3,0,0,'Données projet'!$E$9+1,1))-AVERAGE(OFFSET($H$3,0,0,'Données projet'!$E$9+1,1))</f>
        <v>544.5835993538301</v>
      </c>
      <c r="T20" s="59">
        <f t="shared" si="34"/>
        <v>269.67340993773422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62.883087428571407</v>
      </c>
      <c r="AK20" s="13">
        <f t="shared" si="35"/>
        <v>17.895200987849151</v>
      </c>
      <c r="AL20" s="20">
        <f t="shared" si="4"/>
        <v>140.6888523252658</v>
      </c>
      <c r="AM20" s="59">
        <f t="shared" si="5"/>
        <v>418.13329676971023</v>
      </c>
      <c r="AN20" s="59">
        <f ca="1">AVERAGE(OFFSET($AM$3,0,0,'Données projet'!$E$10+1,1))-AVERAGE(OFFSET($H$3,0,0,'Données projet'!$E$10+1,1))</f>
        <v>609.60019207204277</v>
      </c>
      <c r="AO20" s="59">
        <f t="shared" si="36"/>
        <v>281.42238288764503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4.3260000000000005</v>
      </c>
      <c r="BD20" s="12">
        <f>IF('Données projet'!$A$88&gt;35,BD19+BC20-BL19,IF(A20&lt;'Données projet'!$A$88,$BA$205^A20,IF(A20='Données projet'!$A$88,'Données projet'!$B$88,BD19+BC20-BL19)))</f>
        <v>15.321250000000001</v>
      </c>
      <c r="BE20" s="13">
        <f>BD20*VLOOKUP('Données projet'!$B$11,Paramètres!$A$1:$I$89,3,0)*VLOOKUP('Données projet'!$B$11,Paramètres!$A$1:$I$89,5,0)</f>
        <v>13.384644000000003</v>
      </c>
      <c r="BF20" s="13">
        <f t="shared" si="37"/>
        <v>4.5605986563966985</v>
      </c>
      <c r="BG20" s="20">
        <f t="shared" si="7"/>
        <v>31.254630959890918</v>
      </c>
      <c r="BH20" s="59">
        <f t="shared" si="8"/>
        <v>308.69907540433536</v>
      </c>
      <c r="BI20" s="59">
        <f ca="1">AVERAGE(OFFSET($BH$3,0,0,'Données projet'!$E$11+1,1))-AVERAGE(OFFSET($H$3,0,0,'Données projet'!$E$11+1,1))</f>
        <v>140.51047034381901</v>
      </c>
      <c r="BJ20" s="59">
        <f t="shared" si="38"/>
        <v>141.76719489924892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71.13004971428569</v>
      </c>
      <c r="CA20" s="13">
        <f t="shared" si="39"/>
        <v>19.953826645408597</v>
      </c>
      <c r="CB20" s="20">
        <f t="shared" si="10"/>
        <v>158.63775132646754</v>
      </c>
      <c r="CC20" s="59">
        <f t="shared" si="11"/>
        <v>436.08219577091199</v>
      </c>
      <c r="CD20" s="59">
        <f ca="1">AVERAGE(OFFSET($CC$3,0,0,'Données projet'!$E$12+1,1))-AVERAGE(OFFSET($H$3,0,0,'Données projet'!$E$12+1,1))</f>
        <v>683.36974161977764</v>
      </c>
      <c r="CE20" s="59">
        <f t="shared" si="40"/>
        <v>312.6921234697457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3.887142857142857</v>
      </c>
      <c r="CT20" s="12">
        <f>IF('Données projet'!$A$140&gt;35,CT19+CS20-DB19,IF(A20&lt;'Données projet'!$A$140,$CQ$205^A20,IF(A20='Données projet'!$A$140,'Données projet'!$B$140,CT19+CS20-DB19)))</f>
        <v>66.081428571428546</v>
      </c>
      <c r="CU20" s="17">
        <f>CT20*VLOOKUP('Données projet'!$B$13,Paramètres!$A$1:$I$89,3,0)*VLOOKUP('Données projet'!$B$13,Paramètres!$A$1:$I$89,5,0)</f>
        <v>71.13004971428569</v>
      </c>
      <c r="CV20" s="13">
        <f t="shared" si="41"/>
        <v>19.953826645408597</v>
      </c>
      <c r="CW20" s="20">
        <f t="shared" si="13"/>
        <v>158.63775132646754</v>
      </c>
      <c r="CX20" s="59">
        <f t="shared" si="14"/>
        <v>436.08219577091199</v>
      </c>
      <c r="CY20" s="59">
        <f ca="1">AVERAGE(OFFSET($CX$3,0,0,'Données projet'!$E$13+1,1))-AVERAGE(OFFSET($H$3,0,0,'Données projet'!$E$13+1,1))</f>
        <v>683.36974161977764</v>
      </c>
      <c r="CZ20" s="59">
        <f t="shared" si="42"/>
        <v>312.6921234697457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63.307563428571406</v>
      </c>
      <c r="P21" s="13">
        <f t="shared" si="33"/>
        <v>18.001895319269028</v>
      </c>
      <c r="Q21" s="20">
        <f t="shared" si="2"/>
        <v>141.61397398582207</v>
      </c>
      <c r="R21" s="59">
        <f t="shared" si="0"/>
        <v>420.28064065248873</v>
      </c>
      <c r="S21" s="59">
        <f ca="1">AVERAGE(OFFSET($R$3,0,0,'Données projet'!$E$9+1,1))-AVERAGE(OFFSET($H$3,0,0,'Données projet'!$E$9+1,1))</f>
        <v>544.5835993538301</v>
      </c>
      <c r="T21" s="59">
        <f t="shared" si="34"/>
        <v>269.67340993773422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66.582092571428547</v>
      </c>
      <c r="AK21" s="13">
        <f t="shared" si="35"/>
        <v>18.822213662835811</v>
      </c>
      <c r="AL21" s="20">
        <f t="shared" si="4"/>
        <v>148.7458333580104</v>
      </c>
      <c r="AM21" s="59">
        <f t="shared" si="5"/>
        <v>427.41250002467712</v>
      </c>
      <c r="AN21" s="59">
        <f ca="1">AVERAGE(OFFSET($AM$3,0,0,'Données projet'!$E$10+1,1))-AVERAGE(OFFSET($H$3,0,0,'Données projet'!$E$10+1,1))</f>
        <v>609.60019207204277</v>
      </c>
      <c r="AO21" s="59">
        <f t="shared" si="36"/>
        <v>281.42238288764503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4.3260000000000005</v>
      </c>
      <c r="BD21" s="12">
        <f>IF('Données projet'!$A$88&gt;35,BD20+BC21-BL20,IF(A21&lt;'Données projet'!$A$88,$BA$205^A21,IF(A21='Données projet'!$A$88,'Données projet'!$B$88,BD20+BC21-BL20)))</f>
        <v>19.64725</v>
      </c>
      <c r="BE21" s="13">
        <f>BD21*VLOOKUP('Données projet'!$B$11,Paramètres!$A$1:$I$89,3,0)*VLOOKUP('Données projet'!$B$11,Paramètres!$A$1:$I$89,5,0)</f>
        <v>17.163837600000001</v>
      </c>
      <c r="BF21" s="13">
        <f t="shared" si="37"/>
        <v>5.6814258872117378</v>
      </c>
      <c r="BG21" s="20">
        <f t="shared" si="7"/>
        <v>39.788833906893778</v>
      </c>
      <c r="BH21" s="59">
        <f t="shared" si="8"/>
        <v>318.45550057356047</v>
      </c>
      <c r="BI21" s="59">
        <f ca="1">AVERAGE(OFFSET($BH$3,0,0,'Données projet'!$E$11+1,1))-AVERAGE(OFFSET($H$3,0,0,'Données projet'!$E$11+1,1))</f>
        <v>140.51047034381901</v>
      </c>
      <c r="BJ21" s="59">
        <f t="shared" si="38"/>
        <v>141.76719489924892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75.314170285714255</v>
      </c>
      <c r="CA21" s="13">
        <f t="shared" si="39"/>
        <v>20.987480876358003</v>
      </c>
      <c r="CB21" s="20">
        <f t="shared" si="10"/>
        <v>167.72537577394252</v>
      </c>
      <c r="CC21" s="59">
        <f t="shared" si="11"/>
        <v>446.3920424406092</v>
      </c>
      <c r="CD21" s="59">
        <f ca="1">AVERAGE(OFFSET($CC$3,0,0,'Données projet'!$E$12+1,1))-AVERAGE(OFFSET($H$3,0,0,'Données projet'!$E$12+1,1))</f>
        <v>683.36974161977764</v>
      </c>
      <c r="CE21" s="59">
        <f t="shared" si="40"/>
        <v>312.6921234697457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3.887142857142857</v>
      </c>
      <c r="CT21" s="12">
        <f>IF('Données projet'!$A$140&gt;35,CT20+CS21-DB20,IF(A21&lt;'Données projet'!$A$140,$CQ$205^A21,IF(A21='Données projet'!$A$140,'Données projet'!$B$140,CT20+CS21-DB20)))</f>
        <v>69.968571428571408</v>
      </c>
      <c r="CU21" s="17">
        <f>CT21*VLOOKUP('Données projet'!$B$13,Paramètres!$A$1:$I$89,3,0)*VLOOKUP('Données projet'!$B$13,Paramètres!$A$1:$I$89,5,0)</f>
        <v>75.314170285714255</v>
      </c>
      <c r="CV21" s="13">
        <f t="shared" si="41"/>
        <v>20.987480876358003</v>
      </c>
      <c r="CW21" s="20">
        <f t="shared" si="13"/>
        <v>167.72537577394252</v>
      </c>
      <c r="CX21" s="59">
        <f t="shared" si="14"/>
        <v>446.3920424406092</v>
      </c>
      <c r="CY21" s="59">
        <f ca="1">AVERAGE(OFFSET($CX$3,0,0,'Données projet'!$E$13+1,1))-AVERAGE(OFFSET($H$3,0,0,'Données projet'!$E$13+1,1))</f>
        <v>683.36974161977764</v>
      </c>
      <c r="CZ21" s="59">
        <f t="shared" si="42"/>
        <v>312.6921234697457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66.82465028571427</v>
      </c>
      <c r="P22" s="13">
        <f t="shared" si="33"/>
        <v>18.882788477272459</v>
      </c>
      <c r="Q22" s="20">
        <f t="shared" si="2"/>
        <v>149.27378917886855</v>
      </c>
      <c r="R22" s="59">
        <f t="shared" si="0"/>
        <v>429.16267806775738</v>
      </c>
      <c r="S22" s="59">
        <f ca="1">AVERAGE(OFFSET($R$3,0,0,'Données projet'!$E$9+1,1))-AVERAGE(OFFSET($H$3,0,0,'Données projet'!$E$9+1,1))</f>
        <v>544.5835993538301</v>
      </c>
      <c r="T22" s="59">
        <f t="shared" si="34"/>
        <v>269.67340993773422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70.281097714285707</v>
      </c>
      <c r="AK22" s="13">
        <f t="shared" si="35"/>
        <v>19.743247750636755</v>
      </c>
      <c r="AL22" s="20">
        <f t="shared" si="4"/>
        <v>156.79240168473996</v>
      </c>
      <c r="AM22" s="59">
        <f t="shared" si="5"/>
        <v>436.68129057362881</v>
      </c>
      <c r="AN22" s="59">
        <f ca="1">AVERAGE(OFFSET($AM$3,0,0,'Données projet'!$E$10+1,1))-AVERAGE(OFFSET($H$3,0,0,'Données projet'!$E$10+1,1))</f>
        <v>609.60019207204277</v>
      </c>
      <c r="AO22" s="59">
        <f t="shared" si="36"/>
        <v>281.42238288764503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4.3260000000000005</v>
      </c>
      <c r="BD22" s="12">
        <f>IF('Données projet'!$A$88&gt;35,BD21+BC22-BL21,IF(A22&lt;'Données projet'!$A$88,$BA$205^A22,IF(A22='Données projet'!$A$88,'Données projet'!$B$88,BD21+BC22-BL21)))</f>
        <v>23.97325</v>
      </c>
      <c r="BE22" s="13">
        <f>BD22*VLOOKUP('Données projet'!$B$11,Paramètres!$A$1:$I$89,3,0)*VLOOKUP('Données projet'!$B$11,Paramètres!$A$1:$I$89,5,0)</f>
        <v>20.943031200000004</v>
      </c>
      <c r="BF22" s="13">
        <f t="shared" si="37"/>
        <v>6.7736476546298432</v>
      </c>
      <c r="BG22" s="20">
        <f t="shared" si="7"/>
        <v>48.273215671813652</v>
      </c>
      <c r="BH22" s="59">
        <f t="shared" si="8"/>
        <v>328.16210456070252</v>
      </c>
      <c r="BI22" s="59">
        <f ca="1">AVERAGE(OFFSET($BH$3,0,0,'Données projet'!$E$11+1,1))-AVERAGE(OFFSET($H$3,0,0,'Données projet'!$E$11+1,1))</f>
        <v>140.51047034381901</v>
      </c>
      <c r="BJ22" s="59">
        <f t="shared" si="38"/>
        <v>141.76719489924892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79.498290857142834</v>
      </c>
      <c r="CA22" s="13">
        <f t="shared" si="39"/>
        <v>22.014468756235434</v>
      </c>
      <c r="CB22" s="20">
        <f t="shared" si="10"/>
        <v>176.80138965996716</v>
      </c>
      <c r="CC22" s="59">
        <f t="shared" si="11"/>
        <v>456.69027854885599</v>
      </c>
      <c r="CD22" s="59">
        <f ca="1">AVERAGE(OFFSET($CC$3,0,0,'Données projet'!$E$12+1,1))-AVERAGE(OFFSET($H$3,0,0,'Données projet'!$E$12+1,1))</f>
        <v>683.36974161977764</v>
      </c>
      <c r="CE22" s="59">
        <f t="shared" si="40"/>
        <v>312.6921234697457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3.887142857142857</v>
      </c>
      <c r="CT22" s="12">
        <f>IF('Données projet'!$A$140&gt;35,CT21+CS22-DB21,IF(A22&lt;'Données projet'!$A$140,$CQ$205^A22,IF(A22='Données projet'!$A$140,'Données projet'!$B$140,CT21+CS22-DB21)))</f>
        <v>73.855714285714271</v>
      </c>
      <c r="CU22" s="17">
        <f>CT22*VLOOKUP('Données projet'!$B$13,Paramètres!$A$1:$I$89,3,0)*VLOOKUP('Données projet'!$B$13,Paramètres!$A$1:$I$89,5,0)</f>
        <v>79.498290857142834</v>
      </c>
      <c r="CV22" s="13">
        <f t="shared" si="41"/>
        <v>22.014468756235434</v>
      </c>
      <c r="CW22" s="20">
        <f t="shared" si="13"/>
        <v>176.80138965996716</v>
      </c>
      <c r="CX22" s="59">
        <f t="shared" si="14"/>
        <v>456.69027854885599</v>
      </c>
      <c r="CY22" s="59">
        <f ca="1">AVERAGE(OFFSET($CX$3,0,0,'Données projet'!$E$13+1,1))-AVERAGE(OFFSET($H$3,0,0,'Données projet'!$E$13+1,1))</f>
        <v>683.36974161977764</v>
      </c>
      <c r="CZ22" s="59">
        <f t="shared" si="42"/>
        <v>312.6921234697457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70.341737142857127</v>
      </c>
      <c r="P23" s="13">
        <f t="shared" si="33"/>
        <v>19.758298879173367</v>
      </c>
      <c r="Q23" s="20">
        <f t="shared" si="2"/>
        <v>156.92422940503644</v>
      </c>
      <c r="R23" s="59">
        <f t="shared" si="0"/>
        <v>438.03534051614758</v>
      </c>
      <c r="S23" s="59">
        <f ca="1">AVERAGE(OFFSET($R$3,0,0,'Données projet'!$E$9+1,1))-AVERAGE(OFFSET($H$3,0,0,'Données projet'!$E$9+1,1))</f>
        <v>544.5835993538301</v>
      </c>
      <c r="T23" s="59">
        <f t="shared" si="34"/>
        <v>269.67340993773422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73.980102857142853</v>
      </c>
      <c r="AK23" s="13">
        <f t="shared" si="35"/>
        <v>20.65865379851968</v>
      </c>
      <c r="AL23" s="20">
        <f t="shared" si="4"/>
        <v>164.82916784194558</v>
      </c>
      <c r="AM23" s="59">
        <f t="shared" si="5"/>
        <v>445.94027895305669</v>
      </c>
      <c r="AN23" s="59">
        <f ca="1">AVERAGE(OFFSET($AM$3,0,0,'Données projet'!$E$10+1,1))-AVERAGE(OFFSET($H$3,0,0,'Données projet'!$E$10+1,1))</f>
        <v>609.60019207204277</v>
      </c>
      <c r="AO23" s="59">
        <f t="shared" si="36"/>
        <v>281.42238288764503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28.299250000000001</v>
      </c>
      <c r="BB23" s="12">
        <f>VLOOKUP(A23,'Données projet'!$A$87:$I$107,9,0)</f>
        <v>4.3260000000000005</v>
      </c>
      <c r="BC23" s="12">
        <f t="array" ref="BC23">INDEX(BB:BB,MIN(IF(ISNUMBER(BB23:BB219),ROW(BB23:BB219),"")))</f>
        <v>4.3260000000000005</v>
      </c>
      <c r="BD23" s="12">
        <f>IF('Données projet'!$A$88&gt;35,BD22+BC23-BL22,IF(A23&lt;'Données projet'!$A$88,$BA$205^A23,IF(A23='Données projet'!$A$88,'Données projet'!$B$88,BD22+BC23-BL22)))</f>
        <v>28.299250000000001</v>
      </c>
      <c r="BE23" s="13">
        <f>BD23*VLOOKUP('Données projet'!$B$11,Paramètres!$A$1:$I$89,3,0)*VLOOKUP('Données projet'!$B$11,Paramètres!$A$1:$I$89,5,0)</f>
        <v>24.722224800000003</v>
      </c>
      <c r="BF23" s="13">
        <f t="shared" si="37"/>
        <v>7.8430363002109278</v>
      </c>
      <c r="BG23" s="20">
        <f t="shared" si="7"/>
        <v>56.71782974953404</v>
      </c>
      <c r="BH23" s="59">
        <f t="shared" si="8"/>
        <v>337.82894086064516</v>
      </c>
      <c r="BI23" s="59">
        <f ca="1">AVERAGE(OFFSET($BH$3,0,0,'Données projet'!$E$11+1,1))-AVERAGE(OFFSET($H$3,0,0,'Données projet'!$E$11+1,1))</f>
        <v>140.51047034381901</v>
      </c>
      <c r="BJ23" s="59">
        <f t="shared" si="38"/>
        <v>141.76719489924892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10.093999999999999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83.682411428571413</v>
      </c>
      <c r="CA23" s="13">
        <f t="shared" si="39"/>
        <v>23.035181158516771</v>
      </c>
      <c r="CB23" s="20">
        <f t="shared" si="10"/>
        <v>185.86647375584525</v>
      </c>
      <c r="CC23" s="59">
        <f t="shared" si="11"/>
        <v>466.97758486695636</v>
      </c>
      <c r="CD23" s="59">
        <f ca="1">AVERAGE(OFFSET($CC$3,0,0,'Données projet'!$E$12+1,1))-AVERAGE(OFFSET($H$3,0,0,'Données projet'!$E$12+1,1))</f>
        <v>683.36974161977764</v>
      </c>
      <c r="CE23" s="59">
        <f t="shared" si="40"/>
        <v>312.6921234697457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3.887142857142857</v>
      </c>
      <c r="CT23" s="12">
        <f>IF('Données projet'!$A$140&gt;35,CT22+CS23-DB22,IF(A23&lt;'Données projet'!$A$140,$CQ$205^A23,IF(A23='Données projet'!$A$140,'Données projet'!$B$140,CT22+CS23-DB22)))</f>
        <v>77.742857142857133</v>
      </c>
      <c r="CU23" s="17">
        <f>CT23*VLOOKUP('Données projet'!$B$13,Paramètres!$A$1:$I$89,3,0)*VLOOKUP('Données projet'!$B$13,Paramètres!$A$1:$I$89,5,0)</f>
        <v>83.682411428571413</v>
      </c>
      <c r="CV23" s="13">
        <f t="shared" si="41"/>
        <v>23.035181158516771</v>
      </c>
      <c r="CW23" s="20">
        <f t="shared" si="13"/>
        <v>185.86647375584525</v>
      </c>
      <c r="CX23" s="59">
        <f t="shared" si="14"/>
        <v>466.97758486695636</v>
      </c>
      <c r="CY23" s="59">
        <f ca="1">AVERAGE(OFFSET($CX$3,0,0,'Données projet'!$E$13+1,1))-AVERAGE(OFFSET($H$3,0,0,'Données projet'!$E$13+1,1))</f>
        <v>683.36974161977764</v>
      </c>
      <c r="CZ23" s="59">
        <f t="shared" si="42"/>
        <v>312.6921234697457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73.858823999999984</v>
      </c>
      <c r="P24" s="13">
        <f t="shared" si="33"/>
        <v>20.628726373651425</v>
      </c>
      <c r="Q24" s="20">
        <f t="shared" si="2"/>
        <v>164.56581690077618</v>
      </c>
      <c r="R24" s="59">
        <f t="shared" si="0"/>
        <v>446.89915023410947</v>
      </c>
      <c r="S24" s="59">
        <f ca="1">AVERAGE(OFFSET($R$3,0,0,'Données projet'!$E$9+1,1))-AVERAGE(OFFSET($H$3,0,0,'Données projet'!$E$9+1,1))</f>
        <v>544.5835993538301</v>
      </c>
      <c r="T24" s="59">
        <f t="shared" si="34"/>
        <v>269.67340993773422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77.679107999999985</v>
      </c>
      <c r="AK24" s="13">
        <f t="shared" si="35"/>
        <v>21.568745318801785</v>
      </c>
      <c r="AL24" s="20">
        <f t="shared" si="4"/>
        <v>172.85667786357976</v>
      </c>
      <c r="AM24" s="59">
        <f t="shared" si="5"/>
        <v>455.19001119691308</v>
      </c>
      <c r="AN24" s="59">
        <f ca="1">AVERAGE(OFFSET($AM$3,0,0,'Données projet'!$E$10+1,1))-AVERAGE(OFFSET($H$3,0,0,'Données projet'!$E$10+1,1))</f>
        <v>609.60019207204277</v>
      </c>
      <c r="AO24" s="59">
        <f t="shared" si="36"/>
        <v>281.42238288764503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4.6143999999999989</v>
      </c>
      <c r="BD24" s="12">
        <f>IF('Données projet'!$A$88&gt;35,BD23+BC24-BL23,IF(A24&lt;'Données projet'!$A$88,$BA$205^A24,IF(A24='Données projet'!$A$88,'Données projet'!$B$88,BD23+BC24-BL23)))</f>
        <v>22.819649999999996</v>
      </c>
      <c r="BE24" s="13">
        <f>BD24*VLOOKUP('Données projet'!$B$11,Paramètres!$A$1:$I$89,3,0)*VLOOKUP('Données projet'!$B$11,Paramètres!$A$1:$I$89,5,0)</f>
        <v>19.935246239999998</v>
      </c>
      <c r="BF24" s="13">
        <f t="shared" si="37"/>
        <v>6.4848168453265327</v>
      </c>
      <c r="BG24" s="20">
        <f t="shared" si="7"/>
        <v>46.014943206943705</v>
      </c>
      <c r="BH24" s="59">
        <f t="shared" si="8"/>
        <v>328.34827654027703</v>
      </c>
      <c r="BI24" s="59">
        <f ca="1">AVERAGE(OFFSET($BH$3,0,0,'Données projet'!$E$11+1,1))-AVERAGE(OFFSET($H$3,0,0,'Données projet'!$E$11+1,1))</f>
        <v>140.51047034381901</v>
      </c>
      <c r="BJ24" s="59">
        <f t="shared" si="38"/>
        <v>141.76719489924892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87.866531999999992</v>
      </c>
      <c r="CA24" s="13">
        <f t="shared" si="39"/>
        <v>24.049967661305761</v>
      </c>
      <c r="CB24" s="20">
        <f t="shared" si="10"/>
        <v>194.9212369101075</v>
      </c>
      <c r="CC24" s="59">
        <f t="shared" si="11"/>
        <v>477.25457024344081</v>
      </c>
      <c r="CD24" s="59">
        <f ca="1">AVERAGE(OFFSET($CC$3,0,0,'Données projet'!$E$12+1,1))-AVERAGE(OFFSET($H$3,0,0,'Données projet'!$E$12+1,1))</f>
        <v>683.36974161977764</v>
      </c>
      <c r="CE24" s="59">
        <f t="shared" si="40"/>
        <v>312.6921234697457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3.887142857142857</v>
      </c>
      <c r="CT24" s="12">
        <f>IF('Données projet'!$A$140&gt;35,CT23+CS24-DB23,IF(A24&lt;'Données projet'!$A$140,$CQ$205^A24,IF(A24='Données projet'!$A$140,'Données projet'!$B$140,CT23+CS24-DB23)))</f>
        <v>81.63</v>
      </c>
      <c r="CU24" s="17">
        <f>CT24*VLOOKUP('Données projet'!$B$13,Paramètres!$A$1:$I$89,3,0)*VLOOKUP('Données projet'!$B$13,Paramètres!$A$1:$I$89,5,0)</f>
        <v>87.866531999999992</v>
      </c>
      <c r="CV24" s="13">
        <f t="shared" si="41"/>
        <v>24.049967661305761</v>
      </c>
      <c r="CW24" s="20">
        <f t="shared" si="13"/>
        <v>194.9212369101075</v>
      </c>
      <c r="CX24" s="59">
        <f t="shared" si="14"/>
        <v>477.25457024344081</v>
      </c>
      <c r="CY24" s="59">
        <f ca="1">AVERAGE(OFFSET($CX$3,0,0,'Données projet'!$E$13+1,1))-AVERAGE(OFFSET($H$3,0,0,'Données projet'!$E$13+1,1))</f>
        <v>683.36974161977764</v>
      </c>
      <c r="CZ24" s="59">
        <f t="shared" si="42"/>
        <v>312.6921234697457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77.375910857142856</v>
      </c>
      <c r="P25" s="13">
        <f t="shared" si="33"/>
        <v>21.49434063873689</v>
      </c>
      <c r="Q25" s="20">
        <f t="shared" si="2"/>
        <v>172.19902135532388</v>
      </c>
      <c r="R25" s="59">
        <f t="shared" si="0"/>
        <v>455.75457691087945</v>
      </c>
      <c r="S25" s="59">
        <f ca="1">AVERAGE(OFFSET($R$3,0,0,'Données projet'!$E$9+1,1))-AVERAGE(OFFSET($H$3,0,0,'Données projet'!$E$9+1,1))</f>
        <v>544.5835993538301</v>
      </c>
      <c r="T25" s="59">
        <f t="shared" si="34"/>
        <v>269.67340993773422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81.378113142857146</v>
      </c>
      <c r="AK25" s="13">
        <f t="shared" si="35"/>
        <v>22.4738042783213</v>
      </c>
      <c r="AL25" s="20">
        <f t="shared" si="4"/>
        <v>180.87542284188578</v>
      </c>
      <c r="AM25" s="59">
        <f t="shared" si="5"/>
        <v>464.43097839744132</v>
      </c>
      <c r="AN25" s="59">
        <f ca="1">AVERAGE(OFFSET($AM$3,0,0,'Données projet'!$E$10+1,1))-AVERAGE(OFFSET($H$3,0,0,'Données projet'!$E$10+1,1))</f>
        <v>609.60019207204277</v>
      </c>
      <c r="AO25" s="59">
        <f t="shared" si="36"/>
        <v>281.42238288764503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4.6143999999999989</v>
      </c>
      <c r="BD25" s="12">
        <f>IF('Données projet'!$A$88&gt;35,BD24+BC25-BL24,IF(A25&lt;'Données projet'!$A$88,$BA$205^A25,IF(A25='Données projet'!$A$88,'Données projet'!$B$88,BD24+BC25-BL24)))</f>
        <v>27.434049999999996</v>
      </c>
      <c r="BE25" s="13">
        <f>BD25*VLOOKUP('Données projet'!$B$11,Paramètres!$A$1:$I$89,3,0)*VLOOKUP('Données projet'!$B$11,Paramètres!$A$1:$I$89,5,0)</f>
        <v>23.966386079999999</v>
      </c>
      <c r="BF25" s="13">
        <f t="shared" si="37"/>
        <v>7.6307790570885379</v>
      </c>
      <c r="BG25" s="20">
        <f t="shared" si="7"/>
        <v>55.031729280429204</v>
      </c>
      <c r="BH25" s="59">
        <f t="shared" si="8"/>
        <v>338.58728483598475</v>
      </c>
      <c r="BI25" s="59">
        <f ca="1">AVERAGE(OFFSET($BH$3,0,0,'Données projet'!$E$11+1,1))-AVERAGE(OFFSET($H$3,0,0,'Données projet'!$E$11+1,1))</f>
        <v>140.51047034381901</v>
      </c>
      <c r="BJ25" s="59">
        <f t="shared" si="38"/>
        <v>141.76719489924892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92.050652571428571</v>
      </c>
      <c r="CA25" s="13">
        <f t="shared" si="39"/>
        <v>25.059142668302808</v>
      </c>
      <c r="CB25" s="20">
        <f t="shared" si="10"/>
        <v>203.96622670919882</v>
      </c>
      <c r="CC25" s="59">
        <f t="shared" si="11"/>
        <v>487.52178226475439</v>
      </c>
      <c r="CD25" s="59">
        <f ca="1">AVERAGE(OFFSET($CC$3,0,0,'Données projet'!$E$12+1,1))-AVERAGE(OFFSET($H$3,0,0,'Données projet'!$E$12+1,1))</f>
        <v>683.36974161977764</v>
      </c>
      <c r="CE25" s="59">
        <f t="shared" si="40"/>
        <v>312.6921234697457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3.887142857142857</v>
      </c>
      <c r="CT25" s="12">
        <f>IF('Données projet'!$A$140&gt;35,CT24+CS25-DB24,IF(A25&lt;'Données projet'!$A$140,$CQ$205^A25,IF(A25='Données projet'!$A$140,'Données projet'!$B$140,CT24+CS25-DB24)))</f>
        <v>85.517142857142858</v>
      </c>
      <c r="CU25" s="17">
        <f>CT25*VLOOKUP('Données projet'!$B$13,Paramètres!$A$1:$I$89,3,0)*VLOOKUP('Données projet'!$B$13,Paramètres!$A$1:$I$89,5,0)</f>
        <v>92.050652571428571</v>
      </c>
      <c r="CV25" s="13">
        <f t="shared" si="41"/>
        <v>25.059142668302808</v>
      </c>
      <c r="CW25" s="20">
        <f t="shared" si="13"/>
        <v>203.96622670919882</v>
      </c>
      <c r="CX25" s="59">
        <f t="shared" si="14"/>
        <v>487.52178226475439</v>
      </c>
      <c r="CY25" s="59">
        <f ca="1">AVERAGE(OFFSET($CX$3,0,0,'Données projet'!$E$13+1,1))-AVERAGE(OFFSET($H$3,0,0,'Données projet'!$E$13+1,1))</f>
        <v>683.36974161977764</v>
      </c>
      <c r="CZ25" s="59">
        <f t="shared" si="42"/>
        <v>312.6921234697457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80.892997714285713</v>
      </c>
      <c r="P26" s="13">
        <f t="shared" si="33"/>
        <v>22.355385450466887</v>
      </c>
      <c r="Q26" s="20">
        <f t="shared" si="2"/>
        <v>179.82426734527743</v>
      </c>
      <c r="R26" s="59">
        <f t="shared" si="0"/>
        <v>464.60204512305518</v>
      </c>
      <c r="S26" s="59">
        <f ca="1">AVERAGE(OFFSET($R$3,0,0,'Données projet'!$E$9+1,1))-AVERAGE(OFFSET($H$3,0,0,'Données projet'!$E$9+1,1))</f>
        <v>544.5835993538301</v>
      </c>
      <c r="T26" s="59">
        <f t="shared" si="34"/>
        <v>269.67340993773422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85.077118285714292</v>
      </c>
      <c r="AK26" s="13">
        <f t="shared" si="35"/>
        <v>23.374085561609906</v>
      </c>
      <c r="AL26" s="20">
        <f t="shared" si="4"/>
        <v>188.88584670075628</v>
      </c>
      <c r="AM26" s="59">
        <f t="shared" si="5"/>
        <v>473.66362447853408</v>
      </c>
      <c r="AN26" s="59">
        <f ca="1">AVERAGE(OFFSET($AM$3,0,0,'Données projet'!$E$10+1,1))-AVERAGE(OFFSET($H$3,0,0,'Données projet'!$E$10+1,1))</f>
        <v>609.60019207204277</v>
      </c>
      <c r="AO26" s="59">
        <f t="shared" si="36"/>
        <v>281.42238288764503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4.6143999999999989</v>
      </c>
      <c r="BD26" s="12">
        <f>IF('Données projet'!$A$88&gt;35,BD25+BC26-BL25,IF(A26&lt;'Données projet'!$A$88,$BA$205^A26,IF(A26='Données projet'!$A$88,'Données projet'!$B$88,BD25+BC26-BL25)))</f>
        <v>32.048449999999995</v>
      </c>
      <c r="BE26" s="13">
        <f>BD26*VLOOKUP('Données projet'!$B$11,Paramètres!$A$1:$I$89,3,0)*VLOOKUP('Données projet'!$B$11,Paramètres!$A$1:$I$89,5,0)</f>
        <v>27.997525920000001</v>
      </c>
      <c r="BF26" s="13">
        <f t="shared" si="37"/>
        <v>8.7544122187273725</v>
      </c>
      <c r="BG26" s="20">
        <f t="shared" si="7"/>
        <v>64.009625591616853</v>
      </c>
      <c r="BH26" s="59">
        <f t="shared" si="8"/>
        <v>348.78740336939461</v>
      </c>
      <c r="BI26" s="59">
        <f ca="1">AVERAGE(OFFSET($BH$3,0,0,'Données projet'!$E$11+1,1))-AVERAGE(OFFSET($H$3,0,0,'Données projet'!$E$11+1,1))</f>
        <v>140.51047034381901</v>
      </c>
      <c r="BJ26" s="59">
        <f t="shared" si="38"/>
        <v>141.76719489924892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96.234773142857151</v>
      </c>
      <c r="CA26" s="13">
        <f t="shared" si="39"/>
        <v>26.062990385411098</v>
      </c>
      <c r="CB26" s="20">
        <f t="shared" si="10"/>
        <v>213.00193814506721</v>
      </c>
      <c r="CC26" s="59">
        <f t="shared" si="11"/>
        <v>497.77971592284496</v>
      </c>
      <c r="CD26" s="59">
        <f ca="1">AVERAGE(OFFSET($CC$3,0,0,'Données projet'!$E$12+1,1))-AVERAGE(OFFSET($H$3,0,0,'Données projet'!$E$12+1,1))</f>
        <v>683.36974161977764</v>
      </c>
      <c r="CE26" s="59">
        <f t="shared" si="40"/>
        <v>312.6921234697457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3.887142857142857</v>
      </c>
      <c r="CT26" s="12">
        <f>IF('Données projet'!$A$140&gt;35,CT25+CS26-DB25,IF(A26&lt;'Données projet'!$A$140,$CQ$205^A26,IF(A26='Données projet'!$A$140,'Données projet'!$B$140,CT25+CS26-DB25)))</f>
        <v>89.40428571428572</v>
      </c>
      <c r="CU26" s="17">
        <f>CT26*VLOOKUP('Données projet'!$B$13,Paramètres!$A$1:$I$89,3,0)*VLOOKUP('Données projet'!$B$13,Paramètres!$A$1:$I$89,5,0)</f>
        <v>96.234773142857151</v>
      </c>
      <c r="CV26" s="13">
        <f t="shared" si="41"/>
        <v>26.062990385411098</v>
      </c>
      <c r="CW26" s="20">
        <f t="shared" si="13"/>
        <v>213.00193814506721</v>
      </c>
      <c r="CX26" s="59">
        <f t="shared" si="14"/>
        <v>497.77971592284496</v>
      </c>
      <c r="CY26" s="59">
        <f ca="1">AVERAGE(OFFSET($CX$3,0,0,'Données projet'!$E$13+1,1))-AVERAGE(OFFSET($H$3,0,0,'Données projet'!$E$13+1,1))</f>
        <v>683.36974161977764</v>
      </c>
      <c r="CZ26" s="59">
        <f t="shared" si="42"/>
        <v>312.6921234697457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84.410084571428584</v>
      </c>
      <c r="P27" s="13">
        <f t="shared" si="33"/>
        <v>23.212082188219242</v>
      </c>
      <c r="Q27" s="20">
        <f t="shared" si="2"/>
        <v>187.44194043971996</v>
      </c>
      <c r="R27" s="59">
        <f t="shared" si="0"/>
        <v>473.44194043971993</v>
      </c>
      <c r="S27" s="59">
        <f ca="1">AVERAGE(OFFSET($R$3,0,0,'Données projet'!$E$9+1,1))-AVERAGE(OFFSET($H$3,0,0,'Données projet'!$E$9+1,1))</f>
        <v>544.5835993538301</v>
      </c>
      <c r="T27" s="59">
        <f t="shared" si="34"/>
        <v>269.67340993773422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88.776123428571438</v>
      </c>
      <c r="AK27" s="13">
        <f t="shared" si="35"/>
        <v>24.269820635958951</v>
      </c>
      <c r="AL27" s="20">
        <f t="shared" si="4"/>
        <v>196.88835257905711</v>
      </c>
      <c r="AM27" s="59">
        <f t="shared" si="5"/>
        <v>482.88835257905714</v>
      </c>
      <c r="AN27" s="59">
        <f ca="1">AVERAGE(OFFSET($AM$3,0,0,'Données projet'!$E$10+1,1))-AVERAGE(OFFSET($H$3,0,0,'Données projet'!$E$10+1,1))</f>
        <v>609.60019207204277</v>
      </c>
      <c r="AO27" s="59">
        <f t="shared" si="36"/>
        <v>281.42238288764503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4.6143999999999989</v>
      </c>
      <c r="BD27" s="12">
        <f>IF('Données projet'!$A$88&gt;35,BD26+BC27-BL26,IF(A27&lt;'Données projet'!$A$88,$BA$205^A27,IF(A27='Données projet'!$A$88,'Données projet'!$B$88,BD26+BC27-BL26)))</f>
        <v>36.662849999999992</v>
      </c>
      <c r="BE27" s="13">
        <f>BD27*VLOOKUP('Données projet'!$B$11,Paramètres!$A$1:$I$89,3,0)*VLOOKUP('Données projet'!$B$11,Paramètres!$A$1:$I$89,5,0)</f>
        <v>32.028665759999996</v>
      </c>
      <c r="BF27" s="13">
        <f t="shared" si="37"/>
        <v>9.8593024698942688</v>
      </c>
      <c r="BG27" s="20">
        <f t="shared" si="7"/>
        <v>72.954878000399177</v>
      </c>
      <c r="BH27" s="59">
        <f t="shared" si="8"/>
        <v>358.95487800039916</v>
      </c>
      <c r="BI27" s="59">
        <f ca="1">AVERAGE(OFFSET($BH$3,0,0,'Données projet'!$E$11+1,1))-AVERAGE(OFFSET($H$3,0,0,'Données projet'!$E$11+1,1))</f>
        <v>140.51047034381901</v>
      </c>
      <c r="BJ27" s="59">
        <f t="shared" si="38"/>
        <v>141.76719489924892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100.41889371428572</v>
      </c>
      <c r="CA27" s="13">
        <f t="shared" si="39"/>
        <v>27.06176890742432</v>
      </c>
      <c r="CB27" s="20">
        <f t="shared" si="10"/>
        <v>222.02882073281162</v>
      </c>
      <c r="CC27" s="59">
        <f t="shared" si="11"/>
        <v>508.0288207328116</v>
      </c>
      <c r="CD27" s="59">
        <f ca="1">AVERAGE(OFFSET($CC$3,0,0,'Données projet'!$E$12+1,1))-AVERAGE(OFFSET($H$3,0,0,'Données projet'!$E$12+1,1))</f>
        <v>683.36974161977764</v>
      </c>
      <c r="CE27" s="59">
        <f t="shared" si="40"/>
        <v>312.6921234697457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3.887142857142857</v>
      </c>
      <c r="CT27" s="12">
        <f>IF('Données projet'!$A$140&gt;35,CT26+CS27-DB26,IF(A27&lt;'Données projet'!$A$140,$CQ$205^A27,IF(A27='Données projet'!$A$140,'Données projet'!$B$140,CT26+CS27-DB26)))</f>
        <v>93.291428571428582</v>
      </c>
      <c r="CU27" s="17">
        <f>CT27*VLOOKUP('Données projet'!$B$13,Paramètres!$A$1:$I$89,3,0)*VLOOKUP('Données projet'!$B$13,Paramètres!$A$1:$I$89,5,0)</f>
        <v>100.41889371428572</v>
      </c>
      <c r="CV27" s="13">
        <f t="shared" si="41"/>
        <v>27.06176890742432</v>
      </c>
      <c r="CW27" s="20">
        <f t="shared" si="13"/>
        <v>222.02882073281162</v>
      </c>
      <c r="CX27" s="59">
        <f t="shared" si="14"/>
        <v>508.0288207328116</v>
      </c>
      <c r="CY27" s="59">
        <f ca="1">AVERAGE(OFFSET($CX$3,0,0,'Données projet'!$E$13+1,1))-AVERAGE(OFFSET($H$3,0,0,'Données projet'!$E$13+1,1))</f>
        <v>683.36974161977764</v>
      </c>
      <c r="CZ27" s="59">
        <f t="shared" si="42"/>
        <v>312.6921234697457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87.927171428571441</v>
      </c>
      <c r="P28" s="13">
        <f t="shared" si="33"/>
        <v>24.06463273936156</v>
      </c>
      <c r="Q28" s="20">
        <f t="shared" si="2"/>
        <v>195.05239225914997</v>
      </c>
      <c r="R28" s="59">
        <f t="shared" si="0"/>
        <v>482.27461448137217</v>
      </c>
      <c r="S28" s="59">
        <f ca="1">AVERAGE(OFFSET($R$3,0,0,'Données projet'!$E$9+1,1))-AVERAGE(OFFSET($H$3,0,0,'Données projet'!$E$9+1,1))</f>
        <v>544.5835993538301</v>
      </c>
      <c r="T28" s="59">
        <f t="shared" si="34"/>
        <v>269.67340993773422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92.475128571428584</v>
      </c>
      <c r="AK28" s="13">
        <f t="shared" si="35"/>
        <v>25.161220588429078</v>
      </c>
      <c r="AL28" s="20">
        <f t="shared" si="4"/>
        <v>204.88330812008542</v>
      </c>
      <c r="AM28" s="59">
        <f t="shared" si="5"/>
        <v>492.10553034230765</v>
      </c>
      <c r="AN28" s="59">
        <f ca="1">AVERAGE(OFFSET($AM$3,0,0,'Données projet'!$E$10+1,1))-AVERAGE(OFFSET($H$3,0,0,'Données projet'!$E$10+1,1))</f>
        <v>609.60019207204277</v>
      </c>
      <c r="AO28" s="59">
        <f t="shared" si="36"/>
        <v>281.42238288764503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41.277249999999995</v>
      </c>
      <c r="BB28" s="12">
        <f>VLOOKUP(A28,'Données projet'!$A$87:$I$107,9,0)</f>
        <v>4.6143999999999989</v>
      </c>
      <c r="BC28" s="12">
        <f t="array" ref="BC28">INDEX(BB:BB,MIN(IF(ISNUMBER(BB28:BB224),ROW(BB28:BB224),"")))</f>
        <v>4.6143999999999989</v>
      </c>
      <c r="BD28" s="12">
        <f>IF('Données projet'!$A$88&gt;35,BD27+BC28-BL27,IF(A28&lt;'Données projet'!$A$88,$BA$205^A28,IF(A28='Données projet'!$A$88,'Données projet'!$B$88,BD27+BC28-BL27)))</f>
        <v>41.277249999999988</v>
      </c>
      <c r="BE28" s="13">
        <f>BD28*VLOOKUP('Données projet'!$B$11,Paramètres!$A$1:$I$89,3,0)*VLOOKUP('Données projet'!$B$11,Paramètres!$A$1:$I$89,5,0)</f>
        <v>36.059805599999997</v>
      </c>
      <c r="BF28" s="13">
        <f t="shared" si="37"/>
        <v>10.948079046312795</v>
      </c>
      <c r="BG28" s="20">
        <f t="shared" si="7"/>
        <v>81.872065758994765</v>
      </c>
      <c r="BH28" s="59">
        <f t="shared" si="8"/>
        <v>369.09428798121701</v>
      </c>
      <c r="BI28" s="59">
        <f ca="1">AVERAGE(OFFSET($BH$3,0,0,'Données projet'!$E$11+1,1))-AVERAGE(OFFSET($H$3,0,0,'Données projet'!$E$11+1,1))</f>
        <v>140.51047034381901</v>
      </c>
      <c r="BJ28" s="59">
        <f t="shared" si="38"/>
        <v>141.76719489924892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10.093999999999999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104.60301428571429</v>
      </c>
      <c r="CA28" s="13">
        <f t="shared" si="39"/>
        <v>28.055713604407149</v>
      </c>
      <c r="CB28" s="20">
        <f t="shared" si="10"/>
        <v>231.04728440862814</v>
      </c>
      <c r="CC28" s="59">
        <f t="shared" si="11"/>
        <v>518.2695066308504</v>
      </c>
      <c r="CD28" s="59">
        <f ca="1">AVERAGE(OFFSET($CC$3,0,0,'Données projet'!$E$12+1,1))-AVERAGE(OFFSET($H$3,0,0,'Données projet'!$E$12+1,1))</f>
        <v>683.36974161977764</v>
      </c>
      <c r="CE28" s="59">
        <f t="shared" si="40"/>
        <v>312.6921234697457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3.887142857142857</v>
      </c>
      <c r="CT28" s="12">
        <f>IF('Données projet'!$A$140&gt;35,CT27+CS28-DB27,IF(A28&lt;'Données projet'!$A$140,$CQ$205^A28,IF(A28='Données projet'!$A$140,'Données projet'!$B$140,CT27+CS28-DB27)))</f>
        <v>97.178571428571445</v>
      </c>
      <c r="CU28" s="17">
        <f>CT28*VLOOKUP('Données projet'!$B$13,Paramètres!$A$1:$I$89,3,0)*VLOOKUP('Données projet'!$B$13,Paramètres!$A$1:$I$89,5,0)</f>
        <v>104.60301428571429</v>
      </c>
      <c r="CV28" s="13">
        <f t="shared" si="41"/>
        <v>28.055713604407149</v>
      </c>
      <c r="CW28" s="20">
        <f t="shared" si="13"/>
        <v>231.04728440862814</v>
      </c>
      <c r="CX28" s="59">
        <f t="shared" si="14"/>
        <v>518.2695066308504</v>
      </c>
      <c r="CY28" s="59">
        <f ca="1">AVERAGE(OFFSET($CX$3,0,0,'Données projet'!$E$13+1,1))-AVERAGE(OFFSET($H$3,0,0,'Données projet'!$E$13+1,1))</f>
        <v>683.36974161977764</v>
      </c>
      <c r="CZ28" s="59">
        <f t="shared" si="42"/>
        <v>312.6921234697457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91.444258285714298</v>
      </c>
      <c r="P29" s="13">
        <f t="shared" si="33"/>
        <v>24.913221926074399</v>
      </c>
      <c r="Q29" s="20">
        <f t="shared" si="2"/>
        <v>202.65594470219867</v>
      </c>
      <c r="R29" s="59">
        <f t="shared" si="0"/>
        <v>491.10038914664312</v>
      </c>
      <c r="S29" s="59">
        <f ca="1">AVERAGE(OFFSET($R$3,0,0,'Données projet'!$E$9+1,1))-AVERAGE(OFFSET($H$3,0,0,'Données projet'!$E$9+1,1))</f>
        <v>544.5835993538301</v>
      </c>
      <c r="T29" s="59">
        <f t="shared" si="34"/>
        <v>269.67340993773422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96.17413371428573</v>
      </c>
      <c r="AK29" s="13">
        <f t="shared" si="35"/>
        <v>26.048478663259949</v>
      </c>
      <c r="AL29" s="20">
        <f t="shared" si="4"/>
        <v>212.87104989089207</v>
      </c>
      <c r="AM29" s="59">
        <f t="shared" si="5"/>
        <v>501.31549433533655</v>
      </c>
      <c r="AN29" s="59">
        <f ca="1">AVERAGE(OFFSET($AM$3,0,0,'Données projet'!$E$10+1,1))-AVERAGE(OFFSET($H$3,0,0,'Données projet'!$E$10+1,1))</f>
        <v>609.60019207204277</v>
      </c>
      <c r="AO29" s="59">
        <f t="shared" si="36"/>
        <v>281.42238288764503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4.4341500000000007</v>
      </c>
      <c r="BD29" s="12">
        <f>IF('Données projet'!$A$88&gt;35,BD28+BC29-BL28,IF(A29&lt;'Données projet'!$A$88,$BA$205^A29,IF(A29='Données projet'!$A$88,'Données projet'!$B$88,BD28+BC29-BL28)))</f>
        <v>35.617399999999989</v>
      </c>
      <c r="BE29" s="13">
        <f>BD29*VLOOKUP('Données projet'!$B$11,Paramètres!$A$1:$I$89,3,0)*VLOOKUP('Données projet'!$B$11,Paramètres!$A$1:$I$89,5,0)</f>
        <v>31.115360639999992</v>
      </c>
      <c r="BF29" s="13">
        <f t="shared" si="37"/>
        <v>9.6104701162941506</v>
      </c>
      <c r="BG29" s="20">
        <f t="shared" si="7"/>
        <v>70.930821900545624</v>
      </c>
      <c r="BH29" s="59">
        <f t="shared" si="8"/>
        <v>359.37526634499011</v>
      </c>
      <c r="BI29" s="59">
        <f ca="1">AVERAGE(OFFSET($BH$3,0,0,'Données projet'!$E$11+1,1))-AVERAGE(OFFSET($H$3,0,0,'Données projet'!$E$11+1,1))</f>
        <v>140.51047034381901</v>
      </c>
      <c r="BJ29" s="59">
        <f t="shared" si="38"/>
        <v>141.76719489924892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108.78713485714287</v>
      </c>
      <c r="CA29" s="13">
        <f t="shared" si="39"/>
        <v>29.045039951003361</v>
      </c>
      <c r="CB29" s="20">
        <f t="shared" si="10"/>
        <v>240.05770445752137</v>
      </c>
      <c r="CC29" s="59">
        <f t="shared" si="11"/>
        <v>528.50214890196582</v>
      </c>
      <c r="CD29" s="59">
        <f ca="1">AVERAGE(OFFSET($CC$3,0,0,'Données projet'!$E$12+1,1))-AVERAGE(OFFSET($H$3,0,0,'Données projet'!$E$12+1,1))</f>
        <v>683.36974161977764</v>
      </c>
      <c r="CE29" s="59">
        <f t="shared" si="40"/>
        <v>312.6921234697457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3.887142857142857</v>
      </c>
      <c r="CT29" s="12">
        <f>IF('Données projet'!$A$140&gt;35,CT28+CS29-DB28,IF(A29&lt;'Données projet'!$A$140,$CQ$205^A29,IF(A29='Données projet'!$A$140,'Données projet'!$B$140,CT28+CS29-DB28)))</f>
        <v>101.06571428571431</v>
      </c>
      <c r="CU29" s="17">
        <f>CT29*VLOOKUP('Données projet'!$B$13,Paramètres!$A$1:$I$89,3,0)*VLOOKUP('Données projet'!$B$13,Paramètres!$A$1:$I$89,5,0)</f>
        <v>108.78713485714287</v>
      </c>
      <c r="CV29" s="13">
        <f t="shared" si="41"/>
        <v>29.045039951003361</v>
      </c>
      <c r="CW29" s="20">
        <f t="shared" si="13"/>
        <v>240.05770445752137</v>
      </c>
      <c r="CX29" s="59">
        <f t="shared" si="14"/>
        <v>528.50214890196582</v>
      </c>
      <c r="CY29" s="59">
        <f ca="1">AVERAGE(OFFSET($CX$3,0,0,'Données projet'!$E$13+1,1))-AVERAGE(OFFSET($H$3,0,0,'Données projet'!$E$13+1,1))</f>
        <v>683.36974161977764</v>
      </c>
      <c r="CZ29" s="59">
        <f t="shared" si="42"/>
        <v>312.6921234697457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94.961345142857169</v>
      </c>
      <c r="P30" s="13">
        <f t="shared" si="33"/>
        <v>25.758019548315733</v>
      </c>
      <c r="Q30" s="20">
        <f t="shared" si="2"/>
        <v>210.25289350379276</v>
      </c>
      <c r="R30" s="59">
        <f t="shared" si="0"/>
        <v>499.91956017045948</v>
      </c>
      <c r="S30" s="59">
        <f ca="1">AVERAGE(OFFSET($R$3,0,0,'Données projet'!$E$9+1,1))-AVERAGE(OFFSET($H$3,0,0,'Données projet'!$E$9+1,1))</f>
        <v>544.5835993538301</v>
      </c>
      <c r="T30" s="59">
        <f t="shared" si="34"/>
        <v>269.67340993773422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99.873138857142877</v>
      </c>
      <c r="AK30" s="13">
        <f t="shared" si="35"/>
        <v>26.931772397929201</v>
      </c>
      <c r="AL30" s="20">
        <f t="shared" si="4"/>
        <v>220.85188710258387</v>
      </c>
      <c r="AM30" s="59">
        <f t="shared" si="5"/>
        <v>510.51855376925056</v>
      </c>
      <c r="AN30" s="59">
        <f ca="1">AVERAGE(OFFSET($AM$3,0,0,'Données projet'!$E$10+1,1))-AVERAGE(OFFSET($H$3,0,0,'Données projet'!$E$10+1,1))</f>
        <v>609.60019207204277</v>
      </c>
      <c r="AO30" s="59">
        <f t="shared" si="36"/>
        <v>281.42238288764503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4.4341500000000007</v>
      </c>
      <c r="BD30" s="12">
        <f>IF('Données projet'!$A$88&gt;35,BD29+BC30-BL29,IF(A30&lt;'Données projet'!$A$88,$BA$205^A30,IF(A30='Données projet'!$A$88,'Données projet'!$B$88,BD29+BC30-BL29)))</f>
        <v>40.051549999999992</v>
      </c>
      <c r="BE30" s="13">
        <f>BD30*VLOOKUP('Données projet'!$B$11,Paramètres!$A$1:$I$89,3,0)*VLOOKUP('Données projet'!$B$11,Paramètres!$A$1:$I$89,5,0)</f>
        <v>34.989034079999996</v>
      </c>
      <c r="BF30" s="13">
        <f t="shared" si="37"/>
        <v>10.660322390277239</v>
      </c>
      <c r="BG30" s="20">
        <f t="shared" si="7"/>
        <v>79.505962519066188</v>
      </c>
      <c r="BH30" s="59">
        <f t="shared" si="8"/>
        <v>369.17262918573289</v>
      </c>
      <c r="BI30" s="59">
        <f ca="1">AVERAGE(OFFSET($BH$3,0,0,'Données projet'!$E$11+1,1))-AVERAGE(OFFSET($H$3,0,0,'Données projet'!$E$11+1,1))</f>
        <v>140.51047034381901</v>
      </c>
      <c r="BJ30" s="59">
        <f t="shared" si="38"/>
        <v>141.76719489924892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112.97125542857145</v>
      </c>
      <c r="CA30" s="13">
        <f t="shared" si="39"/>
        <v>30.029945908222491</v>
      </c>
      <c r="CB30" s="20">
        <f t="shared" si="10"/>
        <v>249.0604256615828</v>
      </c>
      <c r="CC30" s="59">
        <f t="shared" si="11"/>
        <v>538.72709232824946</v>
      </c>
      <c r="CD30" s="59">
        <f ca="1">AVERAGE(OFFSET($CC$3,0,0,'Données projet'!$E$12+1,1))-AVERAGE(OFFSET($H$3,0,0,'Données projet'!$E$12+1,1))</f>
        <v>683.36974161977764</v>
      </c>
      <c r="CE30" s="59">
        <f t="shared" si="40"/>
        <v>312.6921234697457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3.887142857142857</v>
      </c>
      <c r="CT30" s="12">
        <f>IF('Données projet'!$A$140&gt;35,CT29+CS30-DB29,IF(A30&lt;'Données projet'!$A$140,$CQ$205^A30,IF(A30='Données projet'!$A$140,'Données projet'!$B$140,CT29+CS30-DB29)))</f>
        <v>104.95285714285717</v>
      </c>
      <c r="CU30" s="17">
        <f>CT30*VLOOKUP('Données projet'!$B$13,Paramètres!$A$1:$I$89,3,0)*VLOOKUP('Données projet'!$B$13,Paramètres!$A$1:$I$89,5,0)</f>
        <v>112.97125542857145</v>
      </c>
      <c r="CV30" s="13">
        <f t="shared" si="41"/>
        <v>30.029945908222491</v>
      </c>
      <c r="CW30" s="20">
        <f t="shared" si="13"/>
        <v>249.0604256615828</v>
      </c>
      <c r="CX30" s="59">
        <f t="shared" si="14"/>
        <v>538.72709232824946</v>
      </c>
      <c r="CY30" s="59">
        <f ca="1">AVERAGE(OFFSET($CX$3,0,0,'Données projet'!$E$13+1,1))-AVERAGE(OFFSET($H$3,0,0,'Données projet'!$E$13+1,1))</f>
        <v>683.36974161977764</v>
      </c>
      <c r="CZ30" s="59">
        <f t="shared" si="42"/>
        <v>312.6921234697457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98.478432000000026</v>
      </c>
      <c r="P31" s="13">
        <f t="shared" si="33"/>
        <v>26.599182115615513</v>
      </c>
      <c r="Q31" s="20">
        <f t="shared" si="2"/>
        <v>217.84351125136371</v>
      </c>
      <c r="R31" s="59">
        <f t="shared" si="0"/>
        <v>508.73240014025259</v>
      </c>
      <c r="S31" s="59">
        <f ca="1">AVERAGE(OFFSET($R$3,0,0,'Données projet'!$E$9+1,1))-AVERAGE(OFFSET($H$3,0,0,'Données projet'!$E$9+1,1))</f>
        <v>544.5835993538301</v>
      </c>
      <c r="T31" s="59">
        <f t="shared" si="34"/>
        <v>269.67340993773422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103.57214400000004</v>
      </c>
      <c r="AK31" s="13">
        <f t="shared" si="35"/>
        <v>27.811265433862424</v>
      </c>
      <c r="AL31" s="20">
        <f t="shared" si="4"/>
        <v>228.8261047639771</v>
      </c>
      <c r="AM31" s="59">
        <f t="shared" si="5"/>
        <v>519.71499365286593</v>
      </c>
      <c r="AN31" s="59">
        <f ca="1">AVERAGE(OFFSET($AM$3,0,0,'Données projet'!$E$10+1,1))-AVERAGE(OFFSET($H$3,0,0,'Données projet'!$E$10+1,1))</f>
        <v>609.60019207204277</v>
      </c>
      <c r="AO31" s="59">
        <f t="shared" si="36"/>
        <v>281.42238288764503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4.4341500000000007</v>
      </c>
      <c r="BD31" s="12">
        <f>IF('Données projet'!$A$88&gt;35,BD30+BC31-BL30,IF(A31&lt;'Données projet'!$A$88,$BA$205^A31,IF(A31='Données projet'!$A$88,'Données projet'!$B$88,BD30+BC31-BL30)))</f>
        <v>44.485699999999994</v>
      </c>
      <c r="BE31" s="13">
        <f>BD31*VLOOKUP('Données projet'!$B$11,Paramètres!$A$1:$I$89,3,0)*VLOOKUP('Données projet'!$B$11,Paramètres!$A$1:$I$89,5,0)</f>
        <v>38.862707520000001</v>
      </c>
      <c r="BF31" s="13">
        <f t="shared" si="37"/>
        <v>11.696703240840499</v>
      </c>
      <c r="BG31" s="20">
        <f t="shared" si="7"/>
        <v>88.057640408463854</v>
      </c>
      <c r="BH31" s="59">
        <f t="shared" si="8"/>
        <v>378.9465292973527</v>
      </c>
      <c r="BI31" s="59">
        <f ca="1">AVERAGE(OFFSET($BH$3,0,0,'Données projet'!$E$11+1,1))-AVERAGE(OFFSET($H$3,0,0,'Données projet'!$E$11+1,1))</f>
        <v>140.51047034381901</v>
      </c>
      <c r="BJ31" s="59">
        <f t="shared" si="38"/>
        <v>141.76719489924892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117.15537600000002</v>
      </c>
      <c r="CA31" s="13">
        <f t="shared" si="39"/>
        <v>31.010613942449716</v>
      </c>
      <c r="CB31" s="20">
        <f t="shared" si="10"/>
        <v>258.05576581643328</v>
      </c>
      <c r="CC31" s="59">
        <f t="shared" si="11"/>
        <v>548.94465470532214</v>
      </c>
      <c r="CD31" s="59">
        <f ca="1">AVERAGE(OFFSET($CC$3,0,0,'Données projet'!$E$12+1,1))-AVERAGE(OFFSET($H$3,0,0,'Données projet'!$E$12+1,1))</f>
        <v>683.36974161977764</v>
      </c>
      <c r="CE31" s="59">
        <f t="shared" si="40"/>
        <v>312.6921234697457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3.887142857142857</v>
      </c>
      <c r="CT31" s="12">
        <f>IF('Données projet'!$A$140&gt;35,CT30+CS31-DB30,IF(A31&lt;'Données projet'!$A$140,$CQ$205^A31,IF(A31='Données projet'!$A$140,'Données projet'!$B$140,CT30+CS31-DB30)))</f>
        <v>108.84000000000003</v>
      </c>
      <c r="CU31" s="17">
        <f>CT31*VLOOKUP('Données projet'!$B$13,Paramètres!$A$1:$I$89,3,0)*VLOOKUP('Données projet'!$B$13,Paramètres!$A$1:$I$89,5,0)</f>
        <v>117.15537600000002</v>
      </c>
      <c r="CV31" s="13">
        <f t="shared" si="41"/>
        <v>31.010613942449716</v>
      </c>
      <c r="CW31" s="20">
        <f t="shared" si="13"/>
        <v>258.05576581643328</v>
      </c>
      <c r="CX31" s="59">
        <f t="shared" si="14"/>
        <v>548.94465470532214</v>
      </c>
      <c r="CY31" s="59">
        <f ca="1">AVERAGE(OFFSET($CX$3,0,0,'Données projet'!$E$13+1,1))-AVERAGE(OFFSET($H$3,0,0,'Données projet'!$E$13+1,1))</f>
        <v>683.36974161977764</v>
      </c>
      <c r="CZ31" s="59">
        <f t="shared" si="42"/>
        <v>312.6921234697457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101.99551885714288</v>
      </c>
      <c r="P32" s="13">
        <f t="shared" si="33"/>
        <v>27.436854324518826</v>
      </c>
      <c r="Q32" s="20">
        <f t="shared" si="2"/>
        <v>225.4280499580608</v>
      </c>
      <c r="R32" s="59">
        <f t="shared" si="0"/>
        <v>517.539161069172</v>
      </c>
      <c r="S32" s="59">
        <f ca="1">AVERAGE(OFFSET($R$3,0,0,'Données projet'!$E$9+1,1))-AVERAGE(OFFSET($H$3,0,0,'Données projet'!$E$9+1,1))</f>
        <v>544.5835993538301</v>
      </c>
      <c r="T32" s="59">
        <f t="shared" si="34"/>
        <v>269.67340993773422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107.27114914285718</v>
      </c>
      <c r="AK32" s="13">
        <f t="shared" si="35"/>
        <v>28.687109061200964</v>
      </c>
      <c r="AL32" s="20">
        <f t="shared" si="4"/>
        <v>236.79396637206796</v>
      </c>
      <c r="AM32" s="59">
        <f t="shared" si="5"/>
        <v>528.90507748317907</v>
      </c>
      <c r="AN32" s="59">
        <f ca="1">AVERAGE(OFFSET($AM$3,0,0,'Données projet'!$E$10+1,1))-AVERAGE(OFFSET($H$3,0,0,'Données projet'!$E$10+1,1))</f>
        <v>609.60019207204277</v>
      </c>
      <c r="AO32" s="59">
        <f t="shared" si="36"/>
        <v>281.42238288764503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4.4341500000000007</v>
      </c>
      <c r="BD32" s="12">
        <f>IF('Données projet'!$A$88&gt;35,BD31+BC32-BL31,IF(A32&lt;'Données projet'!$A$88,$BA$205^A32,IF(A32='Données projet'!$A$88,'Données projet'!$B$88,BD31+BC32-BL31)))</f>
        <v>48.919849999999997</v>
      </c>
      <c r="BE32" s="13">
        <f>BD32*VLOOKUP('Données projet'!$B$11,Paramètres!$A$1:$I$89,3,0)*VLOOKUP('Données projet'!$B$11,Paramètres!$A$1:$I$89,5,0)</f>
        <v>42.736380960000005</v>
      </c>
      <c r="BF32" s="13">
        <f t="shared" si="37"/>
        <v>12.721108294349076</v>
      </c>
      <c r="BG32" s="20">
        <f t="shared" si="7"/>
        <v>96.58846045132465</v>
      </c>
      <c r="BH32" s="59">
        <f t="shared" si="8"/>
        <v>388.69957156243578</v>
      </c>
      <c r="BI32" s="59">
        <f ca="1">AVERAGE(OFFSET($BH$3,0,0,'Données projet'!$E$11+1,1))-AVERAGE(OFFSET($H$3,0,0,'Données projet'!$E$11+1,1))</f>
        <v>140.51047034381901</v>
      </c>
      <c r="BJ32" s="59">
        <f t="shared" si="38"/>
        <v>141.76719489924892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121.3394965714286</v>
      </c>
      <c r="CA32" s="13">
        <f t="shared" si="39"/>
        <v>31.987212747920864</v>
      </c>
      <c r="CB32" s="20">
        <f t="shared" si="10"/>
        <v>267.04401873120031</v>
      </c>
      <c r="CC32" s="59">
        <f t="shared" si="11"/>
        <v>559.15512984231145</v>
      </c>
      <c r="CD32" s="59">
        <f ca="1">AVERAGE(OFFSET($CC$3,0,0,'Données projet'!$E$12+1,1))-AVERAGE(OFFSET($H$3,0,0,'Données projet'!$E$12+1,1))</f>
        <v>683.36974161977764</v>
      </c>
      <c r="CE32" s="59">
        <f t="shared" si="40"/>
        <v>312.6921234697457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3.887142857142857</v>
      </c>
      <c r="CT32" s="12">
        <f>IF('Données projet'!$A$140&gt;35,CT31+CS32-DB31,IF(A32&lt;'Données projet'!$A$140,$CQ$205^A32,IF(A32='Données projet'!$A$140,'Données projet'!$B$140,CT31+CS32-DB31)))</f>
        <v>112.72714285714289</v>
      </c>
      <c r="CU32" s="17">
        <f>CT32*VLOOKUP('Données projet'!$B$13,Paramètres!$A$1:$I$89,3,0)*VLOOKUP('Données projet'!$B$13,Paramètres!$A$1:$I$89,5,0)</f>
        <v>121.3394965714286</v>
      </c>
      <c r="CV32" s="13">
        <f t="shared" si="41"/>
        <v>31.987212747920864</v>
      </c>
      <c r="CW32" s="20">
        <f t="shared" si="13"/>
        <v>267.04401873120031</v>
      </c>
      <c r="CX32" s="59">
        <f t="shared" si="14"/>
        <v>559.15512984231145</v>
      </c>
      <c r="CY32" s="59">
        <f ca="1">AVERAGE(OFFSET($CX$3,0,0,'Données projet'!$E$13+1,1))-AVERAGE(OFFSET($H$3,0,0,'Données projet'!$E$13+1,1))</f>
        <v>683.36974161977764</v>
      </c>
      <c r="CZ32" s="59">
        <f t="shared" si="42"/>
        <v>312.6921234697457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105.51260571428575</v>
      </c>
      <c r="P33" s="13">
        <f t="shared" si="33"/>
        <v>28.271170326518615</v>
      </c>
      <c r="Q33" s="20">
        <f t="shared" si="2"/>
        <v>233.00674327106756</v>
      </c>
      <c r="R33" s="59">
        <f t="shared" si="0"/>
        <v>526.34007660440091</v>
      </c>
      <c r="S33" s="59">
        <f ca="1">AVERAGE(OFFSET($R$3,0,0,'Données projet'!$E$9+1,1))-AVERAGE(OFFSET($H$3,0,0,'Données projet'!$E$9+1,1))</f>
        <v>544.5835993538301</v>
      </c>
      <c r="T33" s="59">
        <f t="shared" si="34"/>
        <v>269.67340993773422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110.97015428571433</v>
      </c>
      <c r="AK33" s="13">
        <f t="shared" si="35"/>
        <v>29.559443544512504</v>
      </c>
      <c r="AL33" s="20">
        <f t="shared" si="4"/>
        <v>244.75571622097837</v>
      </c>
      <c r="AM33" s="59">
        <f t="shared" si="5"/>
        <v>538.08904955431171</v>
      </c>
      <c r="AN33" s="59">
        <f ca="1">AVERAGE(OFFSET($AM$3,0,0,'Données projet'!$E$10+1,1))-AVERAGE(OFFSET($H$3,0,0,'Données projet'!$E$10+1,1))</f>
        <v>609.60019207204277</v>
      </c>
      <c r="AO33" s="59">
        <f t="shared" si="36"/>
        <v>281.42238288764503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53.353999999999999</v>
      </c>
      <c r="BB33" s="12">
        <f>VLOOKUP(A33,'Données projet'!$A$87:$I$107,9,0)</f>
        <v>4.4341500000000007</v>
      </c>
      <c r="BC33" s="12">
        <f t="array" ref="BC33">INDEX(BB:BB,MIN(IF(ISNUMBER(BB33:BB229),ROW(BB33:BB229),"")))</f>
        <v>4.4341500000000007</v>
      </c>
      <c r="BD33" s="12">
        <f>IF('Données projet'!$A$88&gt;35,BD32+BC33-BL32,IF(A33&lt;'Données projet'!$A$88,$BA$205^A33,IF(A33='Données projet'!$A$88,'Données projet'!$B$88,BD32+BC33-BL32)))</f>
        <v>53.353999999999999</v>
      </c>
      <c r="BE33" s="13">
        <f>BD33*VLOOKUP('Données projet'!$B$11,Paramètres!$A$1:$I$89,3,0)*VLOOKUP('Données projet'!$B$11,Paramètres!$A$1:$I$89,5,0)</f>
        <v>46.610054400000003</v>
      </c>
      <c r="BF33" s="13">
        <f t="shared" si="37"/>
        <v>13.734746499090303</v>
      </c>
      <c r="BG33" s="20">
        <f t="shared" si="7"/>
        <v>105.10052823258228</v>
      </c>
      <c r="BH33" s="59">
        <f t="shared" si="8"/>
        <v>398.43386156591561</v>
      </c>
      <c r="BI33" s="59">
        <f ca="1">AVERAGE(OFFSET($BH$3,0,0,'Données projet'!$E$11+1,1))-AVERAGE(OFFSET($H$3,0,0,'Données projet'!$E$11+1,1))</f>
        <v>140.51047034381901</v>
      </c>
      <c r="BJ33" s="59">
        <f t="shared" si="38"/>
        <v>141.76719489924892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10.093999999999999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125.52361714285718</v>
      </c>
      <c r="CA33" s="13">
        <f t="shared" si="39"/>
        <v>32.959898724939478</v>
      </c>
      <c r="CB33" s="20">
        <f t="shared" si="10"/>
        <v>276.02545680307912</v>
      </c>
      <c r="CC33" s="59">
        <f t="shared" si="11"/>
        <v>569.35879013641238</v>
      </c>
      <c r="CD33" s="59">
        <f ca="1">AVERAGE(OFFSET($CC$3,0,0,'Données projet'!$E$12+1,1))-AVERAGE(OFFSET($H$3,0,0,'Données projet'!$E$12+1,1))</f>
        <v>683.36974161977764</v>
      </c>
      <c r="CE33" s="59">
        <f t="shared" si="40"/>
        <v>312.6921234697457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3.887142857142857</v>
      </c>
      <c r="CT33" s="12">
        <f>IF('Données projet'!$A$140&gt;35,CT32+CS33-DB32,IF(A33&lt;'Données projet'!$A$140,$CQ$205^A33,IF(A33='Données projet'!$A$140,'Données projet'!$B$140,CT32+CS33-DB32)))</f>
        <v>116.61428571428576</v>
      </c>
      <c r="CU33" s="17">
        <f>CT33*VLOOKUP('Données projet'!$B$13,Paramètres!$A$1:$I$89,3,0)*VLOOKUP('Données projet'!$B$13,Paramètres!$A$1:$I$89,5,0)</f>
        <v>125.52361714285718</v>
      </c>
      <c r="CV33" s="13">
        <f t="shared" si="41"/>
        <v>32.959898724939478</v>
      </c>
      <c r="CW33" s="20">
        <f t="shared" si="13"/>
        <v>276.02545680307912</v>
      </c>
      <c r="CX33" s="59">
        <f t="shared" si="14"/>
        <v>569.35879013641238</v>
      </c>
      <c r="CY33" s="59">
        <f ca="1">AVERAGE(OFFSET($CX$3,0,0,'Données projet'!$E$13+1,1))-AVERAGE(OFFSET($H$3,0,0,'Données projet'!$E$13+1,1))</f>
        <v>683.36974161977764</v>
      </c>
      <c r="CZ33" s="59">
        <f t="shared" si="42"/>
        <v>312.6921234697457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109.02969257142863</v>
      </c>
      <c r="P34" s="13">
        <f t="shared" si="33"/>
        <v>29.102254822181546</v>
      </c>
      <c r="Q34" s="20">
        <f t="shared" si="2"/>
        <v>240.57980837720436</v>
      </c>
      <c r="R34" s="59">
        <f t="shared" si="0"/>
        <v>533.91314171053773</v>
      </c>
      <c r="S34" s="59">
        <f ca="1">AVERAGE(OFFSET($R$3,0,0,'Données projet'!$E$9+1,1))-AVERAGE(OFFSET($H$3,0,0,'Données projet'!$E$9+1,1))</f>
        <v>544.5835993538301</v>
      </c>
      <c r="T34" s="59">
        <f t="shared" si="34"/>
        <v>269.67340993773422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114.66915942857148</v>
      </c>
      <c r="AK34" s="13">
        <f t="shared" si="35"/>
        <v>30.42839926677442</v>
      </c>
      <c r="AL34" s="20">
        <f t="shared" si="4"/>
        <v>252.71158139439407</v>
      </c>
      <c r="AM34" s="59">
        <f t="shared" si="5"/>
        <v>546.04491472772736</v>
      </c>
      <c r="AN34" s="59">
        <f ca="1">AVERAGE(OFFSET($AM$3,0,0,'Données projet'!$E$10+1,1))-AVERAGE(OFFSET($H$3,0,0,'Données projet'!$E$10+1,1))</f>
        <v>609.60019207204277</v>
      </c>
      <c r="AO34" s="59">
        <f t="shared" si="36"/>
        <v>281.42238288764503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4.0015499999999999</v>
      </c>
      <c r="BD34" s="12">
        <f>IF('Données projet'!$A$88&gt;35,BD33+BC34-BL33,IF(A34&lt;'Données projet'!$A$88,$BA$205^A34,IF(A34='Données projet'!$A$88,'Données projet'!$B$88,BD33+BC34-BL33)))</f>
        <v>47.26155</v>
      </c>
      <c r="BE34" s="13">
        <f>BD34*VLOOKUP('Données projet'!$B$11,Paramètres!$A$1:$I$89,3,0)*VLOOKUP('Données projet'!$B$11,Paramètres!$A$1:$I$89,5,0)</f>
        <v>41.287690080000004</v>
      </c>
      <c r="BF34" s="13">
        <f t="shared" si="37"/>
        <v>12.339317376517112</v>
      </c>
      <c r="BG34" s="20">
        <f t="shared" si="7"/>
        <v>93.400371320100646</v>
      </c>
      <c r="BH34" s="59">
        <f t="shared" si="8"/>
        <v>386.73370465343396</v>
      </c>
      <c r="BI34" s="59">
        <f ca="1">AVERAGE(OFFSET($BH$3,0,0,'Données projet'!$E$11+1,1))-AVERAGE(OFFSET($H$3,0,0,'Données projet'!$E$11+1,1))</f>
        <v>140.51047034381901</v>
      </c>
      <c r="BJ34" s="59">
        <f t="shared" si="38"/>
        <v>141.76719489924892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129.70773771428577</v>
      </c>
      <c r="CA34" s="13">
        <f t="shared" si="39"/>
        <v>33.928817255461865</v>
      </c>
      <c r="CB34" s="20">
        <f t="shared" si="10"/>
        <v>285.00033323897713</v>
      </c>
      <c r="CC34" s="59">
        <f t="shared" si="11"/>
        <v>578.33366657231045</v>
      </c>
      <c r="CD34" s="59">
        <f ca="1">AVERAGE(OFFSET($CC$3,0,0,'Données projet'!$E$12+1,1))-AVERAGE(OFFSET($H$3,0,0,'Données projet'!$E$12+1,1))</f>
        <v>683.36974161977764</v>
      </c>
      <c r="CE34" s="59">
        <f t="shared" si="40"/>
        <v>312.6921234697457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3.887142857142857</v>
      </c>
      <c r="CT34" s="12">
        <f>IF('Données projet'!$A$140&gt;35,CT33+CS34-DB33,IF(A34&lt;'Données projet'!$A$140,$CQ$205^A34,IF(A34='Données projet'!$A$140,'Données projet'!$B$140,CT33+CS34-DB33)))</f>
        <v>120.50142857142862</v>
      </c>
      <c r="CU34" s="17">
        <f>CT34*VLOOKUP('Données projet'!$B$13,Paramètres!$A$1:$I$89,3,0)*VLOOKUP('Données projet'!$B$13,Paramètres!$A$1:$I$89,5,0)</f>
        <v>129.70773771428577</v>
      </c>
      <c r="CV34" s="13">
        <f t="shared" si="41"/>
        <v>33.928817255461865</v>
      </c>
      <c r="CW34" s="20">
        <f t="shared" si="13"/>
        <v>285.00033323897713</v>
      </c>
      <c r="CX34" s="59">
        <f t="shared" si="14"/>
        <v>578.33366657231045</v>
      </c>
      <c r="CY34" s="59">
        <f ca="1">AVERAGE(OFFSET($CX$3,0,0,'Données projet'!$E$13+1,1))-AVERAGE(OFFSET($H$3,0,0,'Données projet'!$E$13+1,1))</f>
        <v>683.36974161977764</v>
      </c>
      <c r="CZ34" s="59">
        <f t="shared" si="42"/>
        <v>312.6921234697457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112.54677942857147</v>
      </c>
      <c r="P35" s="13">
        <f t="shared" si="33"/>
        <v>29.930224010130704</v>
      </c>
      <c r="Q35" s="20">
        <f t="shared" ref="Q35:Q66" si="53">(O35+P35)*0.475*44/12</f>
        <v>248.14744765573963</v>
      </c>
      <c r="R35" s="59">
        <f t="shared" si="0"/>
        <v>541.48078098907297</v>
      </c>
      <c r="S35" s="59">
        <f ca="1">AVERAGE(OFFSET($R$3,0,0,'Données projet'!$E$9+1,1))-AVERAGE(OFFSET($H$3,0,0,'Données projet'!$E$9+1,1))</f>
        <v>544.5835993538301</v>
      </c>
      <c r="T35" s="59">
        <f t="shared" si="34"/>
        <v>269.67340993773422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118.36816457142861</v>
      </c>
      <c r="AK35" s="13">
        <f t="shared" si="35"/>
        <v>31.294097721600011</v>
      </c>
      <c r="AL35" s="20">
        <f t="shared" si="4"/>
        <v>260.6617734936915</v>
      </c>
      <c r="AM35" s="59">
        <f t="shared" si="5"/>
        <v>553.99510682702476</v>
      </c>
      <c r="AN35" s="59">
        <f ca="1">AVERAGE(OFFSET($AM$3,0,0,'Données projet'!$E$10+1,1))-AVERAGE(OFFSET($H$3,0,0,'Données projet'!$E$10+1,1))</f>
        <v>609.60019207204277</v>
      </c>
      <c r="AO35" s="59">
        <f t="shared" si="36"/>
        <v>281.42238288764503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4.0015499999999999</v>
      </c>
      <c r="BD35" s="12">
        <f>IF('Données projet'!$A$88&gt;35,BD34+BC35-BL34,IF(A35&lt;'Données projet'!$A$88,$BA$205^A35,IF(A35='Données projet'!$A$88,'Données projet'!$B$88,BD34+BC35-BL34)))</f>
        <v>51.263100000000001</v>
      </c>
      <c r="BE35" s="13">
        <f>BD35*VLOOKUP('Données projet'!$B$11,Paramètres!$A$1:$I$89,3,0)*VLOOKUP('Données projet'!$B$11,Paramètres!$A$1:$I$89,5,0)</f>
        <v>44.783444160000009</v>
      </c>
      <c r="BF35" s="13">
        <f t="shared" si="37"/>
        <v>13.258044725181191</v>
      </c>
      <c r="BG35" s="20">
        <f t="shared" si="7"/>
        <v>101.08892647502392</v>
      </c>
      <c r="BH35" s="59">
        <f t="shared" si="8"/>
        <v>394.42225980835724</v>
      </c>
      <c r="BI35" s="59">
        <f ca="1">AVERAGE(OFFSET($BH$3,0,0,'Données projet'!$E$11+1,1))-AVERAGE(OFFSET($H$3,0,0,'Données projet'!$E$11+1,1))</f>
        <v>140.51047034381901</v>
      </c>
      <c r="BJ35" s="59">
        <f t="shared" si="38"/>
        <v>141.76719489924892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133.89185828571433</v>
      </c>
      <c r="CA35" s="13">
        <f t="shared" si="39"/>
        <v>34.89410380946687</v>
      </c>
      <c r="CB35" s="20">
        <f t="shared" si="10"/>
        <v>293.96888398244056</v>
      </c>
      <c r="CC35" s="59">
        <f t="shared" si="11"/>
        <v>587.30221731577387</v>
      </c>
      <c r="CD35" s="59">
        <f ca="1">AVERAGE(OFFSET($CC$3,0,0,'Données projet'!$E$12+1,1))-AVERAGE(OFFSET($H$3,0,0,'Données projet'!$E$12+1,1))</f>
        <v>683.36974161977764</v>
      </c>
      <c r="CE35" s="59">
        <f t="shared" si="40"/>
        <v>312.6921234697457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3.887142857142857</v>
      </c>
      <c r="CT35" s="12">
        <f>IF('Données projet'!$A$140&gt;35,CT34+CS35-DB34,IF(A35&lt;'Données projet'!$A$140,$CQ$205^A35,IF(A35='Données projet'!$A$140,'Données projet'!$B$140,CT34+CS35-DB34)))</f>
        <v>124.38857142857148</v>
      </c>
      <c r="CU35" s="17">
        <f>CT35*VLOOKUP('Données projet'!$B$13,Paramètres!$A$1:$I$89,3,0)*VLOOKUP('Données projet'!$B$13,Paramètres!$A$1:$I$89,5,0)</f>
        <v>133.89185828571433</v>
      </c>
      <c r="CV35" s="13">
        <f t="shared" si="41"/>
        <v>34.89410380946687</v>
      </c>
      <c r="CW35" s="20">
        <f t="shared" si="13"/>
        <v>293.96888398244056</v>
      </c>
      <c r="CX35" s="59">
        <f t="shared" si="14"/>
        <v>587.30221731577387</v>
      </c>
      <c r="CY35" s="59">
        <f ca="1">AVERAGE(OFFSET($CX$3,0,0,'Données projet'!$E$13+1,1))-AVERAGE(OFFSET($H$3,0,0,'Données projet'!$E$13+1,1))</f>
        <v>683.36974161977764</v>
      </c>
      <c r="CZ35" s="59">
        <f t="shared" si="42"/>
        <v>312.6921234697457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116.06386628571434</v>
      </c>
      <c r="P36" s="13">
        <f t="shared" si="33"/>
        <v>30.755186414072718</v>
      </c>
      <c r="Q36" s="20">
        <f t="shared" si="53"/>
        <v>255.70985011879577</v>
      </c>
      <c r="R36" s="59">
        <f t="shared" si="0"/>
        <v>549.04318345212914</v>
      </c>
      <c r="S36" s="59">
        <f ca="1">AVERAGE(OFFSET($R$3,0,0,'Données projet'!$E$9+1,1))-AVERAGE(OFFSET($H$3,0,0,'Données projet'!$E$9+1,1))</f>
        <v>544.5835993538301</v>
      </c>
      <c r="T36" s="59">
        <f t="shared" si="34"/>
        <v>269.67340993773422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122.06716971428578</v>
      </c>
      <c r="AK36" s="13">
        <f t="shared" si="35"/>
        <v>32.156652377952369</v>
      </c>
      <c r="AL36" s="20">
        <f t="shared" si="4"/>
        <v>268.60649014398143</v>
      </c>
      <c r="AM36" s="59">
        <f t="shared" si="5"/>
        <v>561.9398234773148</v>
      </c>
      <c r="AN36" s="59">
        <f ca="1">AVERAGE(OFFSET($AM$3,0,0,'Données projet'!$E$10+1,1))-AVERAGE(OFFSET($H$3,0,0,'Données projet'!$E$10+1,1))</f>
        <v>609.60019207204277</v>
      </c>
      <c r="AO36" s="59">
        <f t="shared" si="36"/>
        <v>281.42238288764503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4.0015499999999999</v>
      </c>
      <c r="BD36" s="12">
        <f>IF('Données projet'!$A$88&gt;35,BD35+BC36-BL35,IF(A36&lt;'Données projet'!$A$88,$BA$205^A36,IF(A36='Données projet'!$A$88,'Données projet'!$B$88,BD35+BC36-BL35)))</f>
        <v>55.264650000000003</v>
      </c>
      <c r="BE36" s="13">
        <f>BD36*VLOOKUP('Données projet'!$B$11,Paramètres!$A$1:$I$89,3,0)*VLOOKUP('Données projet'!$B$11,Paramètres!$A$1:$I$89,5,0)</f>
        <v>48.279198240000007</v>
      </c>
      <c r="BF36" s="13">
        <f t="shared" si="37"/>
        <v>14.168453344089295</v>
      </c>
      <c r="BG36" s="20">
        <f t="shared" si="7"/>
        <v>108.76299317562219</v>
      </c>
      <c r="BH36" s="59">
        <f t="shared" si="8"/>
        <v>402.09632650895549</v>
      </c>
      <c r="BI36" s="59">
        <f ca="1">AVERAGE(OFFSET($BH$3,0,0,'Données projet'!$E$11+1,1))-AVERAGE(OFFSET($H$3,0,0,'Données projet'!$E$11+1,1))</f>
        <v>140.51047034381901</v>
      </c>
      <c r="BJ36" s="59">
        <f t="shared" si="38"/>
        <v>141.76719489924892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138.0759788571429</v>
      </c>
      <c r="CA36" s="13">
        <f t="shared" si="39"/>
        <v>35.855884909144457</v>
      </c>
      <c r="CB36" s="20">
        <f t="shared" si="10"/>
        <v>302.93132939295043</v>
      </c>
      <c r="CC36" s="59">
        <f t="shared" si="11"/>
        <v>596.26466272628375</v>
      </c>
      <c r="CD36" s="59">
        <f ca="1">AVERAGE(OFFSET($CC$3,0,0,'Données projet'!$E$12+1,1))-AVERAGE(OFFSET($H$3,0,0,'Données projet'!$E$12+1,1))</f>
        <v>683.36974161977764</v>
      </c>
      <c r="CE36" s="59">
        <f t="shared" si="40"/>
        <v>312.6921234697457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3.887142857142857</v>
      </c>
      <c r="CT36" s="12">
        <f>IF('Données projet'!$A$140&gt;35,CT35+CS36-DB35,IF(A36&lt;'Données projet'!$A$140,$CQ$205^A36,IF(A36='Données projet'!$A$140,'Données projet'!$B$140,CT35+CS36-DB35)))</f>
        <v>128.27571428571434</v>
      </c>
      <c r="CU36" s="17">
        <f>CT36*VLOOKUP('Données projet'!$B$13,Paramètres!$A$1:$I$89,3,0)*VLOOKUP('Données projet'!$B$13,Paramètres!$A$1:$I$89,5,0)</f>
        <v>138.0759788571429</v>
      </c>
      <c r="CV36" s="13">
        <f t="shared" si="41"/>
        <v>35.855884909144457</v>
      </c>
      <c r="CW36" s="20">
        <f t="shared" si="13"/>
        <v>302.93132939295043</v>
      </c>
      <c r="CX36" s="59">
        <f t="shared" si="14"/>
        <v>596.26466272628375</v>
      </c>
      <c r="CY36" s="59">
        <f ca="1">AVERAGE(OFFSET($CX$3,0,0,'Données projet'!$E$13+1,1))-AVERAGE(OFFSET($H$3,0,0,'Données projet'!$E$13+1,1))</f>
        <v>683.36974161977764</v>
      </c>
      <c r="CZ36" s="59">
        <f t="shared" si="42"/>
        <v>312.6921234697457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119.58095314285718</v>
      </c>
      <c r="P37" s="13">
        <f t="shared" si="33"/>
        <v>31.577243606763055</v>
      </c>
      <c r="Q37" s="20">
        <f t="shared" si="53"/>
        <v>263.26719267225525</v>
      </c>
      <c r="R37" s="59">
        <f t="shared" si="0"/>
        <v>556.60052600558856</v>
      </c>
      <c r="S37" s="59">
        <f ca="1">AVERAGE(OFFSET($R$3,0,0,'Données projet'!$E$9+1,1))-AVERAGE(OFFSET($H$3,0,0,'Données projet'!$E$9+1,1))</f>
        <v>544.5835993538301</v>
      </c>
      <c r="T37" s="59">
        <f t="shared" si="34"/>
        <v>269.67340993773422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125.76617485714293</v>
      </c>
      <c r="AK37" s="13">
        <f t="shared" si="35"/>
        <v>33.016169437099272</v>
      </c>
      <c r="AL37" s="20">
        <f t="shared" si="4"/>
        <v>276.54591631247177</v>
      </c>
      <c r="AM37" s="59">
        <f t="shared" si="5"/>
        <v>569.87924964580509</v>
      </c>
      <c r="AN37" s="59">
        <f ca="1">AVERAGE(OFFSET($AM$3,0,0,'Données projet'!$E$10+1,1))-AVERAGE(OFFSET($H$3,0,0,'Données projet'!$E$10+1,1))</f>
        <v>609.60019207204277</v>
      </c>
      <c r="AO37" s="59">
        <f t="shared" si="36"/>
        <v>281.42238288764503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4.0015499999999999</v>
      </c>
      <c r="BD37" s="12">
        <f>IF('Données projet'!$A$88&gt;35,BD36+BC37-BL36,IF(A37&lt;'Données projet'!$A$88,$BA$205^A37,IF(A37='Données projet'!$A$88,'Données projet'!$B$88,BD36+BC37-BL36)))</f>
        <v>59.266200000000005</v>
      </c>
      <c r="BE37" s="13">
        <f>BD37*VLOOKUP('Données projet'!$B$11,Paramètres!$A$1:$I$89,3,0)*VLOOKUP('Données projet'!$B$11,Paramètres!$A$1:$I$89,5,0)</f>
        <v>51.774952320000004</v>
      </c>
      <c r="BF37" s="13">
        <f t="shared" si="37"/>
        <v>15.071214068829388</v>
      </c>
      <c r="BG37" s="20">
        <f t="shared" si="7"/>
        <v>116.42373979387786</v>
      </c>
      <c r="BH37" s="59">
        <f t="shared" si="8"/>
        <v>409.75707312721119</v>
      </c>
      <c r="BI37" s="59">
        <f ca="1">AVERAGE(OFFSET($BH$3,0,0,'Données projet'!$E$11+1,1))-AVERAGE(OFFSET($H$3,0,0,'Données projet'!$E$11+1,1))</f>
        <v>140.51047034381901</v>
      </c>
      <c r="BJ37" s="59">
        <f t="shared" si="38"/>
        <v>141.76719489924892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142.26009942857149</v>
      </c>
      <c r="CA37" s="13">
        <f t="shared" si="39"/>
        <v>36.814278972929188</v>
      </c>
      <c r="CB37" s="20">
        <f t="shared" si="10"/>
        <v>311.88787571594702</v>
      </c>
      <c r="CC37" s="59">
        <f t="shared" si="11"/>
        <v>605.22120904928033</v>
      </c>
      <c r="CD37" s="59">
        <f ca="1">AVERAGE(OFFSET($CC$3,0,0,'Données projet'!$E$12+1,1))-AVERAGE(OFFSET($H$3,0,0,'Données projet'!$E$12+1,1))</f>
        <v>683.36974161977764</v>
      </c>
      <c r="CE37" s="59">
        <f t="shared" si="40"/>
        <v>312.6921234697457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3.887142857142857</v>
      </c>
      <c r="CT37" s="12">
        <f>IF('Données projet'!$A$140&gt;35,CT36+CS37-DB36,IF(A37&lt;'Données projet'!$A$140,$CQ$205^A37,IF(A37='Données projet'!$A$140,'Données projet'!$B$140,CT36+CS37-DB36)))</f>
        <v>132.16285714285721</v>
      </c>
      <c r="CU37" s="17">
        <f>CT37*VLOOKUP('Données projet'!$B$13,Paramètres!$A$1:$I$89,3,0)*VLOOKUP('Données projet'!$B$13,Paramètres!$A$1:$I$89,5,0)</f>
        <v>142.26009942857149</v>
      </c>
      <c r="CV37" s="13">
        <f t="shared" si="41"/>
        <v>36.814278972929188</v>
      </c>
      <c r="CW37" s="20">
        <f t="shared" si="13"/>
        <v>311.88787571594702</v>
      </c>
      <c r="CX37" s="59">
        <f t="shared" si="14"/>
        <v>605.22120904928033</v>
      </c>
      <c r="CY37" s="59">
        <f ca="1">AVERAGE(OFFSET($CX$3,0,0,'Données projet'!$E$13+1,1))-AVERAGE(OFFSET($H$3,0,0,'Données projet'!$E$13+1,1))</f>
        <v>683.36974161977764</v>
      </c>
      <c r="CZ37" s="59">
        <f t="shared" si="42"/>
        <v>312.6921234697457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123.09804000000005</v>
      </c>
      <c r="P38" s="13">
        <f t="shared" si="33"/>
        <v>32.396490846405321</v>
      </c>
      <c r="Q38" s="20">
        <f t="shared" si="53"/>
        <v>270.81964122415599</v>
      </c>
      <c r="R38" s="59">
        <f t="shared" si="0"/>
        <v>564.1529745574893</v>
      </c>
      <c r="S38" s="59">
        <f ca="1">AVERAGE(OFFSET($R$3,0,0,'Données projet'!$E$9+1,1))-AVERAGE(OFFSET($H$3,0,0,'Données projet'!$E$9+1,1))</f>
        <v>544.5835993538301</v>
      </c>
      <c r="T38" s="59">
        <f t="shared" si="34"/>
        <v>269.67340993773422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129.46518000000006</v>
      </c>
      <c r="AK38" s="13">
        <f t="shared" si="35"/>
        <v>33.872748498012392</v>
      </c>
      <c r="AL38" s="20">
        <f t="shared" si="4"/>
        <v>284.48022546737167</v>
      </c>
      <c r="AM38" s="59">
        <f t="shared" si="5"/>
        <v>577.81355880070498</v>
      </c>
      <c r="AN38" s="59">
        <f ca="1">AVERAGE(OFFSET($AM$3,0,0,'Données projet'!$E$10+1,1))-AVERAGE(OFFSET($H$3,0,0,'Données projet'!$E$10+1,1))</f>
        <v>609.60019207204277</v>
      </c>
      <c r="AO38" s="59">
        <f t="shared" si="36"/>
        <v>281.42238288764503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63.267749999999999</v>
      </c>
      <c r="BB38" s="12">
        <f>VLOOKUP(A38,'Données projet'!$A$87:$I$107,9,0)</f>
        <v>4.0015499999999999</v>
      </c>
      <c r="BC38" s="12">
        <f t="array" ref="BC38">INDEX(BB:BB,MIN(IF(ISNUMBER(BB38:BB234),ROW(BB38:BB234),"")))</f>
        <v>4.0015499999999999</v>
      </c>
      <c r="BD38" s="12">
        <f>IF('Données projet'!$A$88&gt;35,BD37+BC38-BL37,IF(A38&lt;'Données projet'!$A$88,$BA$205^A38,IF(A38='Données projet'!$A$88,'Données projet'!$B$88,BD37+BC38-BL37)))</f>
        <v>63.267750000000007</v>
      </c>
      <c r="BE38" s="13">
        <f>BD38*VLOOKUP('Données projet'!$B$11,Paramètres!$A$1:$I$89,3,0)*VLOOKUP('Données projet'!$B$11,Paramètres!$A$1:$I$89,5,0)</f>
        <v>55.270706400000016</v>
      </c>
      <c r="BF38" s="13">
        <f t="shared" si="37"/>
        <v>15.966902021500633</v>
      </c>
      <c r="BG38" s="20">
        <f t="shared" si="7"/>
        <v>124.07216800078031</v>
      </c>
      <c r="BH38" s="59">
        <f t="shared" si="8"/>
        <v>417.40550133411364</v>
      </c>
      <c r="BI38" s="59">
        <f ca="1">AVERAGE(OFFSET($BH$3,0,0,'Données projet'!$E$11+1,1))-AVERAGE(OFFSET($H$3,0,0,'Données projet'!$E$11+1,1))</f>
        <v>140.51047034381901</v>
      </c>
      <c r="BJ38" s="59">
        <f t="shared" si="38"/>
        <v>141.76719489924892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10.093999999999999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146.44422000000006</v>
      </c>
      <c r="CA38" s="13">
        <f t="shared" si="39"/>
        <v>37.769397057445374</v>
      </c>
      <c r="CB38" s="20">
        <f t="shared" si="10"/>
        <v>320.83871637505081</v>
      </c>
      <c r="CC38" s="59">
        <f t="shared" si="11"/>
        <v>614.17204970838407</v>
      </c>
      <c r="CD38" s="59">
        <f ca="1">AVERAGE(OFFSET($CC$3,0,0,'Données projet'!$E$12+1,1))-AVERAGE(OFFSET($H$3,0,0,'Données projet'!$E$12+1,1))</f>
        <v>683.36974161977764</v>
      </c>
      <c r="CE38" s="59">
        <f t="shared" si="40"/>
        <v>312.6921234697457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3.887142857142857</v>
      </c>
      <c r="CT38" s="12">
        <f>IF('Données projet'!$A$140&gt;35,CT37+CS38-DB37,IF(A38&lt;'Données projet'!$A$140,$CQ$205^A38,IF(A38='Données projet'!$A$140,'Données projet'!$B$140,CT37+CS38-DB37)))</f>
        <v>136.05000000000007</v>
      </c>
      <c r="CU38" s="17">
        <f>CT38*VLOOKUP('Données projet'!$B$13,Paramètres!$A$1:$I$89,3,0)*VLOOKUP('Données projet'!$B$13,Paramètres!$A$1:$I$89,5,0)</f>
        <v>146.44422000000006</v>
      </c>
      <c r="CV38" s="13">
        <f t="shared" si="41"/>
        <v>37.769397057445374</v>
      </c>
      <c r="CW38" s="20">
        <f t="shared" si="13"/>
        <v>320.83871637505081</v>
      </c>
      <c r="CX38" s="59">
        <f t="shared" si="14"/>
        <v>614.17204970838407</v>
      </c>
      <c r="CY38" s="59">
        <f ca="1">AVERAGE(OFFSET($CX$3,0,0,'Données projet'!$E$13+1,1))-AVERAGE(OFFSET($H$3,0,0,'Données projet'!$E$13+1,1))</f>
        <v>683.36974161977764</v>
      </c>
      <c r="CZ38" s="59">
        <f t="shared" si="42"/>
        <v>312.6921234697457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126.61512685714293</v>
      </c>
      <c r="P39" s="13">
        <f t="shared" si="33"/>
        <v>33.213017638275041</v>
      </c>
      <c r="Q39" s="20">
        <f t="shared" si="53"/>
        <v>278.36735166285297</v>
      </c>
      <c r="R39" s="59">
        <f t="shared" si="0"/>
        <v>571.70068499618628</v>
      </c>
      <c r="S39" s="59">
        <f ca="1">AVERAGE(OFFSET($R$3,0,0,'Données projet'!$E$9+1,1))-AVERAGE(OFFSET($H$3,0,0,'Données projet'!$E$9+1,1))</f>
        <v>544.5835993538301</v>
      </c>
      <c r="T39" s="59">
        <f t="shared" si="34"/>
        <v>269.67340993773422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133.16418514285721</v>
      </c>
      <c r="AK39" s="13">
        <f t="shared" si="35"/>
        <v>34.726483144583192</v>
      </c>
      <c r="AL39" s="20">
        <f t="shared" si="4"/>
        <v>292.40958060062536</v>
      </c>
      <c r="AM39" s="59">
        <f t="shared" si="5"/>
        <v>585.74291393395868</v>
      </c>
      <c r="AN39" s="59">
        <f ca="1">AVERAGE(OFFSET($AM$3,0,0,'Données projet'!$E$10+1,1))-AVERAGE(OFFSET($H$3,0,0,'Données projet'!$E$10+1,1))</f>
        <v>609.60019207204277</v>
      </c>
      <c r="AO39" s="59">
        <f t="shared" si="36"/>
        <v>281.42238288764503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3.4968500000000007</v>
      </c>
      <c r="BD39" s="12">
        <f>IF('Données projet'!$A$88&gt;35,BD38+BC39-BL38,IF(A39&lt;'Données projet'!$A$88,$BA$205^A39,IF(A39='Données projet'!$A$88,'Données projet'!$B$88,BD38+BC39-BL38)))</f>
        <v>56.6706</v>
      </c>
      <c r="BE39" s="13">
        <f>BD39*VLOOKUP('Données projet'!$B$11,Paramètres!$A$1:$I$89,3,0)*VLOOKUP('Données projet'!$B$11,Paramètres!$A$1:$I$89,5,0)</f>
        <v>49.507436160000005</v>
      </c>
      <c r="BF39" s="13">
        <f t="shared" si="37"/>
        <v>14.486479701768337</v>
      </c>
      <c r="BG39" s="20">
        <f t="shared" si="7"/>
        <v>111.45607012591319</v>
      </c>
      <c r="BH39" s="59">
        <f t="shared" si="8"/>
        <v>404.7894034592465</v>
      </c>
      <c r="BI39" s="59">
        <f ca="1">AVERAGE(OFFSET($BH$3,0,0,'Données projet'!$E$11+1,1))-AVERAGE(OFFSET($H$3,0,0,'Données projet'!$E$11+1,1))</f>
        <v>140.51047034381901</v>
      </c>
      <c r="BJ39" s="59">
        <f t="shared" si="38"/>
        <v>141.76719489924892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150.62834057142865</v>
      </c>
      <c r="CA39" s="13">
        <f t="shared" si="39"/>
        <v>38.721343512275389</v>
      </c>
      <c r="CB39" s="20">
        <f t="shared" si="10"/>
        <v>329.78403311245114</v>
      </c>
      <c r="CC39" s="59">
        <f t="shared" si="11"/>
        <v>623.11736644578446</v>
      </c>
      <c r="CD39" s="59">
        <f ca="1">AVERAGE(OFFSET($CC$3,0,0,'Données projet'!$E$12+1,1))-AVERAGE(OFFSET($H$3,0,0,'Données projet'!$E$12+1,1))</f>
        <v>683.36974161977764</v>
      </c>
      <c r="CE39" s="59">
        <f t="shared" si="40"/>
        <v>312.6921234697457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3.887142857142857</v>
      </c>
      <c r="CT39" s="12">
        <f>IF('Données projet'!$A$140&gt;35,CT38+CS39-DB38,IF(A39&lt;'Données projet'!$A$140,$CQ$205^A39,IF(A39='Données projet'!$A$140,'Données projet'!$B$140,CT38+CS39-DB38)))</f>
        <v>139.93714285714293</v>
      </c>
      <c r="CU39" s="17">
        <f>CT39*VLOOKUP('Données projet'!$B$13,Paramètres!$A$1:$I$89,3,0)*VLOOKUP('Données projet'!$B$13,Paramètres!$A$1:$I$89,5,0)</f>
        <v>150.62834057142865</v>
      </c>
      <c r="CV39" s="13">
        <f t="shared" si="41"/>
        <v>38.721343512275389</v>
      </c>
      <c r="CW39" s="20">
        <f t="shared" si="13"/>
        <v>329.78403311245114</v>
      </c>
      <c r="CX39" s="59">
        <f t="shared" si="14"/>
        <v>623.11736644578446</v>
      </c>
      <c r="CY39" s="59">
        <f ca="1">AVERAGE(OFFSET($CX$3,0,0,'Données projet'!$E$13+1,1))-AVERAGE(OFFSET($H$3,0,0,'Données projet'!$E$13+1,1))</f>
        <v>683.36974161977764</v>
      </c>
      <c r="CZ39" s="59">
        <f t="shared" si="42"/>
        <v>312.6921234697457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130.13221371428577</v>
      </c>
      <c r="P40" s="13">
        <f t="shared" si="33"/>
        <v>34.026908232186209</v>
      </c>
      <c r="Q40" s="20">
        <f t="shared" si="53"/>
        <v>285.91047072343866</v>
      </c>
      <c r="R40" s="59">
        <f t="shared" si="0"/>
        <v>579.24380405677198</v>
      </c>
      <c r="S40" s="59">
        <f ca="1">AVERAGE(OFFSET($R$3,0,0,'Données projet'!$E$9+1,1))-AVERAGE(OFFSET($H$3,0,0,'Données projet'!$E$9+1,1))</f>
        <v>544.5835993538301</v>
      </c>
      <c r="T40" s="59">
        <f t="shared" si="34"/>
        <v>269.67340993773422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136.86319028571435</v>
      </c>
      <c r="AK40" s="13">
        <f t="shared" si="35"/>
        <v>35.577461465758702</v>
      </c>
      <c r="AL40" s="20">
        <f t="shared" si="4"/>
        <v>300.33413513381555</v>
      </c>
      <c r="AM40" s="59">
        <f t="shared" si="5"/>
        <v>593.66746846714886</v>
      </c>
      <c r="AN40" s="59">
        <f ca="1">AVERAGE(OFFSET($AM$3,0,0,'Données projet'!$E$10+1,1))-AVERAGE(OFFSET($H$3,0,0,'Données projet'!$E$10+1,1))</f>
        <v>609.60019207204277</v>
      </c>
      <c r="AO40" s="59">
        <f t="shared" si="36"/>
        <v>281.42238288764503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3.4968500000000007</v>
      </c>
      <c r="BD40" s="12">
        <f>IF('Données projet'!$A$88&gt;35,BD39+BC40-BL39,IF(A40&lt;'Données projet'!$A$88,$BA$205^A40,IF(A40='Données projet'!$A$88,'Données projet'!$B$88,BD39+BC40-BL39)))</f>
        <v>60.167450000000002</v>
      </c>
      <c r="BE40" s="13">
        <f>BD40*VLOOKUP('Données projet'!$B$11,Paramètres!$A$1:$I$89,3,0)*VLOOKUP('Données projet'!$B$11,Paramètres!$A$1:$I$89,5,0)</f>
        <v>52.562284320000003</v>
      </c>
      <c r="BF40" s="13">
        <f t="shared" si="37"/>
        <v>15.273543827824481</v>
      </c>
      <c r="BG40" s="20">
        <f t="shared" si="7"/>
        <v>118.14740069079431</v>
      </c>
      <c r="BH40" s="59">
        <f t="shared" si="8"/>
        <v>411.48073402412763</v>
      </c>
      <c r="BI40" s="59">
        <f ca="1">AVERAGE(OFFSET($BH$3,0,0,'Données projet'!$E$11+1,1))-AVERAGE(OFFSET($H$3,0,0,'Données projet'!$E$11+1,1))</f>
        <v>140.51047034381901</v>
      </c>
      <c r="BJ40" s="59">
        <f t="shared" si="38"/>
        <v>141.76719489924892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154.81246114285725</v>
      </c>
      <c r="CA40" s="13">
        <f t="shared" si="39"/>
        <v>39.670216559930267</v>
      </c>
      <c r="CB40" s="20">
        <f t="shared" si="10"/>
        <v>338.72399699902149</v>
      </c>
      <c r="CC40" s="59">
        <f t="shared" si="11"/>
        <v>632.05733033235481</v>
      </c>
      <c r="CD40" s="59">
        <f ca="1">AVERAGE(OFFSET($CC$3,0,0,'Données projet'!$E$12+1,1))-AVERAGE(OFFSET($H$3,0,0,'Données projet'!$E$12+1,1))</f>
        <v>683.36974161977764</v>
      </c>
      <c r="CE40" s="59">
        <f t="shared" si="40"/>
        <v>312.6921234697457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3.887142857142857</v>
      </c>
      <c r="CT40" s="12">
        <f>IF('Données projet'!$A$140&gt;35,CT39+CS40-DB39,IF(A40&lt;'Données projet'!$A$140,$CQ$205^A40,IF(A40='Données projet'!$A$140,'Données projet'!$B$140,CT39+CS40-DB39)))</f>
        <v>143.82428571428579</v>
      </c>
      <c r="CU40" s="17">
        <f>CT40*VLOOKUP('Données projet'!$B$13,Paramètres!$A$1:$I$89,3,0)*VLOOKUP('Données projet'!$B$13,Paramètres!$A$1:$I$89,5,0)</f>
        <v>154.81246114285725</v>
      </c>
      <c r="CV40" s="13">
        <f t="shared" si="41"/>
        <v>39.670216559930267</v>
      </c>
      <c r="CW40" s="20">
        <f t="shared" si="13"/>
        <v>338.72399699902149</v>
      </c>
      <c r="CX40" s="59">
        <f t="shared" si="14"/>
        <v>632.05733033235481</v>
      </c>
      <c r="CY40" s="59">
        <f ca="1">AVERAGE(OFFSET($CX$3,0,0,'Données projet'!$E$13+1,1))-AVERAGE(OFFSET($H$3,0,0,'Données projet'!$E$13+1,1))</f>
        <v>683.36974161977764</v>
      </c>
      <c r="CZ40" s="59">
        <f t="shared" si="42"/>
        <v>312.6921234697457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133.64930057142865</v>
      </c>
      <c r="P41" s="13">
        <f t="shared" si="33"/>
        <v>34.8382420646657</v>
      </c>
      <c r="Q41" s="20">
        <f t="shared" si="53"/>
        <v>293.44913675786432</v>
      </c>
      <c r="R41" s="59">
        <f t="shared" si="0"/>
        <v>586.78247009119764</v>
      </c>
      <c r="S41" s="59">
        <f ca="1">AVERAGE(OFFSET($R$3,0,0,'Données projet'!$E$9+1,1))-AVERAGE(OFFSET($H$3,0,0,'Données projet'!$E$9+1,1))</f>
        <v>544.5835993538301</v>
      </c>
      <c r="T41" s="59">
        <f t="shared" si="34"/>
        <v>269.67340993773422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140.56219542857153</v>
      </c>
      <c r="AK41" s="13">
        <f t="shared" si="35"/>
        <v>36.425766517864517</v>
      </c>
      <c r="AL41" s="20">
        <f t="shared" si="4"/>
        <v>308.2540337233761</v>
      </c>
      <c r="AM41" s="59">
        <f t="shared" si="5"/>
        <v>601.58736705670935</v>
      </c>
      <c r="AN41" s="59">
        <f ca="1">AVERAGE(OFFSET($AM$3,0,0,'Données projet'!$E$10+1,1))-AVERAGE(OFFSET($H$3,0,0,'Données projet'!$E$10+1,1))</f>
        <v>609.60019207204277</v>
      </c>
      <c r="AO41" s="59">
        <f t="shared" si="36"/>
        <v>281.42238288764503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3.4968500000000007</v>
      </c>
      <c r="BD41" s="12">
        <f>IF('Données projet'!$A$88&gt;35,BD40+BC41-BL40,IF(A41&lt;'Données projet'!$A$88,$BA$205^A41,IF(A41='Données projet'!$A$88,'Données projet'!$B$88,BD40+BC41-BL40)))</f>
        <v>63.664300000000004</v>
      </c>
      <c r="BE41" s="13">
        <f>BD41*VLOOKUP('Données projet'!$B$11,Paramètres!$A$1:$I$89,3,0)*VLOOKUP('Données projet'!$B$11,Paramètres!$A$1:$I$89,5,0)</f>
        <v>55.617132480000016</v>
      </c>
      <c r="BF41" s="13">
        <f t="shared" si="37"/>
        <v>16.055298272562606</v>
      </c>
      <c r="BG41" s="20">
        <f t="shared" si="7"/>
        <v>124.82948356071323</v>
      </c>
      <c r="BH41" s="59">
        <f t="shared" si="8"/>
        <v>418.16281689404656</v>
      </c>
      <c r="BI41" s="59">
        <f ca="1">AVERAGE(OFFSET($BH$3,0,0,'Données projet'!$E$11+1,1))-AVERAGE(OFFSET($H$3,0,0,'Données projet'!$E$11+1,1))</f>
        <v>140.51047034381901</v>
      </c>
      <c r="BJ41" s="59">
        <f t="shared" si="38"/>
        <v>141.76719489924892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158.99658171428578</v>
      </c>
      <c r="CA41" s="13">
        <f t="shared" si="39"/>
        <v>40.616108811357734</v>
      </c>
      <c r="CB41" s="20">
        <f t="shared" si="10"/>
        <v>347.65876933216242</v>
      </c>
      <c r="CC41" s="59">
        <f t="shared" si="11"/>
        <v>640.99210266549574</v>
      </c>
      <c r="CD41" s="59">
        <f ca="1">AVERAGE(OFFSET($CC$3,0,0,'Données projet'!$E$12+1,1))-AVERAGE(OFFSET($H$3,0,0,'Données projet'!$E$12+1,1))</f>
        <v>683.36974161977764</v>
      </c>
      <c r="CE41" s="59">
        <f t="shared" si="40"/>
        <v>312.6921234697457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3.887142857142857</v>
      </c>
      <c r="CT41" s="12">
        <f>IF('Données projet'!$A$140&gt;35,CT40+CS41-DB40,IF(A41&lt;'Données projet'!$A$140,$CQ$205^A41,IF(A41='Données projet'!$A$140,'Données projet'!$B$140,CT40+CS41-DB40)))</f>
        <v>147.71142857142866</v>
      </c>
      <c r="CU41" s="17">
        <f>CT41*VLOOKUP('Données projet'!$B$13,Paramètres!$A$1:$I$89,3,0)*VLOOKUP('Données projet'!$B$13,Paramètres!$A$1:$I$89,5,0)</f>
        <v>158.99658171428578</v>
      </c>
      <c r="CV41" s="13">
        <f t="shared" si="41"/>
        <v>40.616108811357734</v>
      </c>
      <c r="CW41" s="20">
        <f t="shared" si="13"/>
        <v>347.65876933216242</v>
      </c>
      <c r="CX41" s="59">
        <f t="shared" si="14"/>
        <v>640.99210266549574</v>
      </c>
      <c r="CY41" s="59">
        <f ca="1">AVERAGE(OFFSET($CX$3,0,0,'Données projet'!$E$13+1,1))-AVERAGE(OFFSET($H$3,0,0,'Données projet'!$E$13+1,1))</f>
        <v>683.36974161977764</v>
      </c>
      <c r="CZ41" s="59">
        <f t="shared" si="42"/>
        <v>312.6921234697457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137.16638742857151</v>
      </c>
      <c r="P42" s="13">
        <f t="shared" si="33"/>
        <v>35.647094153273272</v>
      </c>
      <c r="Q42" s="20">
        <f t="shared" si="53"/>
        <v>300.98348042171295</v>
      </c>
      <c r="R42" s="59">
        <f t="shared" si="0"/>
        <v>594.31681375504627</v>
      </c>
      <c r="S42" s="59">
        <f ca="1">AVERAGE(OFFSET($R$3,0,0,'Données projet'!$E$9+1,1))-AVERAGE(OFFSET($H$3,0,0,'Données projet'!$E$9+1,1))</f>
        <v>544.5835993538301</v>
      </c>
      <c r="T42" s="59">
        <f t="shared" si="34"/>
        <v>269.67340993773422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144.26120057142867</v>
      </c>
      <c r="AK42" s="13">
        <f t="shared" si="35"/>
        <v>37.271476736893916</v>
      </c>
      <c r="AL42" s="20">
        <f t="shared" si="4"/>
        <v>316.16941297866185</v>
      </c>
      <c r="AM42" s="59">
        <f t="shared" si="5"/>
        <v>609.50274631199522</v>
      </c>
      <c r="AN42" s="59">
        <f ca="1">AVERAGE(OFFSET($AM$3,0,0,'Données projet'!$E$10+1,1))-AVERAGE(OFFSET($H$3,0,0,'Données projet'!$E$10+1,1))</f>
        <v>609.60019207204277</v>
      </c>
      <c r="AO42" s="59">
        <f t="shared" si="36"/>
        <v>281.42238288764503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3.4968500000000007</v>
      </c>
      <c r="BD42" s="12">
        <f>IF('Données projet'!$A$88&gt;35,BD41+BC42-BL41,IF(A42&lt;'Données projet'!$A$88,$BA$205^A42,IF(A42='Données projet'!$A$88,'Données projet'!$B$88,BD41+BC42-BL41)))</f>
        <v>67.161150000000006</v>
      </c>
      <c r="BE42" s="13">
        <f>BD42*VLOOKUP('Données projet'!$B$11,Paramètres!$A$1:$I$89,3,0)*VLOOKUP('Données projet'!$B$11,Paramètres!$A$1:$I$89,5,0)</f>
        <v>58.671980640000015</v>
      </c>
      <c r="BF42" s="13">
        <f t="shared" si="37"/>
        <v>16.832067921522881</v>
      </c>
      <c r="BG42" s="20">
        <f t="shared" si="7"/>
        <v>131.50288457798572</v>
      </c>
      <c r="BH42" s="59">
        <f t="shared" si="8"/>
        <v>424.83621791131907</v>
      </c>
      <c r="BI42" s="59">
        <f ca="1">AVERAGE(OFFSET($BH$3,0,0,'Données projet'!$E$11+1,1))-AVERAGE(OFFSET($H$3,0,0,'Données projet'!$E$11+1,1))</f>
        <v>140.51047034381901</v>
      </c>
      <c r="BJ42" s="59">
        <f t="shared" si="38"/>
        <v>141.76719489924892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163.18070228571437</v>
      </c>
      <c r="CA42" s="13">
        <f t="shared" si="39"/>
        <v>41.559107725659999</v>
      </c>
      <c r="CB42" s="20">
        <f t="shared" si="10"/>
        <v>356.58850243647703</v>
      </c>
      <c r="CC42" s="59">
        <f t="shared" si="11"/>
        <v>649.92183576981029</v>
      </c>
      <c r="CD42" s="59">
        <f ca="1">AVERAGE(OFFSET($CC$3,0,0,'Données projet'!$E$12+1,1))-AVERAGE(OFFSET($H$3,0,0,'Données projet'!$E$12+1,1))</f>
        <v>683.36974161977764</v>
      </c>
      <c r="CE42" s="59">
        <f t="shared" si="40"/>
        <v>312.6921234697457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3.887142857142857</v>
      </c>
      <c r="CT42" s="12">
        <f>IF('Données projet'!$A$140&gt;35,CT41+CS42-DB41,IF(A42&lt;'Données projet'!$A$140,$CQ$205^A42,IF(A42='Données projet'!$A$140,'Données projet'!$B$140,CT41+CS42-DB41)))</f>
        <v>151.59857142857152</v>
      </c>
      <c r="CU42" s="17">
        <f>CT42*VLOOKUP('Données projet'!$B$13,Paramètres!$A$1:$I$89,3,0)*VLOOKUP('Données projet'!$B$13,Paramètres!$A$1:$I$89,5,0)</f>
        <v>163.18070228571437</v>
      </c>
      <c r="CV42" s="13">
        <f t="shared" si="41"/>
        <v>41.559107725659999</v>
      </c>
      <c r="CW42" s="20">
        <f t="shared" si="13"/>
        <v>356.58850243647703</v>
      </c>
      <c r="CX42" s="59">
        <f t="shared" si="14"/>
        <v>649.92183576981029</v>
      </c>
      <c r="CY42" s="59">
        <f ca="1">AVERAGE(OFFSET($CX$3,0,0,'Données projet'!$E$13+1,1))-AVERAGE(OFFSET($H$3,0,0,'Données projet'!$E$13+1,1))</f>
        <v>683.36974161977764</v>
      </c>
      <c r="CZ42" s="59">
        <f t="shared" si="42"/>
        <v>312.6921234697457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140.68347428571437</v>
      </c>
      <c r="P43" s="13">
        <f t="shared" si="33"/>
        <v>36.453535449340755</v>
      </c>
      <c r="Q43" s="20">
        <f t="shared" si="53"/>
        <v>308.51362528855435</v>
      </c>
      <c r="R43" s="59">
        <f t="shared" si="0"/>
        <v>601.84695862188767</v>
      </c>
      <c r="S43" s="59">
        <f ca="1">AVERAGE(OFFSET($R$3,0,0,'Données projet'!$E$9+1,1))-AVERAGE(OFFSET($H$3,0,0,'Données projet'!$E$9+1,1))</f>
        <v>544.5835993538301</v>
      </c>
      <c r="T43" s="59">
        <f t="shared" si="34"/>
        <v>269.67340993773422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147.96020571428582</v>
      </c>
      <c r="AK43" s="13">
        <f t="shared" si="35"/>
        <v>38.11466630732037</v>
      </c>
      <c r="AL43" s="20">
        <f t="shared" si="4"/>
        <v>324.08040210429743</v>
      </c>
      <c r="AM43" s="59">
        <f t="shared" si="5"/>
        <v>617.41373543763075</v>
      </c>
      <c r="AN43" s="59">
        <f ca="1">AVERAGE(OFFSET($AM$3,0,0,'Données projet'!$E$10+1,1))-AVERAGE(OFFSET($H$3,0,0,'Données projet'!$E$10+1,1))</f>
        <v>609.60019207204277</v>
      </c>
      <c r="AO43" s="59">
        <f t="shared" si="36"/>
        <v>281.42238288764503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70.658000000000001</v>
      </c>
      <c r="BB43" s="12">
        <f>VLOOKUP(A43,'Données projet'!$A$87:$I$107,9,0)</f>
        <v>3.4968500000000007</v>
      </c>
      <c r="BC43" s="12">
        <f t="array" ref="BC43">INDEX(BB:BB,MIN(IF(ISNUMBER(BB43:BB239),ROW(BB43:BB239),"")))</f>
        <v>3.4968500000000007</v>
      </c>
      <c r="BD43" s="12">
        <f>IF('Données projet'!$A$88&gt;35,BD42+BC43-BL42,IF(A43&lt;'Données projet'!$A$88,$BA$205^A43,IF(A43='Données projet'!$A$88,'Données projet'!$B$88,BD42+BC43-BL42)))</f>
        <v>70.658000000000001</v>
      </c>
      <c r="BE43" s="13">
        <f>BD43*VLOOKUP('Données projet'!$B$11,Paramètres!$A$1:$I$89,3,0)*VLOOKUP('Données projet'!$B$11,Paramètres!$A$1:$I$89,5,0)</f>
        <v>61.726828800000007</v>
      </c>
      <c r="BF43" s="13">
        <f t="shared" si="37"/>
        <v>17.60414191806904</v>
      </c>
      <c r="BG43" s="20">
        <f t="shared" si="7"/>
        <v>138.16810733397026</v>
      </c>
      <c r="BH43" s="59">
        <f t="shared" si="8"/>
        <v>431.50144066730354</v>
      </c>
      <c r="BI43" s="59">
        <f ca="1">AVERAGE(OFFSET($BH$3,0,0,'Données projet'!$E$11+1,1))-AVERAGE(OFFSET($H$3,0,0,'Données projet'!$E$11+1,1))</f>
        <v>140.51047034381901</v>
      </c>
      <c r="BJ43" s="59">
        <f t="shared" si="38"/>
        <v>141.76719489924892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10.093999999999999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167.36482285714294</v>
      </c>
      <c r="CA43" s="13">
        <f t="shared" si="39"/>
        <v>42.499296021333798</v>
      </c>
      <c r="CB43" s="20">
        <f t="shared" si="10"/>
        <v>365.51334038001369</v>
      </c>
      <c r="CC43" s="59">
        <f t="shared" si="11"/>
        <v>658.84667371334695</v>
      </c>
      <c r="CD43" s="59">
        <f ca="1">AVERAGE(OFFSET($CC$3,0,0,'Données projet'!$E$12+1,1))-AVERAGE(OFFSET($H$3,0,0,'Données projet'!$E$12+1,1))</f>
        <v>683.36974161977764</v>
      </c>
      <c r="CE43" s="59">
        <f t="shared" si="40"/>
        <v>312.6921234697457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3.887142857142857</v>
      </c>
      <c r="CT43" s="12">
        <f>IF('Données projet'!$A$140&gt;35,CT42+CS43-DB42,IF(A43&lt;'Données projet'!$A$140,$CQ$205^A43,IF(A43='Données projet'!$A$140,'Données projet'!$B$140,CT42+CS43-DB42)))</f>
        <v>155.48571428571438</v>
      </c>
      <c r="CU43" s="17">
        <f>CT43*VLOOKUP('Données projet'!$B$13,Paramètres!$A$1:$I$89,3,0)*VLOOKUP('Données projet'!$B$13,Paramètres!$A$1:$I$89,5,0)</f>
        <v>167.36482285714294</v>
      </c>
      <c r="CV43" s="13">
        <f t="shared" si="41"/>
        <v>42.499296021333798</v>
      </c>
      <c r="CW43" s="20">
        <f t="shared" si="13"/>
        <v>365.51334038001369</v>
      </c>
      <c r="CX43" s="59">
        <f t="shared" si="14"/>
        <v>658.84667371334695</v>
      </c>
      <c r="CY43" s="59">
        <f ca="1">AVERAGE(OFFSET($CX$3,0,0,'Données projet'!$E$13+1,1))-AVERAGE(OFFSET($H$3,0,0,'Données projet'!$E$13+1,1))</f>
        <v>683.36974161977764</v>
      </c>
      <c r="CZ43" s="59">
        <f t="shared" si="42"/>
        <v>312.6921234697457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144.20056114285723</v>
      </c>
      <c r="P44" s="13">
        <f t="shared" si="33"/>
        <v>37.257633154444321</v>
      </c>
      <c r="Q44" s="20">
        <f t="shared" si="53"/>
        <v>316.03968840113345</v>
      </c>
      <c r="R44" s="59">
        <f t="shared" si="0"/>
        <v>609.37302173446676</v>
      </c>
      <c r="S44" s="59">
        <f ca="1">AVERAGE(OFFSET($R$3,0,0,'Données projet'!$E$9+1,1))-AVERAGE(OFFSET($H$3,0,0,'Données projet'!$E$9+1,1))</f>
        <v>544.5835993538301</v>
      </c>
      <c r="T44" s="59">
        <f t="shared" si="34"/>
        <v>269.67340993773422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151.65921085714294</v>
      </c>
      <c r="AK44" s="13">
        <f t="shared" si="35"/>
        <v>38.955405492991275</v>
      </c>
      <c r="AL44" s="20">
        <f t="shared" si="4"/>
        <v>331.98712347648376</v>
      </c>
      <c r="AM44" s="59">
        <f t="shared" si="5"/>
        <v>625.32045680981707</v>
      </c>
      <c r="AN44" s="59">
        <f ca="1">AVERAGE(OFFSET($AM$3,0,0,'Données projet'!$E$10+1,1))-AVERAGE(OFFSET($H$3,0,0,'Données projet'!$E$10+1,1))</f>
        <v>609.60019207204277</v>
      </c>
      <c r="AO44" s="59">
        <f t="shared" si="36"/>
        <v>281.42238288764503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3.0281999999999996</v>
      </c>
      <c r="BD44" s="12">
        <f>IF('Données projet'!$A$88&gt;35,BD43+BC44-BL43,IF(A44&lt;'Données projet'!$A$88,$BA$205^A44,IF(A44='Données projet'!$A$88,'Données projet'!$B$88,BD43+BC44-BL43)))</f>
        <v>63.592199999999998</v>
      </c>
      <c r="BE44" s="13">
        <f>BD44*VLOOKUP('Données projet'!$B$11,Paramètres!$A$1:$I$89,3,0)*VLOOKUP('Données projet'!$B$11,Paramètres!$A$1:$I$89,5,0)</f>
        <v>55.554145920000003</v>
      </c>
      <c r="BF44" s="13">
        <f t="shared" si="37"/>
        <v>16.039231005290524</v>
      </c>
      <c r="BG44" s="20">
        <f t="shared" si="7"/>
        <v>124.69179814488102</v>
      </c>
      <c r="BH44" s="59">
        <f t="shared" si="8"/>
        <v>418.02513147821435</v>
      </c>
      <c r="BI44" s="59">
        <f ca="1">AVERAGE(OFFSET($BH$3,0,0,'Données projet'!$E$11+1,1))-AVERAGE(OFFSET($H$3,0,0,'Données projet'!$E$11+1,1))</f>
        <v>140.51047034381901</v>
      </c>
      <c r="BJ44" s="59">
        <f t="shared" si="38"/>
        <v>141.76719489924892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171.54894342857153</v>
      </c>
      <c r="CA44" s="13">
        <f t="shared" si="39"/>
        <v>43.436752045229305</v>
      </c>
      <c r="CB44" s="20">
        <f t="shared" si="10"/>
        <v>374.43341961686974</v>
      </c>
      <c r="CC44" s="59">
        <f t="shared" si="11"/>
        <v>667.766752950203</v>
      </c>
      <c r="CD44" s="59">
        <f ca="1">AVERAGE(OFFSET($CC$3,0,0,'Données projet'!$E$12+1,1))-AVERAGE(OFFSET($H$3,0,0,'Données projet'!$E$12+1,1))</f>
        <v>683.36974161977764</v>
      </c>
      <c r="CE44" s="59">
        <f t="shared" si="40"/>
        <v>312.6921234697457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3.887142857142857</v>
      </c>
      <c r="CT44" s="12">
        <f>IF('Données projet'!$A$140&gt;35,CT43+CS44-DB43,IF(A44&lt;'Données projet'!$A$140,$CQ$205^A44,IF(A44='Données projet'!$A$140,'Données projet'!$B$140,CT43+CS44-DB43)))</f>
        <v>159.37285714285724</v>
      </c>
      <c r="CU44" s="17">
        <f>CT44*VLOOKUP('Données projet'!$B$13,Paramètres!$A$1:$I$89,3,0)*VLOOKUP('Données projet'!$B$13,Paramètres!$A$1:$I$89,5,0)</f>
        <v>171.54894342857153</v>
      </c>
      <c r="CV44" s="13">
        <f t="shared" si="41"/>
        <v>43.436752045229305</v>
      </c>
      <c r="CW44" s="20">
        <f t="shared" si="13"/>
        <v>374.43341961686974</v>
      </c>
      <c r="CX44" s="59">
        <f t="shared" si="14"/>
        <v>667.766752950203</v>
      </c>
      <c r="CY44" s="59">
        <f ca="1">AVERAGE(OFFSET($CX$3,0,0,'Données projet'!$E$13+1,1))-AVERAGE(OFFSET($H$3,0,0,'Données projet'!$E$13+1,1))</f>
        <v>683.36974161977764</v>
      </c>
      <c r="CZ44" s="59">
        <f t="shared" si="42"/>
        <v>312.6921234697457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147.71764800000008</v>
      </c>
      <c r="P45" s="13">
        <f t="shared" si="33"/>
        <v>38.059451005131997</v>
      </c>
      <c r="Q45" s="20">
        <f t="shared" si="53"/>
        <v>323.56178076727167</v>
      </c>
      <c r="R45" s="59">
        <f t="shared" si="0"/>
        <v>616.89511410060504</v>
      </c>
      <c r="S45" s="59">
        <f ca="1">AVERAGE(OFFSET($R$3,0,0,'Données projet'!$E$9+1,1))-AVERAGE(OFFSET($H$3,0,0,'Données projet'!$E$9+1,1))</f>
        <v>544.5835993538301</v>
      </c>
      <c r="T45" s="59">
        <f t="shared" si="34"/>
        <v>269.67340993773422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5.575369807727423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5.575369807727423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155.35821600000008</v>
      </c>
      <c r="AK45" s="13">
        <f t="shared" si="35"/>
        <v>39.793760934829947</v>
      </c>
      <c r="AL45" s="20">
        <f t="shared" si="4"/>
        <v>339.88969316149564</v>
      </c>
      <c r="AM45" s="59">
        <f t="shared" si="5"/>
        <v>633.2230264948289</v>
      </c>
      <c r="AN45" s="59">
        <f ca="1">AVERAGE(OFFSET($AM$3,0,0,'Données projet'!$E$10+1,1))-AVERAGE(OFFSET($H$3,0,0,'Données projet'!$E$10+1,1))</f>
        <v>609.60019207204277</v>
      </c>
      <c r="AO45" s="59">
        <f t="shared" si="36"/>
        <v>281.42238288764503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5.8637510046788428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5.8637510046788428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3.0281999999999996</v>
      </c>
      <c r="BD45" s="12">
        <f>IF('Données projet'!$A$88&gt;35,BD44+BC45-BL44,IF(A45&lt;'Données projet'!$A$88,$BA$205^A45,IF(A45='Données projet'!$A$88,'Données projet'!$B$88,BD44+BC45-BL44)))</f>
        <v>66.620400000000004</v>
      </c>
      <c r="BE45" s="13">
        <f>BD45*VLOOKUP('Données projet'!$B$11,Paramètres!$A$1:$I$89,3,0)*VLOOKUP('Données projet'!$B$11,Paramètres!$A$1:$I$89,5,0)</f>
        <v>58.19958144000001</v>
      </c>
      <c r="BF45" s="13">
        <f t="shared" si="37"/>
        <v>16.71226272366718</v>
      </c>
      <c r="BG45" s="20">
        <f t="shared" si="7"/>
        <v>130.47146191838701</v>
      </c>
      <c r="BH45" s="59">
        <f t="shared" si="8"/>
        <v>423.80479525172029</v>
      </c>
      <c r="BI45" s="59">
        <f ca="1">AVERAGE(OFFSET($BH$3,0,0,'Données projet'!$E$11+1,1))-AVERAGE(OFFSET($H$3,0,0,'Données projet'!$E$11+1,1))</f>
        <v>140.51047034381901</v>
      </c>
      <c r="BJ45" s="59">
        <f t="shared" si="38"/>
        <v>141.76719489924892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175.7330640000001</v>
      </c>
      <c r="CA45" s="13">
        <f t="shared" si="39"/>
        <v>44.371550104499022</v>
      </c>
      <c r="CB45" s="20">
        <f t="shared" si="10"/>
        <v>383.34886956533597</v>
      </c>
      <c r="CC45" s="59">
        <f t="shared" si="11"/>
        <v>676.68220289866929</v>
      </c>
      <c r="CD45" s="59">
        <f ca="1">AVERAGE(OFFSET($CC$3,0,0,'Données projet'!$E$12+1,1))-AVERAGE(OFFSET($H$3,0,0,'Données projet'!$E$12+1,1))</f>
        <v>683.36974161977764</v>
      </c>
      <c r="CE45" s="59">
        <f t="shared" si="40"/>
        <v>312.6921234697457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6.6327675298826243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6.6327675298826243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163.26</v>
      </c>
      <c r="CR45" s="12">
        <f>VLOOKUP(A45,'Données projet'!$A$139:$I$159,9,0)</f>
        <v>3.887142857142857</v>
      </c>
      <c r="CS45" s="12">
        <f t="array" ref="CS45">INDEX(CR:CR,MIN(IF(ISNUMBER(CR45:CR241),ROW(CR45:CR241),"")))</f>
        <v>3.887142857142857</v>
      </c>
      <c r="CT45" s="12">
        <f>IF('Données projet'!$A$140&gt;35,CT44+CS45-DB44,IF(A45&lt;'Données projet'!$A$140,$CQ$205^A45,IF(A45='Données projet'!$A$140,'Données projet'!$B$140,CT44+CS45-DB44)))</f>
        <v>163.2600000000001</v>
      </c>
      <c r="CU45" s="17">
        <f>CT45*VLOOKUP('Données projet'!$B$13,Paramètres!$A$1:$I$89,3,0)*VLOOKUP('Données projet'!$B$13,Paramètres!$A$1:$I$89,5,0)</f>
        <v>175.7330640000001</v>
      </c>
      <c r="CV45" s="13">
        <f t="shared" si="41"/>
        <v>44.371550104499022</v>
      </c>
      <c r="CW45" s="20">
        <f t="shared" si="13"/>
        <v>383.34886956533597</v>
      </c>
      <c r="CX45" s="59">
        <f t="shared" si="14"/>
        <v>676.68220289866929</v>
      </c>
      <c r="CY45" s="59">
        <f ca="1">AVERAGE(OFFSET($CX$3,0,0,'Données projet'!$E$13+1,1))-AVERAGE(OFFSET($H$3,0,0,'Données projet'!$E$13+1,1))</f>
        <v>683.36974161977764</v>
      </c>
      <c r="CZ45" s="59">
        <f t="shared" si="42"/>
        <v>312.6921234697457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0.129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6.6327675298826243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6.6327675298826243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117.10034700000008</v>
      </c>
      <c r="P46" s="13">
        <f t="shared" si="33"/>
        <v>30.997743089027207</v>
      </c>
      <c r="Q46" s="20">
        <f t="shared" si="53"/>
        <v>257.93750690505584</v>
      </c>
      <c r="R46" s="59">
        <f t="shared" si="0"/>
        <v>551.27084023838916</v>
      </c>
      <c r="S46" s="59">
        <f ca="1">AVERAGE(OFFSET($R$3,0,0,'Données projet'!$E$9+1,1))-AVERAGE(OFFSET($H$3,0,0,'Données projet'!$E$9+1,1))</f>
        <v>544.5835993538301</v>
      </c>
      <c r="T46" s="59">
        <f t="shared" si="34"/>
        <v>269.67340993773422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5.4660402064376861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5.4660402064376861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123.15726150000009</v>
      </c>
      <c r="AK46" s="13">
        <f t="shared" si="35"/>
        <v>32.410261982961771</v>
      </c>
      <c r="AL46" s="20">
        <f t="shared" si="4"/>
        <v>270.94677006615854</v>
      </c>
      <c r="AM46" s="59">
        <f t="shared" si="5"/>
        <v>564.28010339949185</v>
      </c>
      <c r="AN46" s="59">
        <f ca="1">AVERAGE(OFFSET($AM$3,0,0,'Données projet'!$E$10+1,1))-AVERAGE(OFFSET($H$3,0,0,'Données projet'!$E$10+1,1))</f>
        <v>609.60019207204277</v>
      </c>
      <c r="AO46" s="59">
        <f t="shared" si="36"/>
        <v>281.42238288764503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5.7487664240120502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5.7487664240120502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3.0281999999999996</v>
      </c>
      <c r="BD46" s="12">
        <f>IF('Données projet'!$A$88&gt;35,BD45+BC46-BL45,IF(A46&lt;'Données projet'!$A$88,$BA$205^A46,IF(A46='Données projet'!$A$88,'Données projet'!$B$88,BD45+BC46-BL45)))</f>
        <v>69.648600000000002</v>
      </c>
      <c r="BE46" s="13">
        <f>BD46*VLOOKUP('Données projet'!$B$11,Paramètres!$A$1:$I$89,3,0)*VLOOKUP('Données projet'!$B$11,Paramètres!$A$1:$I$89,5,0)</f>
        <v>60.845016960000002</v>
      </c>
      <c r="BF46" s="13">
        <f t="shared" si="37"/>
        <v>17.381741604286983</v>
      </c>
      <c r="BG46" s="20">
        <f t="shared" si="7"/>
        <v>136.24493783279982</v>
      </c>
      <c r="BH46" s="59">
        <f t="shared" si="8"/>
        <v>429.57827116613316</v>
      </c>
      <c r="BI46" s="59">
        <f ca="1">AVERAGE(OFFSET($BH$3,0,0,'Données projet'!$E$11+1,1))-AVERAGE(OFFSET($H$3,0,0,'Données projet'!$E$11+1,1))</f>
        <v>140.51047034381901</v>
      </c>
      <c r="BJ46" s="59">
        <f t="shared" si="38"/>
        <v>141.76719489924892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139.30903350000008</v>
      </c>
      <c r="CA46" s="13">
        <f t="shared" si="39"/>
        <v>36.138669220838089</v>
      </c>
      <c r="CB46" s="20">
        <f t="shared" si="10"/>
        <v>305.57141557212645</v>
      </c>
      <c r="CC46" s="59">
        <f t="shared" si="11"/>
        <v>598.90474890545977</v>
      </c>
      <c r="CD46" s="59">
        <f ca="1">AVERAGE(OFFSET($CC$3,0,0,'Données projet'!$E$12+1,1))-AVERAGE(OFFSET($H$3,0,0,'Données projet'!$E$12+1,1))</f>
        <v>683.36974161977764</v>
      </c>
      <c r="CE46" s="59">
        <f t="shared" si="40"/>
        <v>312.6921234697457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6.5027030042103506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6.5027030042103506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9.3712500000000034</v>
      </c>
      <c r="CT46" s="12">
        <f>IF('Données projet'!$A$140&gt;35,CT45+CS46-DB45,IF(A46&lt;'Données projet'!$A$140,$CQ$205^A46,IF(A46='Données projet'!$A$140,'Données projet'!$B$140,CT45+CS46-DB45)))</f>
        <v>129.4212500000001</v>
      </c>
      <c r="CU46" s="17">
        <f>CT46*VLOOKUP('Données projet'!$B$13,Paramètres!$A$1:$I$89,3,0)*VLOOKUP('Données projet'!$B$13,Paramètres!$A$1:$I$89,5,0)</f>
        <v>139.30903350000008</v>
      </c>
      <c r="CV46" s="13">
        <f t="shared" si="41"/>
        <v>36.138669220838089</v>
      </c>
      <c r="CW46" s="20">
        <f t="shared" si="13"/>
        <v>305.57141557212645</v>
      </c>
      <c r="CX46" s="59">
        <f t="shared" si="14"/>
        <v>598.90474890545977</v>
      </c>
      <c r="CY46" s="59">
        <f ca="1">AVERAGE(OFFSET($CX$3,0,0,'Données projet'!$E$13+1,1))-AVERAGE(OFFSET($H$3,0,0,'Données projet'!$E$13+1,1))</f>
        <v>683.36974161977764</v>
      </c>
      <c r="CZ46" s="59">
        <f t="shared" si="42"/>
        <v>312.6921234697457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6.5027030042103506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6.5027030042103506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125.5794540000001</v>
      </c>
      <c r="P47" s="13">
        <f t="shared" si="33"/>
        <v>32.97285338000448</v>
      </c>
      <c r="Q47" s="20">
        <f t="shared" si="53"/>
        <v>276.14526868684135</v>
      </c>
      <c r="R47" s="59">
        <f t="shared" si="0"/>
        <v>569.47860202017466</v>
      </c>
      <c r="S47" s="59">
        <f ca="1">AVERAGE(OFFSET($R$3,0,0,'Données projet'!$E$9+1,1))-AVERAGE(OFFSET($H$3,0,0,'Données projet'!$E$9+1,1))</f>
        <v>544.5835993538301</v>
      </c>
      <c r="T47" s="59">
        <f t="shared" si="34"/>
        <v>269.67340993773422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5.3588544919447685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5.3588544919447685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132.0749430000001</v>
      </c>
      <c r="AK47" s="13">
        <f t="shared" si="35"/>
        <v>34.475374974961412</v>
      </c>
      <c r="AL47" s="20">
        <f t="shared" si="4"/>
        <v>290.07513713972457</v>
      </c>
      <c r="AM47" s="59">
        <f t="shared" si="5"/>
        <v>583.40847047305783</v>
      </c>
      <c r="AN47" s="59">
        <f ca="1">AVERAGE(OFFSET($AM$3,0,0,'Données projet'!$E$10+1,1))-AVERAGE(OFFSET($H$3,0,0,'Données projet'!$E$10+1,1))</f>
        <v>609.60019207204277</v>
      </c>
      <c r="AO47" s="59">
        <f t="shared" si="36"/>
        <v>281.42238288764503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5.636036620838464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5.636036620838464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3.0281999999999996</v>
      </c>
      <c r="BD47" s="12">
        <f>IF('Données projet'!$A$88&gt;35,BD46+BC47-BL46,IF(A47&lt;'Données projet'!$A$88,$BA$205^A47,IF(A47='Données projet'!$A$88,'Données projet'!$B$88,BD46+BC47-BL46)))</f>
        <v>72.6768</v>
      </c>
      <c r="BE47" s="13">
        <f>BD47*VLOOKUP('Données projet'!$B$11,Paramètres!$A$1:$I$89,3,0)*VLOOKUP('Données projet'!$B$11,Paramètres!$A$1:$I$89,5,0)</f>
        <v>63.490452480000009</v>
      </c>
      <c r="BF47" s="13">
        <f t="shared" si="37"/>
        <v>18.047839773868578</v>
      </c>
      <c r="BG47" s="20">
        <f t="shared" si="7"/>
        <v>142.01252567548781</v>
      </c>
      <c r="BH47" s="59">
        <f t="shared" si="8"/>
        <v>435.34585900882109</v>
      </c>
      <c r="BI47" s="59">
        <f ca="1">AVERAGE(OFFSET($BH$3,0,0,'Données projet'!$E$11+1,1))-AVERAGE(OFFSET($H$3,0,0,'Données projet'!$E$11+1,1))</f>
        <v>140.51047034381901</v>
      </c>
      <c r="BJ47" s="59">
        <f t="shared" si="38"/>
        <v>141.76719489924892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149.3962470000001</v>
      </c>
      <c r="CA47" s="13">
        <f t="shared" si="39"/>
        <v>38.441348395747688</v>
      </c>
      <c r="CB47" s="20">
        <f t="shared" si="10"/>
        <v>327.15047864759407</v>
      </c>
      <c r="CC47" s="59">
        <f t="shared" si="11"/>
        <v>620.48381198092738</v>
      </c>
      <c r="CD47" s="59">
        <f ca="1">AVERAGE(OFFSET($CC$3,0,0,'Données projet'!$E$12+1,1))-AVERAGE(OFFSET($H$3,0,0,'Données projet'!$E$12+1,1))</f>
        <v>683.36974161977764</v>
      </c>
      <c r="CE47" s="59">
        <f t="shared" si="40"/>
        <v>312.6921234697457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6.3751889645549831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6.3751889645549831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9.3712500000000034</v>
      </c>
      <c r="CT47" s="12">
        <f>IF('Données projet'!$A$140&gt;35,CT46+CS47-DB46,IF(A47&lt;'Données projet'!$A$140,$CQ$205^A47,IF(A47='Données projet'!$A$140,'Données projet'!$B$140,CT46+CS47-DB46)))</f>
        <v>138.7925000000001</v>
      </c>
      <c r="CU47" s="17">
        <f>CT47*VLOOKUP('Données projet'!$B$13,Paramètres!$A$1:$I$89,3,0)*VLOOKUP('Données projet'!$B$13,Paramètres!$A$1:$I$89,5,0)</f>
        <v>149.3962470000001</v>
      </c>
      <c r="CV47" s="13">
        <f t="shared" si="41"/>
        <v>38.441348395747688</v>
      </c>
      <c r="CW47" s="20">
        <f t="shared" si="13"/>
        <v>327.15047864759407</v>
      </c>
      <c r="CX47" s="59">
        <f t="shared" si="14"/>
        <v>620.48381198092738</v>
      </c>
      <c r="CY47" s="59">
        <f ca="1">AVERAGE(OFFSET($CX$3,0,0,'Données projet'!$E$13+1,1))-AVERAGE(OFFSET($H$3,0,0,'Données projet'!$E$13+1,1))</f>
        <v>683.36974161977764</v>
      </c>
      <c r="CZ47" s="59">
        <f t="shared" si="42"/>
        <v>312.6921234697457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6.3751889645549831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6.3751889645549831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134.05856100000008</v>
      </c>
      <c r="P48" s="13">
        <f t="shared" si="33"/>
        <v>34.932489097291651</v>
      </c>
      <c r="Q48" s="20">
        <f t="shared" si="53"/>
        <v>294.3260789194498</v>
      </c>
      <c r="R48" s="59">
        <f t="shared" si="0"/>
        <v>587.65941225278311</v>
      </c>
      <c r="S48" s="59">
        <f ca="1">AVERAGE(OFFSET($R$3,0,0,'Données projet'!$E$9+1,1))-AVERAGE(OFFSET($H$3,0,0,'Données projet'!$E$9+1,1))</f>
        <v>544.5835993538301</v>
      </c>
      <c r="T48" s="59">
        <f t="shared" si="34"/>
        <v>269.67340993773422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5.2537706239362265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5.2537706239362265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140.99262450000012</v>
      </c>
      <c r="AK48" s="13">
        <f t="shared" si="35"/>
        <v>36.524308241039392</v>
      </c>
      <c r="AL48" s="20">
        <f t="shared" si="4"/>
        <v>309.17532452397717</v>
      </c>
      <c r="AM48" s="59">
        <f t="shared" si="5"/>
        <v>602.50865785731048</v>
      </c>
      <c r="AN48" s="59">
        <f ca="1">AVERAGE(OFFSET($AM$3,0,0,'Données projet'!$E$10+1,1))-AVERAGE(OFFSET($H$3,0,0,'Données projet'!$E$10+1,1))</f>
        <v>609.60019207204277</v>
      </c>
      <c r="AO48" s="59">
        <f t="shared" si="36"/>
        <v>281.42238288764503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5.525517380346721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5.525517380346721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75.704999999999998</v>
      </c>
      <c r="BB48" s="12">
        <f>VLOOKUP(A48,'Données projet'!$A$87:$I$107,9,0)</f>
        <v>3.0281999999999996</v>
      </c>
      <c r="BC48" s="12">
        <f t="array" ref="BC48">INDEX(BB:BB,MIN(IF(ISNUMBER(BB48:BB244),ROW(BB48:BB244),"")))</f>
        <v>3.0281999999999996</v>
      </c>
      <c r="BD48" s="12">
        <f>IF('Données projet'!$A$88&gt;35,BD47+BC48-BL47,IF(A48&lt;'Données projet'!$A$88,$BA$205^A48,IF(A48='Données projet'!$A$88,'Données projet'!$B$88,BD47+BC48-BL47)))</f>
        <v>75.704999999999998</v>
      </c>
      <c r="BE48" s="13">
        <f>BD48*VLOOKUP('Données projet'!$B$11,Paramètres!$A$1:$I$89,3,0)*VLOOKUP('Données projet'!$B$11,Paramètres!$A$1:$I$89,5,0)</f>
        <v>66.135888000000008</v>
      </c>
      <c r="BF48" s="13">
        <f t="shared" si="37"/>
        <v>18.71071420371824</v>
      </c>
      <c r="BG48" s="20">
        <f t="shared" si="7"/>
        <v>147.77449883814259</v>
      </c>
      <c r="BH48" s="59">
        <f t="shared" si="8"/>
        <v>441.10783217147593</v>
      </c>
      <c r="BI48" s="59">
        <f ca="1">AVERAGE(OFFSET($BH$3,0,0,'Données projet'!$E$11+1,1))-AVERAGE(OFFSET($H$3,0,0,'Données projet'!$E$11+1,1))</f>
        <v>140.51047034381901</v>
      </c>
      <c r="BJ48" s="59">
        <f t="shared" si="38"/>
        <v>141.76719489924892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8.2914999999999992</v>
      </c>
      <c r="BM48" s="16">
        <f>IF(ISNA(VLOOKUP(A48,'Données projet'!$A$87:$I$107,5,0)),0%,VLOOKUP(A48,'Données projet'!$A$87:$I$107,5,0)*VLOOKUP('Données projet'!$B$11,Paramètres!$A$1:$I$89,7,0))</f>
        <v>0.159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1.2731804612669213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1.2731804612669213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159.48346050000009</v>
      </c>
      <c r="CA48" s="13">
        <f t="shared" si="39"/>
        <v>40.725986563661593</v>
      </c>
      <c r="CB48" s="20">
        <f t="shared" si="10"/>
        <v>348.69812030254405</v>
      </c>
      <c r="CC48" s="59">
        <f t="shared" si="11"/>
        <v>642.03145363587737</v>
      </c>
      <c r="CD48" s="59">
        <f ca="1">AVERAGE(OFFSET($CC$3,0,0,'Données projet'!$E$12+1,1))-AVERAGE(OFFSET($H$3,0,0,'Données projet'!$E$12+1,1))</f>
        <v>683.36974161977764</v>
      </c>
      <c r="CE48" s="59">
        <f t="shared" si="40"/>
        <v>312.6921234697457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6.2501753974413727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6.2501753974413727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9.3712500000000034</v>
      </c>
      <c r="CT48" s="12">
        <f>IF('Données projet'!$A$140&gt;35,CT47+CS48-DB47,IF(A48&lt;'Données projet'!$A$140,$CQ$205^A48,IF(A48='Données projet'!$A$140,'Données projet'!$B$140,CT47+CS48-DB47)))</f>
        <v>148.16375000000011</v>
      </c>
      <c r="CU48" s="17">
        <f>CT48*VLOOKUP('Données projet'!$B$13,Paramètres!$A$1:$I$89,3,0)*VLOOKUP('Données projet'!$B$13,Paramètres!$A$1:$I$89,5,0)</f>
        <v>159.48346050000009</v>
      </c>
      <c r="CV48" s="13">
        <f t="shared" si="41"/>
        <v>40.725986563661593</v>
      </c>
      <c r="CW48" s="20">
        <f t="shared" si="13"/>
        <v>348.69812030254405</v>
      </c>
      <c r="CX48" s="59">
        <f t="shared" si="14"/>
        <v>642.03145363587737</v>
      </c>
      <c r="CY48" s="59">
        <f ca="1">AVERAGE(OFFSET($CX$3,0,0,'Données projet'!$E$13+1,1))-AVERAGE(OFFSET($H$3,0,0,'Données projet'!$E$13+1,1))</f>
        <v>683.36974161977764</v>
      </c>
      <c r="CZ48" s="59">
        <f t="shared" si="42"/>
        <v>312.6921234697457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6.2501753974413727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6.2501753974413727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142.53766800000008</v>
      </c>
      <c r="P49" s="13">
        <f t="shared" si="33"/>
        <v>36.877740410345027</v>
      </c>
      <c r="Q49" s="20">
        <f t="shared" si="53"/>
        <v>312.48183631468436</v>
      </c>
      <c r="R49" s="59">
        <f t="shared" si="0"/>
        <v>605.81516964801767</v>
      </c>
      <c r="S49" s="59">
        <f ca="1">AVERAGE(OFFSET($R$3,0,0,'Données projet'!$E$9+1,1))-AVERAGE(OFFSET($H$3,0,0,'Données projet'!$E$9+1,1))</f>
        <v>544.5835993538301</v>
      </c>
      <c r="T49" s="59">
        <f t="shared" si="34"/>
        <v>269.67340993773422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5.1507473864845013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5.1507473864845013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149.91030600000011</v>
      </c>
      <c r="AK49" s="13">
        <f t="shared" si="35"/>
        <v>38.558201627976892</v>
      </c>
      <c r="AL49" s="20">
        <f t="shared" si="4"/>
        <v>328.24931745205993</v>
      </c>
      <c r="AM49" s="59">
        <f t="shared" si="5"/>
        <v>621.5826507853933</v>
      </c>
      <c r="AN49" s="59">
        <f ca="1">AVERAGE(OFFSET($AM$3,0,0,'Données projet'!$E$10+1,1))-AVERAGE(OFFSET($H$3,0,0,'Données projet'!$E$10+1,1))</f>
        <v>609.60019207204277</v>
      </c>
      <c r="AO49" s="59">
        <f t="shared" si="36"/>
        <v>281.42238288764503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5.4171653547509413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5.4171653547509413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2.5955999999999988</v>
      </c>
      <c r="BD49" s="12">
        <f>IF('Données projet'!$A$88&gt;35,BD48+BC49-BL48,IF(A49&lt;'Données projet'!$A$88,$BA$205^A49,IF(A49='Données projet'!$A$88,'Données projet'!$B$88,BD48+BC49-BL48)))</f>
        <v>70.009100000000004</v>
      </c>
      <c r="BE49" s="13">
        <f>BD49*VLOOKUP('Données projet'!$B$11,Paramètres!$A$1:$I$89,3,0)*VLOOKUP('Données projet'!$B$11,Paramètres!$A$1:$I$89,5,0)</f>
        <v>61.159949760000011</v>
      </c>
      <c r="BF49" s="13">
        <f t="shared" si="37"/>
        <v>17.461213080155915</v>
      </c>
      <c r="BG49" s="20">
        <f t="shared" si="7"/>
        <v>136.93185861327157</v>
      </c>
      <c r="BH49" s="59">
        <f t="shared" si="8"/>
        <v>430.26519194660489</v>
      </c>
      <c r="BI49" s="59">
        <f ca="1">AVERAGE(OFFSET($BH$3,0,0,'Données projet'!$E$11+1,1))-AVERAGE(OFFSET($H$3,0,0,'Données projet'!$E$11+1,1))</f>
        <v>140.51047034381901</v>
      </c>
      <c r="BJ49" s="59">
        <f t="shared" si="38"/>
        <v>141.76719489924892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1.2482141689848791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1.2482141689848791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169.57067400000011</v>
      </c>
      <c r="CA49" s="13">
        <f t="shared" si="39"/>
        <v>42.993854696897486</v>
      </c>
      <c r="CB49" s="20">
        <f t="shared" si="10"/>
        <v>370.21655414709659</v>
      </c>
      <c r="CC49" s="59">
        <f t="shared" si="11"/>
        <v>663.5498874804299</v>
      </c>
      <c r="CD49" s="59">
        <f ca="1">AVERAGE(OFFSET($CC$3,0,0,'Données projet'!$E$12+1,1))-AVERAGE(OFFSET($H$3,0,0,'Données projet'!$E$12+1,1))</f>
        <v>683.36974161977764</v>
      </c>
      <c r="CE49" s="59">
        <f t="shared" si="40"/>
        <v>312.6921234697457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6.127613270128113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6.127613270128113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9.3712500000000034</v>
      </c>
      <c r="CT49" s="12">
        <f>IF('Données projet'!$A$140&gt;35,CT48+CS49-DB48,IF(A49&lt;'Données projet'!$A$140,$CQ$205^A49,IF(A49='Données projet'!$A$140,'Données projet'!$B$140,CT48+CS49-DB48)))</f>
        <v>157.53500000000011</v>
      </c>
      <c r="CU49" s="17">
        <f>CT49*VLOOKUP('Données projet'!$B$13,Paramètres!$A$1:$I$89,3,0)*VLOOKUP('Données projet'!$B$13,Paramètres!$A$1:$I$89,5,0)</f>
        <v>169.57067400000011</v>
      </c>
      <c r="CV49" s="13">
        <f t="shared" si="41"/>
        <v>42.993854696897486</v>
      </c>
      <c r="CW49" s="20">
        <f t="shared" si="13"/>
        <v>370.21655414709659</v>
      </c>
      <c r="CX49" s="59">
        <f t="shared" si="14"/>
        <v>663.5498874804299</v>
      </c>
      <c r="CY49" s="59">
        <f ca="1">AVERAGE(OFFSET($CX$3,0,0,'Données projet'!$E$13+1,1))-AVERAGE(OFFSET($H$3,0,0,'Données projet'!$E$13+1,1))</f>
        <v>683.36974161977764</v>
      </c>
      <c r="CZ49" s="59">
        <f t="shared" si="42"/>
        <v>312.6921234697457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6.127613270128113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6.127613270128113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151.01677500000011</v>
      </c>
      <c r="P50" s="13">
        <f t="shared" si="33"/>
        <v>38.809560459830927</v>
      </c>
      <c r="Q50" s="20">
        <f t="shared" si="53"/>
        <v>330.61420092587235</v>
      </c>
      <c r="R50" s="59">
        <f t="shared" si="0"/>
        <v>623.94753425920567</v>
      </c>
      <c r="S50" s="59">
        <f ca="1">AVERAGE(OFFSET($R$3,0,0,'Données projet'!$E$9+1,1))-AVERAGE(OFFSET($H$3,0,0,'Données projet'!$E$9+1,1))</f>
        <v>544.5835993538301</v>
      </c>
      <c r="T50" s="59">
        <f t="shared" si="34"/>
        <v>269.67340993773422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5.0497443718812338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5.0497443718812338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158.82798750000009</v>
      </c>
      <c r="AK50" s="13">
        <f t="shared" si="35"/>
        <v>40.578051709576528</v>
      </c>
      <c r="AL50" s="20">
        <f t="shared" si="4"/>
        <v>347.29885162334591</v>
      </c>
      <c r="AM50" s="59">
        <f t="shared" si="5"/>
        <v>640.63218495667923</v>
      </c>
      <c r="AN50" s="59">
        <f ca="1">AVERAGE(OFFSET($AM$3,0,0,'Données projet'!$E$10+1,1))-AVERAGE(OFFSET($H$3,0,0,'Données projet'!$E$10+1,1))</f>
        <v>609.60019207204277</v>
      </c>
      <c r="AO50" s="59">
        <f t="shared" si="36"/>
        <v>281.42238288764503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5.3109380462888849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5.3109380462888849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2.5955999999999988</v>
      </c>
      <c r="BD50" s="12">
        <f>IF('Données projet'!$A$88&gt;35,BD49+BC50-BL49,IF(A50&lt;'Données projet'!$A$88,$BA$205^A50,IF(A50='Données projet'!$A$88,'Données projet'!$B$88,BD49+BC50-BL49)))</f>
        <v>72.604700000000008</v>
      </c>
      <c r="BE50" s="13">
        <f>BD50*VLOOKUP('Données projet'!$B$11,Paramètres!$A$1:$I$89,3,0)*VLOOKUP('Données projet'!$B$11,Paramètres!$A$1:$I$89,5,0)</f>
        <v>63.427465920000017</v>
      </c>
      <c r="BF50" s="13">
        <f t="shared" si="37"/>
        <v>18.032018352918374</v>
      </c>
      <c r="BG50" s="20">
        <f t="shared" si="7"/>
        <v>141.87526844199951</v>
      </c>
      <c r="BH50" s="59">
        <f t="shared" si="8"/>
        <v>435.2086017753328</v>
      </c>
      <c r="BI50" s="59">
        <f ca="1">AVERAGE(OFFSET($BH$3,0,0,'Données projet'!$E$11+1,1))-AVERAGE(OFFSET($H$3,0,0,'Données projet'!$E$11+1,1))</f>
        <v>140.51047034381901</v>
      </c>
      <c r="BJ50" s="59">
        <f t="shared" si="38"/>
        <v>141.76719489924892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1.223737450466553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1.223737450466553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179.65788750000013</v>
      </c>
      <c r="CA50" s="13">
        <f t="shared" si="39"/>
        <v>45.246064012977243</v>
      </c>
      <c r="CB50" s="20">
        <f t="shared" si="10"/>
        <v>391.70771555176884</v>
      </c>
      <c r="CC50" s="59">
        <f t="shared" si="11"/>
        <v>685.0410488851021</v>
      </c>
      <c r="CD50" s="59">
        <f ca="1">AVERAGE(OFFSET($CC$3,0,0,'Données projet'!$E$12+1,1))-AVERAGE(OFFSET($H$3,0,0,'Données projet'!$E$12+1,1))</f>
        <v>683.36974161977764</v>
      </c>
      <c r="CE50" s="59">
        <f t="shared" si="40"/>
        <v>312.6921234697457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6.0074545113759505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6.0074545113759505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9.3712500000000034</v>
      </c>
      <c r="CT50" s="12">
        <f>IF('Données projet'!$A$140&gt;35,CT49+CS50-DB49,IF(A50&lt;'Données projet'!$A$140,$CQ$205^A50,IF(A50='Données projet'!$A$140,'Données projet'!$B$140,CT49+CS50-DB49)))</f>
        <v>166.90625000000011</v>
      </c>
      <c r="CU50" s="17">
        <f>CT50*VLOOKUP('Données projet'!$B$13,Paramètres!$A$1:$I$89,3,0)*VLOOKUP('Données projet'!$B$13,Paramètres!$A$1:$I$89,5,0)</f>
        <v>179.65788750000013</v>
      </c>
      <c r="CV50" s="13">
        <f t="shared" si="41"/>
        <v>45.246064012977243</v>
      </c>
      <c r="CW50" s="20">
        <f t="shared" si="13"/>
        <v>391.70771555176884</v>
      </c>
      <c r="CX50" s="59">
        <f t="shared" si="14"/>
        <v>685.0410488851021</v>
      </c>
      <c r="CY50" s="59">
        <f ca="1">AVERAGE(OFFSET($CX$3,0,0,'Données projet'!$E$13+1,1))-AVERAGE(OFFSET($H$3,0,0,'Données projet'!$E$13+1,1))</f>
        <v>683.36974161977764</v>
      </c>
      <c r="CZ50" s="59">
        <f t="shared" si="42"/>
        <v>312.6921234697457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6.0074545113759505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6.0074545113759505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159.49588200000008</v>
      </c>
      <c r="P51" s="13">
        <f t="shared" si="33"/>
        <v>40.728789309687656</v>
      </c>
      <c r="Q51" s="20">
        <f t="shared" si="53"/>
        <v>348.72463586437283</v>
      </c>
      <c r="R51" s="59">
        <f t="shared" si="0"/>
        <v>642.05796919770614</v>
      </c>
      <c r="S51" s="59">
        <f ca="1">AVERAGE(OFFSET($R$3,0,0,'Données projet'!$E$9+1,1))-AVERAGE(OFFSET($H$3,0,0,'Données projet'!$E$9+1,1))</f>
        <v>544.5835993538301</v>
      </c>
      <c r="T51" s="59">
        <f t="shared" si="34"/>
        <v>269.67340993773422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4.9507219647885812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4.9507219647885812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167.74566900000011</v>
      </c>
      <c r="AK51" s="13">
        <f t="shared" si="35"/>
        <v>42.584736830182422</v>
      </c>
      <c r="AL51" s="20">
        <f t="shared" si="4"/>
        <v>366.32545682090125</v>
      </c>
      <c r="AM51" s="59">
        <f t="shared" si="5"/>
        <v>659.65879015423457</v>
      </c>
      <c r="AN51" s="59">
        <f ca="1">AVERAGE(OFFSET($AM$3,0,0,'Données projet'!$E$10+1,1))-AVERAGE(OFFSET($H$3,0,0,'Données projet'!$E$10+1,1))</f>
        <v>609.60019207204277</v>
      </c>
      <c r="AO51" s="59">
        <f t="shared" si="36"/>
        <v>281.42238288764503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5.2067937905535082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5.2067937905535082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2.5955999999999988</v>
      </c>
      <c r="BD51" s="12">
        <f>IF('Données projet'!$A$88&gt;35,BD50+BC51-BL50,IF(A51&lt;'Données projet'!$A$88,$BA$205^A51,IF(A51='Données projet'!$A$88,'Données projet'!$B$88,BD50+BC51-BL50)))</f>
        <v>75.200300000000013</v>
      </c>
      <c r="BE51" s="13">
        <f>BD51*VLOOKUP('Données projet'!$B$11,Paramètres!$A$1:$I$89,3,0)*VLOOKUP('Données projet'!$B$11,Paramètres!$A$1:$I$89,5,0)</f>
        <v>65.694982080000017</v>
      </c>
      <c r="BF51" s="13">
        <f t="shared" si="37"/>
        <v>18.600452751969122</v>
      </c>
      <c r="BG51" s="20">
        <f t="shared" si="7"/>
        <v>146.81454899901294</v>
      </c>
      <c r="BH51" s="59">
        <f t="shared" si="8"/>
        <v>440.14788233234628</v>
      </c>
      <c r="BI51" s="59">
        <f ca="1">AVERAGE(OFFSET($BH$3,0,0,'Données projet'!$E$11+1,1))-AVERAGE(OFFSET($H$3,0,0,'Données projet'!$E$11+1,1))</f>
        <v>140.51047034381901</v>
      </c>
      <c r="BJ51" s="59">
        <f t="shared" si="38"/>
        <v>141.76719489924892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1.1997407054690472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1.1997407054690472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189.74510100000012</v>
      </c>
      <c r="CA51" s="13">
        <f t="shared" si="39"/>
        <v>47.483593899100271</v>
      </c>
      <c r="CB51" s="20">
        <f t="shared" si="10"/>
        <v>413.17331028259986</v>
      </c>
      <c r="CC51" s="59">
        <f t="shared" si="11"/>
        <v>706.50664361593317</v>
      </c>
      <c r="CD51" s="59">
        <f ca="1">AVERAGE(OFFSET($CC$3,0,0,'Données projet'!$E$12+1,1))-AVERAGE(OFFSET($H$3,0,0,'Données projet'!$E$12+1,1))</f>
        <v>683.36974161977764</v>
      </c>
      <c r="CE51" s="59">
        <f t="shared" si="40"/>
        <v>312.6921234697457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5.8896519925933122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5.8896519925933122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9.3712500000000034</v>
      </c>
      <c r="CT51" s="12">
        <f>IF('Données projet'!$A$140&gt;35,CT50+CS51-DB50,IF(A51&lt;'Données projet'!$A$140,$CQ$205^A51,IF(A51='Données projet'!$A$140,'Données projet'!$B$140,CT50+CS51-DB50)))</f>
        <v>176.27750000000012</v>
      </c>
      <c r="CU51" s="17">
        <f>CT51*VLOOKUP('Données projet'!$B$13,Paramètres!$A$1:$I$89,3,0)*VLOOKUP('Données projet'!$B$13,Paramètres!$A$1:$I$89,5,0)</f>
        <v>189.74510100000012</v>
      </c>
      <c r="CV51" s="13">
        <f t="shared" si="41"/>
        <v>47.483593899100271</v>
      </c>
      <c r="CW51" s="20">
        <f t="shared" si="13"/>
        <v>413.17331028259986</v>
      </c>
      <c r="CX51" s="59">
        <f t="shared" si="14"/>
        <v>706.50664361593317</v>
      </c>
      <c r="CY51" s="59">
        <f ca="1">AVERAGE(OFFSET($CX$3,0,0,'Données projet'!$E$13+1,1))-AVERAGE(OFFSET($H$3,0,0,'Données projet'!$E$13+1,1))</f>
        <v>683.36974161977764</v>
      </c>
      <c r="CZ51" s="59">
        <f t="shared" si="42"/>
        <v>312.6921234697457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5.8896519925933122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5.8896519925933122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167.97498900000011</v>
      </c>
      <c r="P52" s="13">
        <f t="shared" si="33"/>
        <v>42.636172660412917</v>
      </c>
      <c r="Q52" s="20">
        <f t="shared" si="53"/>
        <v>366.81443989188602</v>
      </c>
      <c r="R52" s="59">
        <f t="shared" si="0"/>
        <v>660.14777322521934</v>
      </c>
      <c r="S52" s="59">
        <f ca="1">AVERAGE(OFFSET($R$3,0,0,'Données projet'!$E$9+1,1))-AVERAGE(OFFSET($H$3,0,0,'Données projet'!$E$9+1,1))</f>
        <v>544.5835993538301</v>
      </c>
      <c r="T52" s="59">
        <f t="shared" si="34"/>
        <v>269.67340993773422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4.853641326701311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4.853641326701311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176.66335050000012</v>
      </c>
      <c r="AK52" s="13">
        <f t="shared" si="35"/>
        <v>44.579036670703012</v>
      </c>
      <c r="AL52" s="20">
        <f t="shared" si="4"/>
        <v>385.33049098897459</v>
      </c>
      <c r="AM52" s="59">
        <f t="shared" si="5"/>
        <v>678.66382432230785</v>
      </c>
      <c r="AN52" s="59">
        <f ca="1">AVERAGE(OFFSET($AM$3,0,0,'Données projet'!$E$10+1,1))-AVERAGE(OFFSET($H$3,0,0,'Données projet'!$E$10+1,1))</f>
        <v>609.60019207204277</v>
      </c>
      <c r="AO52" s="59">
        <f t="shared" si="36"/>
        <v>281.42238288764503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5.1046917401513792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5.1046917401513792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2.5955999999999988</v>
      </c>
      <c r="BD52" s="12">
        <f>IF('Données projet'!$A$88&gt;35,BD51+BC52-BL51,IF(A52&lt;'Données projet'!$A$88,$BA$205^A52,IF(A52='Données projet'!$A$88,'Données projet'!$B$88,BD51+BC52-BL51)))</f>
        <v>77.795900000000017</v>
      </c>
      <c r="BE52" s="13">
        <f>BD52*VLOOKUP('Données projet'!$B$11,Paramètres!$A$1:$I$89,3,0)*VLOOKUP('Données projet'!$B$11,Paramètres!$A$1:$I$89,5,0)</f>
        <v>67.962498240000016</v>
      </c>
      <c r="BF52" s="13">
        <f t="shared" si="37"/>
        <v>19.166607488808992</v>
      </c>
      <c r="BG52" s="20">
        <f t="shared" si="7"/>
        <v>151.74985914434237</v>
      </c>
      <c r="BH52" s="59">
        <f t="shared" si="8"/>
        <v>445.08319247767565</v>
      </c>
      <c r="BI52" s="59">
        <f ca="1">AVERAGE(OFFSET($BH$3,0,0,'Données projet'!$E$11+1,1))-AVERAGE(OFFSET($H$3,0,0,'Données projet'!$E$11+1,1))</f>
        <v>140.51047034381901</v>
      </c>
      <c r="BJ52" s="59">
        <f t="shared" si="38"/>
        <v>141.76719489924892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1.1762145220043734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1.1762145220043734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199.83231450000014</v>
      </c>
      <c r="CA52" s="13">
        <f t="shared" si="39"/>
        <v>49.707313728999587</v>
      </c>
      <c r="CB52" s="20">
        <f t="shared" si="10"/>
        <v>434.61485249884117</v>
      </c>
      <c r="CC52" s="59">
        <f t="shared" si="11"/>
        <v>727.94818583217443</v>
      </c>
      <c r="CD52" s="59">
        <f ca="1">AVERAGE(OFFSET($CC$3,0,0,'Données projet'!$E$12+1,1))-AVERAGE(OFFSET($H$3,0,0,'Données projet'!$E$12+1,1))</f>
        <v>683.36974161977764</v>
      </c>
      <c r="CE52" s="59">
        <f t="shared" si="40"/>
        <v>312.6921234697457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5.7741595093515592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5.7741595093515592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9.3712500000000034</v>
      </c>
      <c r="CT52" s="12">
        <f>IF('Données projet'!$A$140&gt;35,CT51+CS52-DB51,IF(A52&lt;'Données projet'!$A$140,$CQ$205^A52,IF(A52='Données projet'!$A$140,'Données projet'!$B$140,CT51+CS52-DB51)))</f>
        <v>185.64875000000012</v>
      </c>
      <c r="CU52" s="17">
        <f>CT52*VLOOKUP('Données projet'!$B$13,Paramètres!$A$1:$I$89,3,0)*VLOOKUP('Données projet'!$B$13,Paramètres!$A$1:$I$89,5,0)</f>
        <v>199.83231450000014</v>
      </c>
      <c r="CV52" s="13">
        <f t="shared" si="41"/>
        <v>49.707313728999587</v>
      </c>
      <c r="CW52" s="20">
        <f t="shared" si="13"/>
        <v>434.61485249884117</v>
      </c>
      <c r="CX52" s="59">
        <f t="shared" si="14"/>
        <v>727.94818583217443</v>
      </c>
      <c r="CY52" s="59">
        <f ca="1">AVERAGE(OFFSET($CX$3,0,0,'Données projet'!$E$13+1,1))-AVERAGE(OFFSET($H$3,0,0,'Données projet'!$E$13+1,1))</f>
        <v>683.36974161977764</v>
      </c>
      <c r="CZ52" s="59">
        <f t="shared" si="42"/>
        <v>312.6921234697457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5.7741595093515592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5.7741595093515592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176.45409600000011</v>
      </c>
      <c r="P53" s="13">
        <f t="shared" si="33"/>
        <v>44.532376676436577</v>
      </c>
      <c r="Q53" s="20">
        <f t="shared" si="53"/>
        <v>384.88477324479385</v>
      </c>
      <c r="R53" s="59">
        <f t="shared" si="0"/>
        <v>678.21810657812716</v>
      </c>
      <c r="S53" s="59">
        <f ca="1">AVERAGE(OFFSET($R$3,0,0,'Données projet'!$E$9+1,1))-AVERAGE(OFFSET($H$3,0,0,'Données projet'!$E$9+1,1))</f>
        <v>544.5835993538301</v>
      </c>
      <c r="T53" s="59">
        <f t="shared" si="34"/>
        <v>269.67340993773422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9.3493382006381829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9.3493382006381829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185.58103200000011</v>
      </c>
      <c r="AK53" s="13">
        <f t="shared" si="35"/>
        <v>46.561647751644131</v>
      </c>
      <c r="AL53" s="20">
        <f t="shared" si="4"/>
        <v>404.31516723411369</v>
      </c>
      <c r="AM53" s="59">
        <f t="shared" si="5"/>
        <v>697.64850056744694</v>
      </c>
      <c r="AN53" s="59">
        <f ca="1">AVERAGE(OFFSET($AM$3,0,0,'Données projet'!$E$10+1,1))-AVERAGE(OFFSET($H$3,0,0,'Données projet'!$E$10+1,1))</f>
        <v>609.60019207204277</v>
      </c>
      <c r="AO53" s="59">
        <f t="shared" si="36"/>
        <v>281.42238288764503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9.8329246592918835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9.8329246592918835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80.391499999999994</v>
      </c>
      <c r="BB53" s="12">
        <f>VLOOKUP(A53,'Données projet'!$A$87:$I$107,9,0)</f>
        <v>2.5955999999999988</v>
      </c>
      <c r="BC53" s="12">
        <f t="array" ref="BC53">INDEX(BB:BB,MIN(IF(ISNUMBER(BB53:BB249),ROW(BB53:BB249),"")))</f>
        <v>2.5955999999999988</v>
      </c>
      <c r="BD53" s="12">
        <f>IF('Données projet'!$A$88&gt;35,BD52+BC53-BL52,IF(A53&lt;'Données projet'!$A$88,$BA$205^A53,IF(A53='Données projet'!$A$88,'Données projet'!$B$88,BD52+BC53-BL52)))</f>
        <v>80.391500000000022</v>
      </c>
      <c r="BE53" s="13">
        <f>BD53*VLOOKUP('Données projet'!$B$11,Paramètres!$A$1:$I$89,3,0)*VLOOKUP('Données projet'!$B$11,Paramètres!$A$1:$I$89,5,0)</f>
        <v>70.23001440000003</v>
      </c>
      <c r="BF53" s="13">
        <f t="shared" si="37"/>
        <v>19.73056734316944</v>
      </c>
      <c r="BG53" s="20">
        <f t="shared" si="7"/>
        <v>156.68134653602016</v>
      </c>
      <c r="BH53" s="59">
        <f t="shared" si="8"/>
        <v>450.01467986935347</v>
      </c>
      <c r="BI53" s="59">
        <f ca="1">AVERAGE(OFFSET($BH$3,0,0,'Données projet'!$E$11+1,1))-AVERAGE(OFFSET($H$3,0,0,'Données projet'!$E$11+1,1))</f>
        <v>140.51047034381901</v>
      </c>
      <c r="BJ53" s="59">
        <f t="shared" si="38"/>
        <v>141.76719489924892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6.1284999999999998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2.0941961005408287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2.0941961005408287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209.91952800000013</v>
      </c>
      <c r="CA53" s="13">
        <f t="shared" si="39"/>
        <v>51.918000149410624</v>
      </c>
      <c r="CB53" s="20">
        <f t="shared" si="10"/>
        <v>456.03369486022365</v>
      </c>
      <c r="CC53" s="59">
        <f t="shared" si="11"/>
        <v>749.36702819355696</v>
      </c>
      <c r="CD53" s="59">
        <f ca="1">AVERAGE(OFFSET($CC$3,0,0,'Données projet'!$E$12+1,1))-AVERAGE(OFFSET($H$3,0,0,'Données projet'!$E$12+1,1))</f>
        <v>683.36974161977764</v>
      </c>
      <c r="CE53" s="59">
        <f t="shared" si="40"/>
        <v>312.6921234697457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11.122488549035081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11.122488549035081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195.02</v>
      </c>
      <c r="CR53" s="12">
        <f>VLOOKUP(A53,'Données projet'!$A$139:$I$159,9,0)</f>
        <v>9.3712500000000034</v>
      </c>
      <c r="CS53" s="12">
        <f t="array" ref="CS53">INDEX(CR:CR,MIN(IF(ISNUMBER(CR53:CR249),ROW(CR53:CR249),"")))</f>
        <v>9.3712500000000034</v>
      </c>
      <c r="CT53" s="12">
        <f>IF('Données projet'!$A$140&gt;35,CT52+CS53-DB52,IF(A53&lt;'Données projet'!$A$140,$CQ$205^A53,IF(A53='Données projet'!$A$140,'Données projet'!$B$140,CT52+CS53-DB52)))</f>
        <v>195.02000000000012</v>
      </c>
      <c r="CU53" s="17">
        <f>CT53*VLOOKUP('Données projet'!$B$13,Paramètres!$A$1:$I$89,3,0)*VLOOKUP('Données projet'!$B$13,Paramètres!$A$1:$I$89,5,0)</f>
        <v>209.91952800000013</v>
      </c>
      <c r="CV53" s="13">
        <f t="shared" si="41"/>
        <v>51.918000149410624</v>
      </c>
      <c r="CW53" s="20">
        <f t="shared" si="13"/>
        <v>456.03369486022365</v>
      </c>
      <c r="CX53" s="59">
        <f t="shared" si="14"/>
        <v>749.36702819355696</v>
      </c>
      <c r="CY53" s="59">
        <f ca="1">AVERAGE(OFFSET($CX$3,0,0,'Données projet'!$E$13+1,1))-AVERAGE(OFFSET($H$3,0,0,'Données projet'!$E$13+1,1))</f>
        <v>683.36974161977764</v>
      </c>
      <c r="CZ53" s="59">
        <f t="shared" si="42"/>
        <v>312.6921234697457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11.122488549035081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11.122488549035081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152.90554500000013</v>
      </c>
      <c r="P54" s="13">
        <f t="shared" si="33"/>
        <v>39.238142074568863</v>
      </c>
      <c r="Q54" s="20">
        <f t="shared" si="53"/>
        <v>334.65025498820768</v>
      </c>
      <c r="R54" s="59">
        <f t="shared" si="0"/>
        <v>627.98358832154099</v>
      </c>
      <c r="S54" s="59">
        <f ca="1">AVERAGE(OFFSET($R$3,0,0,'Données projet'!$E$9+1,1))-AVERAGE(OFFSET($H$3,0,0,'Données projet'!$E$9+1,1))</f>
        <v>544.5835993538301</v>
      </c>
      <c r="T54" s="59">
        <f t="shared" si="34"/>
        <v>269.67340993773422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9.1660033810568926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9.1660033810568926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160.81445250000016</v>
      </c>
      <c r="AK54" s="13">
        <f t="shared" si="35"/>
        <v>41.026163121263572</v>
      </c>
      <c r="AL54" s="20">
        <f t="shared" si="4"/>
        <v>351.53907220703439</v>
      </c>
      <c r="AM54" s="59">
        <f t="shared" si="5"/>
        <v>644.87240554036771</v>
      </c>
      <c r="AN54" s="59">
        <f ca="1">AVERAGE(OFFSET($AM$3,0,0,'Données projet'!$E$10+1,1))-AVERAGE(OFFSET($H$3,0,0,'Données projet'!$E$10+1,1))</f>
        <v>609.60019207204277</v>
      </c>
      <c r="AO54" s="59">
        <f t="shared" si="36"/>
        <v>281.42238288764503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9.6401070042150092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9.6401070042150092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2.2351000000000001</v>
      </c>
      <c r="BD54" s="12">
        <f>IF('Données projet'!$A$88&gt;35,BD53+BC54-BL53,IF(A54&lt;'Données projet'!$A$88,$BA$205^A54,IF(A54='Données projet'!$A$88,'Données projet'!$B$88,BD53+BC54-BL53)))</f>
        <v>76.498100000000022</v>
      </c>
      <c r="BE54" s="13">
        <f>BD54*VLOOKUP('Données projet'!$B$11,Paramètres!$A$1:$I$89,3,0)*VLOOKUP('Données projet'!$B$11,Paramètres!$A$1:$I$89,5,0)</f>
        <v>66.828740160000024</v>
      </c>
      <c r="BF54" s="13">
        <f t="shared" si="37"/>
        <v>18.883809636703734</v>
      </c>
      <c r="BG54" s="20">
        <f t="shared" si="7"/>
        <v>149.2826908959257</v>
      </c>
      <c r="BH54" s="59">
        <f t="shared" si="8"/>
        <v>442.61602422925898</v>
      </c>
      <c r="BI54" s="59">
        <f ca="1">AVERAGE(OFFSET($BH$3,0,0,'Données projet'!$E$11+1,1))-AVERAGE(OFFSET($H$3,0,0,'Données projet'!$E$11+1,1))</f>
        <v>140.51047034381901</v>
      </c>
      <c r="BJ54" s="59">
        <f t="shared" si="38"/>
        <v>141.76719489924892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2.0531301923427181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2.0531301923427181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181.90487250000015</v>
      </c>
      <c r="CA54" s="13">
        <f t="shared" si="39"/>
        <v>45.745725203298825</v>
      </c>
      <c r="CB54" s="20">
        <f t="shared" si="10"/>
        <v>396.49145766657904</v>
      </c>
      <c r="CC54" s="59">
        <f t="shared" si="11"/>
        <v>689.82479099991235</v>
      </c>
      <c r="CD54" s="59">
        <f ca="1">AVERAGE(OFFSET($CC$3,0,0,'Données projet'!$E$12+1,1))-AVERAGE(OFFSET($H$3,0,0,'Données projet'!$E$12+1,1))</f>
        <v>683.36974161977764</v>
      </c>
      <c r="CE54" s="59">
        <f t="shared" si="40"/>
        <v>312.6921234697457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10.904383332636648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10.904383332636648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9.5537500000000009</v>
      </c>
      <c r="CT54" s="12">
        <f>IF('Données projet'!$A$140&gt;35,CT53+CS54-DB53,IF(A54&lt;'Données projet'!$A$140,$CQ$205^A54,IF(A54='Données projet'!$A$140,'Données projet'!$B$140,CT53+CS54-DB53)))</f>
        <v>168.99375000000015</v>
      </c>
      <c r="CU54" s="17">
        <f>CT54*VLOOKUP('Données projet'!$B$13,Paramètres!$A$1:$I$89,3,0)*VLOOKUP('Données projet'!$B$13,Paramètres!$A$1:$I$89,5,0)</f>
        <v>181.90487250000015</v>
      </c>
      <c r="CV54" s="13">
        <f t="shared" si="41"/>
        <v>45.745725203298825</v>
      </c>
      <c r="CW54" s="20">
        <f t="shared" si="13"/>
        <v>396.49145766657904</v>
      </c>
      <c r="CX54" s="59">
        <f t="shared" si="14"/>
        <v>689.82479099991235</v>
      </c>
      <c r="CY54" s="59">
        <f ca="1">AVERAGE(OFFSET($CX$3,0,0,'Données projet'!$E$13+1,1))-AVERAGE(OFFSET($H$3,0,0,'Données projet'!$E$13+1,1))</f>
        <v>683.36974161977764</v>
      </c>
      <c r="CZ54" s="59">
        <f t="shared" si="42"/>
        <v>312.6921234697457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10.904383332636648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10.904383332636648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161.54977800000012</v>
      </c>
      <c r="P55" s="13">
        <f t="shared" si="33"/>
        <v>41.191875810979205</v>
      </c>
      <c r="Q55" s="20">
        <f t="shared" si="53"/>
        <v>353.10838038745561</v>
      </c>
      <c r="R55" s="59">
        <f t="shared" si="0"/>
        <v>646.44171372078893</v>
      </c>
      <c r="S55" s="59">
        <f ca="1">AVERAGE(OFFSET($R$3,0,0,'Données projet'!$E$9+1,1))-AVERAGE(OFFSET($H$3,0,0,'Données projet'!$E$9+1,1))</f>
        <v>544.5835993538301</v>
      </c>
      <c r="T55" s="59">
        <f t="shared" si="34"/>
        <v>269.67340993773422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8.9862636454643923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8.9862636454643923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169.90580100000014</v>
      </c>
      <c r="AK55" s="13">
        <f t="shared" si="35"/>
        <v>43.068925462384662</v>
      </c>
      <c r="AL55" s="20">
        <f t="shared" si="4"/>
        <v>370.93098192198687</v>
      </c>
      <c r="AM55" s="59">
        <f t="shared" si="5"/>
        <v>664.26431525532018</v>
      </c>
      <c r="AN55" s="59">
        <f ca="1">AVERAGE(OFFSET($AM$3,0,0,'Données projet'!$E$10+1,1))-AVERAGE(OFFSET($H$3,0,0,'Données projet'!$E$10+1,1))</f>
        <v>609.60019207204277</v>
      </c>
      <c r="AO55" s="59">
        <f t="shared" si="36"/>
        <v>281.42238288764503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9.4510703857470357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9.4510703857470357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2.2351000000000001</v>
      </c>
      <c r="BD55" s="12">
        <f>IF('Données projet'!$A$88&gt;35,BD54+BC55-BL54,IF(A55&lt;'Données projet'!$A$88,$BA$205^A55,IF(A55='Données projet'!$A$88,'Données projet'!$B$88,BD54+BC55-BL54)))</f>
        <v>78.733200000000025</v>
      </c>
      <c r="BE55" s="13">
        <f>BD55*VLOOKUP('Données projet'!$B$11,Paramètres!$A$1:$I$89,3,0)*VLOOKUP('Données projet'!$B$11,Paramètres!$A$1:$I$89,5,0)</f>
        <v>68.781323520000029</v>
      </c>
      <c r="BF55" s="13">
        <f t="shared" si="37"/>
        <v>19.370508596631595</v>
      </c>
      <c r="BG55" s="20">
        <f t="shared" si="7"/>
        <v>153.53110760313339</v>
      </c>
      <c r="BH55" s="59">
        <f t="shared" si="8"/>
        <v>446.86444093646674</v>
      </c>
      <c r="BI55" s="59">
        <f ca="1">AVERAGE(OFFSET($BH$3,0,0,'Données projet'!$E$11+1,1))-AVERAGE(OFFSET($H$3,0,0,'Données projet'!$E$11+1,1))</f>
        <v>140.51047034381901</v>
      </c>
      <c r="BJ55" s="59">
        <f t="shared" si="38"/>
        <v>141.76719489924892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2.0128695615566419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2.0128695615566419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192.18852900000016</v>
      </c>
      <c r="CA55" s="13">
        <f t="shared" si="39"/>
        <v>48.023482556243664</v>
      </c>
      <c r="CB55" s="20">
        <f t="shared" si="10"/>
        <v>418.36925346045797</v>
      </c>
      <c r="CC55" s="59">
        <f t="shared" si="11"/>
        <v>711.70258679379128</v>
      </c>
      <c r="CD55" s="59">
        <f ca="1">AVERAGE(OFFSET($CC$3,0,0,'Données projet'!$E$12+1,1))-AVERAGE(OFFSET($H$3,0,0,'Données projet'!$E$12+1,1))</f>
        <v>683.36974161977764</v>
      </c>
      <c r="CE55" s="59">
        <f t="shared" si="40"/>
        <v>312.6921234697457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10.690555026500743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10.690555026500743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9.5537500000000009</v>
      </c>
      <c r="CT55" s="12">
        <f>IF('Données projet'!$A$140&gt;35,CT54+CS55-DB54,IF(A55&lt;'Données projet'!$A$140,$CQ$205^A55,IF(A55='Données projet'!$A$140,'Données projet'!$B$140,CT54+CS55-DB54)))</f>
        <v>178.54750000000016</v>
      </c>
      <c r="CU55" s="17">
        <f>CT55*VLOOKUP('Données projet'!$B$13,Paramètres!$A$1:$I$89,3,0)*VLOOKUP('Données projet'!$B$13,Paramètres!$A$1:$I$89,5,0)</f>
        <v>192.18852900000016</v>
      </c>
      <c r="CV55" s="13">
        <f t="shared" si="41"/>
        <v>48.023482556243664</v>
      </c>
      <c r="CW55" s="20">
        <f t="shared" si="13"/>
        <v>418.36925346045797</v>
      </c>
      <c r="CX55" s="59">
        <f t="shared" si="14"/>
        <v>711.70258679379128</v>
      </c>
      <c r="CY55" s="59">
        <f ca="1">AVERAGE(OFFSET($CX$3,0,0,'Données projet'!$E$13+1,1))-AVERAGE(OFFSET($H$3,0,0,'Données projet'!$E$13+1,1))</f>
        <v>683.36974161977764</v>
      </c>
      <c r="CZ55" s="59">
        <f t="shared" si="42"/>
        <v>312.6921234697457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10.690555026500743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10.690555026500743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170.19401100000013</v>
      </c>
      <c r="P56" s="13">
        <f t="shared" si="33"/>
        <v>43.133472710542861</v>
      </c>
      <c r="Q56" s="20">
        <f t="shared" si="53"/>
        <v>371.54536746252899</v>
      </c>
      <c r="R56" s="59">
        <f t="shared" si="0"/>
        <v>664.8787007958623</v>
      </c>
      <c r="S56" s="59">
        <f ca="1">AVERAGE(OFFSET($R$3,0,0,'Données projet'!$E$9+1,1))-AVERAGE(OFFSET($H$3,0,0,'Données projet'!$E$9+1,1))</f>
        <v>544.5835993538301</v>
      </c>
      <c r="T56" s="59">
        <f t="shared" si="34"/>
        <v>269.67340993773422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8.8100484964564476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8.8100484964564476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178.99714950000015</v>
      </c>
      <c r="AK56" s="13">
        <f t="shared" si="35"/>
        <v>45.098997909899069</v>
      </c>
      <c r="AL56" s="20">
        <f t="shared" si="4"/>
        <v>390.30079007224117</v>
      </c>
      <c r="AM56" s="59">
        <f t="shared" si="5"/>
        <v>683.63412340557443</v>
      </c>
      <c r="AN56" s="59">
        <f ca="1">AVERAGE(OFFSET($AM$3,0,0,'Données projet'!$E$10+1,1))-AVERAGE(OFFSET($H$3,0,0,'Données projet'!$E$10+1,1))</f>
        <v>609.60019207204277</v>
      </c>
      <c r="AO56" s="59">
        <f t="shared" si="36"/>
        <v>281.42238288764503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9.2657406600662657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9.2657406600662657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2.2351000000000001</v>
      </c>
      <c r="BD56" s="12">
        <f>IF('Données projet'!$A$88&gt;35,BD55+BC56-BL55,IF(A56&lt;'Données projet'!$A$88,$BA$205^A56,IF(A56='Données projet'!$A$88,'Données projet'!$B$88,BD55+BC56-BL55)))</f>
        <v>80.968300000000028</v>
      </c>
      <c r="BE56" s="13">
        <f>BD56*VLOOKUP('Données projet'!$B$11,Paramètres!$A$1:$I$89,3,0)*VLOOKUP('Données projet'!$B$11,Paramètres!$A$1:$I$89,5,0)</f>
        <v>70.733906880000035</v>
      </c>
      <c r="BF56" s="13">
        <f t="shared" si="37"/>
        <v>19.855601736964196</v>
      </c>
      <c r="BG56" s="20">
        <f t="shared" si="7"/>
        <v>157.77672750787937</v>
      </c>
      <c r="BH56" s="59">
        <f t="shared" si="8"/>
        <v>451.11006084121266</v>
      </c>
      <c r="BI56" s="59">
        <f ca="1">AVERAGE(OFFSET($BH$3,0,0,'Données projet'!$E$11+1,1))-AVERAGE(OFFSET($H$3,0,0,'Données projet'!$E$11+1,1))</f>
        <v>140.51047034381901</v>
      </c>
      <c r="BJ56" s="59">
        <f t="shared" si="38"/>
        <v>141.76719489924892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1.9733984171837204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1.9733984171837204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202.47218550000019</v>
      </c>
      <c r="CA56" s="13">
        <f t="shared" si="39"/>
        <v>50.287090197355241</v>
      </c>
      <c r="CB56" s="20">
        <f t="shared" si="10"/>
        <v>440.22240517289401</v>
      </c>
      <c r="CC56" s="59">
        <f t="shared" si="11"/>
        <v>733.55573850622727</v>
      </c>
      <c r="CD56" s="59">
        <f ca="1">AVERAGE(OFFSET($CC$3,0,0,'Données projet'!$E$12+1,1))-AVERAGE(OFFSET($H$3,0,0,'Données projet'!$E$12+1,1))</f>
        <v>683.36974161977764</v>
      </c>
      <c r="CE56" s="59">
        <f t="shared" si="40"/>
        <v>312.6921234697457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10.480919763025774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10.480919763025774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9.5537500000000009</v>
      </c>
      <c r="CT56" s="12">
        <f>IF('Données projet'!$A$140&gt;35,CT55+CS56-DB55,IF(A56&lt;'Données projet'!$A$140,$CQ$205^A56,IF(A56='Données projet'!$A$140,'Données projet'!$B$140,CT55+CS56-DB55)))</f>
        <v>188.10125000000016</v>
      </c>
      <c r="CU56" s="17">
        <f>CT56*VLOOKUP('Données projet'!$B$13,Paramètres!$A$1:$I$89,3,0)*VLOOKUP('Données projet'!$B$13,Paramètres!$A$1:$I$89,5,0)</f>
        <v>202.47218550000019</v>
      </c>
      <c r="CV56" s="13">
        <f t="shared" si="41"/>
        <v>50.287090197355241</v>
      </c>
      <c r="CW56" s="20">
        <f t="shared" si="13"/>
        <v>440.22240517289401</v>
      </c>
      <c r="CX56" s="59">
        <f t="shared" si="14"/>
        <v>733.55573850622727</v>
      </c>
      <c r="CY56" s="59">
        <f ca="1">AVERAGE(OFFSET($CX$3,0,0,'Données projet'!$E$13+1,1))-AVERAGE(OFFSET($H$3,0,0,'Données projet'!$E$13+1,1))</f>
        <v>683.36974161977764</v>
      </c>
      <c r="CZ56" s="59">
        <f t="shared" si="42"/>
        <v>312.6921234697457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10.480919763025774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10.480919763025774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178.83824400000015</v>
      </c>
      <c r="P57" s="13">
        <f t="shared" si="33"/>
        <v>45.06361953668285</v>
      </c>
      <c r="Q57" s="20">
        <f t="shared" si="53"/>
        <v>389.96241232638954</v>
      </c>
      <c r="R57" s="59">
        <f t="shared" si="0"/>
        <v>683.2957456597228</v>
      </c>
      <c r="S57" s="59">
        <f ca="1">AVERAGE(OFFSET($R$3,0,0,'Données projet'!$E$9+1,1))-AVERAGE(OFFSET($H$3,0,0,'Données projet'!$E$9+1,1))</f>
        <v>544.5835993538301</v>
      </c>
      <c r="T57" s="59">
        <f t="shared" si="34"/>
        <v>269.67340993773422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8.6372888190399202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8.6372888190399202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188.08849800000019</v>
      </c>
      <c r="AK57" s="13">
        <f t="shared" si="35"/>
        <v>47.117098521969908</v>
      </c>
      <c r="AL57" s="20">
        <f t="shared" si="4"/>
        <v>409.64974727576458</v>
      </c>
      <c r="AM57" s="59">
        <f t="shared" si="5"/>
        <v>702.9830806090979</v>
      </c>
      <c r="AN57" s="59">
        <f ca="1">AVERAGE(OFFSET($AM$3,0,0,'Données projet'!$E$10+1,1))-AVERAGE(OFFSET($H$3,0,0,'Données projet'!$E$10+1,1))</f>
        <v>609.60019207204277</v>
      </c>
      <c r="AO57" s="59">
        <f t="shared" si="36"/>
        <v>281.42238288764503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9.0840451372661253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9.0840451372661253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2.2351000000000001</v>
      </c>
      <c r="BD57" s="12">
        <f>IF('Données projet'!$A$88&gt;35,BD56+BC57-BL56,IF(A57&lt;'Données projet'!$A$88,$BA$205^A57,IF(A57='Données projet'!$A$88,'Données projet'!$B$88,BD56+BC57-BL56)))</f>
        <v>83.20340000000003</v>
      </c>
      <c r="BE57" s="13">
        <f>BD57*VLOOKUP('Données projet'!$B$11,Paramètres!$A$1:$I$89,3,0)*VLOOKUP('Données projet'!$B$11,Paramètres!$A$1:$I$89,5,0)</f>
        <v>72.68649024000004</v>
      </c>
      <c r="BF57" s="13">
        <f t="shared" si="37"/>
        <v>20.339138478835746</v>
      </c>
      <c r="BG57" s="20">
        <f t="shared" si="7"/>
        <v>162.01963668530564</v>
      </c>
      <c r="BH57" s="59">
        <f t="shared" si="8"/>
        <v>455.35297001863898</v>
      </c>
      <c r="BI57" s="59">
        <f ca="1">AVERAGE(OFFSET($BH$3,0,0,'Données projet'!$E$11+1,1))-AVERAGE(OFFSET($H$3,0,0,'Données projet'!$E$11+1,1))</f>
        <v>140.51047034381901</v>
      </c>
      <c r="BJ57" s="59">
        <f t="shared" si="38"/>
        <v>141.76719489924892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1.9347012778769312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1.9347012778769312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212.75584200000017</v>
      </c>
      <c r="CA57" s="13">
        <f t="shared" si="39"/>
        <v>52.537348788672297</v>
      </c>
      <c r="CB57" s="20">
        <f t="shared" si="10"/>
        <v>462.05230729027113</v>
      </c>
      <c r="CC57" s="59">
        <f t="shared" si="11"/>
        <v>755.38564062360444</v>
      </c>
      <c r="CD57" s="59">
        <f ca="1">AVERAGE(OFFSET($CC$3,0,0,'Données projet'!$E$12+1,1))-AVERAGE(OFFSET($H$3,0,0,'Données projet'!$E$12+1,1))</f>
        <v>683.36974161977764</v>
      </c>
      <c r="CE57" s="59">
        <f t="shared" si="40"/>
        <v>312.6921234697457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10.275395319202664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10.275395319202664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9.5537500000000009</v>
      </c>
      <c r="CT57" s="12">
        <f>IF('Données projet'!$A$140&gt;35,CT56+CS57-DB56,IF(A57&lt;'Données projet'!$A$140,$CQ$205^A57,IF(A57='Données projet'!$A$140,'Données projet'!$B$140,CT56+CS57-DB56)))</f>
        <v>197.65500000000017</v>
      </c>
      <c r="CU57" s="17">
        <f>CT57*VLOOKUP('Données projet'!$B$13,Paramètres!$A$1:$I$89,3,0)*VLOOKUP('Données projet'!$B$13,Paramètres!$A$1:$I$89,5,0)</f>
        <v>212.75584200000017</v>
      </c>
      <c r="CV57" s="13">
        <f t="shared" si="41"/>
        <v>52.537348788672297</v>
      </c>
      <c r="CW57" s="20">
        <f t="shared" si="13"/>
        <v>462.05230729027113</v>
      </c>
      <c r="CX57" s="59">
        <f t="shared" si="14"/>
        <v>755.38564062360444</v>
      </c>
      <c r="CY57" s="59">
        <f ca="1">AVERAGE(OFFSET($CX$3,0,0,'Données projet'!$E$13+1,1))-AVERAGE(OFFSET($H$3,0,0,'Données projet'!$E$13+1,1))</f>
        <v>683.36974161977764</v>
      </c>
      <c r="CZ57" s="59">
        <f t="shared" si="42"/>
        <v>312.6921234697457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10.275395319202664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10.275395319202664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187.48247700000016</v>
      </c>
      <c r="P58" s="13">
        <f t="shared" si="33"/>
        <v>46.982932911694917</v>
      </c>
      <c r="Q58" s="20">
        <f t="shared" si="53"/>
        <v>408.3605889295356</v>
      </c>
      <c r="R58" s="59">
        <f t="shared" si="0"/>
        <v>701.69392226286891</v>
      </c>
      <c r="S58" s="59">
        <f ca="1">AVERAGE(OFFSET($R$3,0,0,'Données projet'!$E$9+1,1))-AVERAGE(OFFSET($H$3,0,0,'Données projet'!$E$9+1,1))</f>
        <v>544.5835993538301</v>
      </c>
      <c r="T58" s="59">
        <f t="shared" si="34"/>
        <v>269.67340993773422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8.4679168535245335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8.4679168535245335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197.17984650000017</v>
      </c>
      <c r="AK58" s="13">
        <f t="shared" si="35"/>
        <v>49.123872019410832</v>
      </c>
      <c r="AL58" s="20">
        <f t="shared" si="4"/>
        <v>428.97897642130755</v>
      </c>
      <c r="AM58" s="59">
        <f t="shared" si="5"/>
        <v>722.31230975464086</v>
      </c>
      <c r="AN58" s="59">
        <f ca="1">AVERAGE(OFFSET($AM$3,0,0,'Données projet'!$E$10+1,1))-AVERAGE(OFFSET($H$3,0,0,'Données projet'!$E$10+1,1))</f>
        <v>609.60019207204277</v>
      </c>
      <c r="AO58" s="59">
        <f t="shared" si="36"/>
        <v>281.42238288764503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8.9059125528447698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8.9059125528447698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85.438499999999991</v>
      </c>
      <c r="BB58" s="12">
        <f>VLOOKUP(A58,'Données projet'!$A$87:$I$107,9,0)</f>
        <v>2.2351000000000001</v>
      </c>
      <c r="BC58" s="12">
        <f t="array" ref="BC58">INDEX(BB:BB,MIN(IF(ISNUMBER(BB58:BB254),ROW(BB58:BB254),"")))</f>
        <v>2.2351000000000001</v>
      </c>
      <c r="BD58" s="12">
        <f>IF('Données projet'!$A$88&gt;35,BD57+BC58-BL57,IF(A58&lt;'Données projet'!$A$88,$BA$205^A58,IF(A58='Données projet'!$A$88,'Données projet'!$B$88,BD57+BC58-BL57)))</f>
        <v>85.438500000000033</v>
      </c>
      <c r="BE58" s="13">
        <f>BD58*VLOOKUP('Données projet'!$B$11,Paramètres!$A$1:$I$89,3,0)*VLOOKUP('Données projet'!$B$11,Paramètres!$A$1:$I$89,5,0)</f>
        <v>74.639073600000032</v>
      </c>
      <c r="BF58" s="13">
        <f t="shared" si="37"/>
        <v>20.82116543700792</v>
      </c>
      <c r="BG58" s="20">
        <f t="shared" si="7"/>
        <v>166.25991632278883</v>
      </c>
      <c r="BH58" s="59">
        <f t="shared" si="8"/>
        <v>459.59324965612211</v>
      </c>
      <c r="BI58" s="59">
        <f ca="1">AVERAGE(OFFSET($BH$3,0,0,'Données projet'!$E$11+1,1))-AVERAGE(OFFSET($H$3,0,0,'Données projet'!$E$11+1,1))</f>
        <v>140.51047034381901</v>
      </c>
      <c r="BJ58" s="59">
        <f t="shared" si="38"/>
        <v>141.76719489924892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5.0469999999999997</v>
      </c>
      <c r="BM58" s="16">
        <f>IF(ISNA(VLOOKUP(A58,'Données projet'!$A$87:$I$107,5,0)),0%,VLOOKUP(A58,'Données projet'!$A$87:$I$107,5,0)*VLOOKUP('Données projet'!$B$11,Paramètres!$A$1:$I$89,7,0))</f>
        <v>0.159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2.6717423770749757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2.6717423770749757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223.03949850000021</v>
      </c>
      <c r="CA58" s="13">
        <f t="shared" si="39"/>
        <v>54.774977218312529</v>
      </c>
      <c r="CB58" s="20">
        <f t="shared" si="10"/>
        <v>483.86021187606133</v>
      </c>
      <c r="CC58" s="59">
        <f t="shared" si="11"/>
        <v>777.19354520939464</v>
      </c>
      <c r="CD58" s="59">
        <f ca="1">AVERAGE(OFFSET($CC$3,0,0,'Données projet'!$E$12+1,1))-AVERAGE(OFFSET($H$3,0,0,'Données projet'!$E$12+1,1))</f>
        <v>683.36974161977764</v>
      </c>
      <c r="CE58" s="59">
        <f t="shared" si="40"/>
        <v>312.6921234697457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10.073901084365392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10.073901084365392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9.5537500000000009</v>
      </c>
      <c r="CT58" s="12">
        <f>IF('Données projet'!$A$140&gt;35,CT57+CS58-DB57,IF(A58&lt;'Données projet'!$A$140,$CQ$205^A58,IF(A58='Données projet'!$A$140,'Données projet'!$B$140,CT57+CS58-DB57)))</f>
        <v>207.20875000000018</v>
      </c>
      <c r="CU58" s="17">
        <f>CT58*VLOOKUP('Données projet'!$B$13,Paramètres!$A$1:$I$89,3,0)*VLOOKUP('Données projet'!$B$13,Paramètres!$A$1:$I$89,5,0)</f>
        <v>223.03949850000021</v>
      </c>
      <c r="CV58" s="13">
        <f t="shared" si="41"/>
        <v>54.774977218312529</v>
      </c>
      <c r="CW58" s="20">
        <f t="shared" si="13"/>
        <v>483.86021187606133</v>
      </c>
      <c r="CX58" s="59">
        <f t="shared" si="14"/>
        <v>777.19354520939464</v>
      </c>
      <c r="CY58" s="59">
        <f ca="1">AVERAGE(OFFSET($CX$3,0,0,'Données projet'!$E$13+1,1))-AVERAGE(OFFSET($H$3,0,0,'Données projet'!$E$13+1,1))</f>
        <v>683.36974161977764</v>
      </c>
      <c r="CZ58" s="59">
        <f t="shared" si="42"/>
        <v>312.6921234697457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10.073901084365392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10.073901084365392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196.12671000000017</v>
      </c>
      <c r="P59" s="13">
        <f t="shared" si="33"/>
        <v>48.891969383051702</v>
      </c>
      <c r="Q59" s="20">
        <f t="shared" si="53"/>
        <v>426.74086659214868</v>
      </c>
      <c r="R59" s="59">
        <f t="shared" si="0"/>
        <v>720.07419992548193</v>
      </c>
      <c r="S59" s="59">
        <f ca="1">AVERAGE(OFFSET($R$3,0,0,'Données projet'!$E$9+1,1))-AVERAGE(OFFSET($H$3,0,0,'Données projet'!$E$9+1,1))</f>
        <v>544.5835993538301</v>
      </c>
      <c r="T59" s="59">
        <f t="shared" si="34"/>
        <v>269.67340993773422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8.301866168946205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8.301866168946205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206.27119500000018</v>
      </c>
      <c r="AK59" s="13">
        <f t="shared" si="35"/>
        <v>51.11990031069643</v>
      </c>
      <c r="AL59" s="20">
        <f t="shared" si="4"/>
        <v>448.28949099946317</v>
      </c>
      <c r="AM59" s="59">
        <f t="shared" si="5"/>
        <v>741.62282433279643</v>
      </c>
      <c r="AN59" s="59">
        <f ca="1">AVERAGE(OFFSET($AM$3,0,0,'Données projet'!$E$10+1,1))-AVERAGE(OFFSET($H$3,0,0,'Données projet'!$E$10+1,1))</f>
        <v>609.60019207204277</v>
      </c>
      <c r="AO59" s="59">
        <f t="shared" si="36"/>
        <v>281.42238288764503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8.7312730397537681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8.7312730397537681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1.8746000000000009</v>
      </c>
      <c r="BD59" s="12">
        <f>IF('Données projet'!$A$88&gt;35,BD58+BC59-BL58,IF(A59&lt;'Données projet'!$A$88,$BA$205^A59,IF(A59='Données projet'!$A$88,'Données projet'!$B$88,BD58+BC59-BL58)))</f>
        <v>82.266100000000037</v>
      </c>
      <c r="BE59" s="13">
        <f>BD59*VLOOKUP('Données projet'!$B$11,Paramètres!$A$1:$I$89,3,0)*VLOOKUP('Données projet'!$B$11,Paramètres!$A$1:$I$89,5,0)</f>
        <v>71.867664960000042</v>
      </c>
      <c r="BF59" s="13">
        <f t="shared" si="37"/>
        <v>20.13655144385255</v>
      </c>
      <c r="BG59" s="20">
        <f t="shared" si="7"/>
        <v>160.24067690337662</v>
      </c>
      <c r="BH59" s="59">
        <f t="shared" si="8"/>
        <v>453.57401023670991</v>
      </c>
      <c r="BI59" s="59">
        <f ca="1">AVERAGE(OFFSET($BH$3,0,0,'Données projet'!$E$11+1,1))-AVERAGE(OFFSET($H$3,0,0,'Données projet'!$E$11+1,1))</f>
        <v>140.51047034381901</v>
      </c>
      <c r="BJ59" s="59">
        <f t="shared" si="38"/>
        <v>141.76719489924892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2.6193511386624757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2.6193511386624757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233.32315500000018</v>
      </c>
      <c r="CA59" s="13">
        <f t="shared" si="39"/>
        <v>57.000624336257076</v>
      </c>
      <c r="CB59" s="20">
        <f t="shared" si="10"/>
        <v>505.64724901064801</v>
      </c>
      <c r="CC59" s="59">
        <f t="shared" si="11"/>
        <v>798.98058234398127</v>
      </c>
      <c r="CD59" s="59">
        <f ca="1">AVERAGE(OFFSET($CC$3,0,0,'Données projet'!$E$12+1,1))-AVERAGE(OFFSET($H$3,0,0,'Données projet'!$E$12+1,1))</f>
        <v>683.36974161977764</v>
      </c>
      <c r="CE59" s="59">
        <f t="shared" si="40"/>
        <v>312.6921234697457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9.8763580285739323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9.8763580285739323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9.5537500000000009</v>
      </c>
      <c r="CT59" s="12">
        <f>IF('Données projet'!$A$140&gt;35,CT58+CS59-DB58,IF(A59&lt;'Données projet'!$A$140,$CQ$205^A59,IF(A59='Données projet'!$A$140,'Données projet'!$B$140,CT58+CS59-DB58)))</f>
        <v>216.76250000000019</v>
      </c>
      <c r="CU59" s="17">
        <f>CT59*VLOOKUP('Données projet'!$B$13,Paramètres!$A$1:$I$89,3,0)*VLOOKUP('Données projet'!$B$13,Paramètres!$A$1:$I$89,5,0)</f>
        <v>233.32315500000018</v>
      </c>
      <c r="CV59" s="13">
        <f t="shared" si="41"/>
        <v>57.000624336257076</v>
      </c>
      <c r="CW59" s="20">
        <f t="shared" si="13"/>
        <v>505.64724901064801</v>
      </c>
      <c r="CX59" s="59">
        <f t="shared" si="14"/>
        <v>798.98058234398127</v>
      </c>
      <c r="CY59" s="59">
        <f ca="1">AVERAGE(OFFSET($CX$3,0,0,'Données projet'!$E$13+1,1))-AVERAGE(OFFSET($H$3,0,0,'Données projet'!$E$13+1,1))</f>
        <v>683.36974161977764</v>
      </c>
      <c r="CZ59" s="59">
        <f t="shared" si="42"/>
        <v>312.6921234697457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9.8763580285739323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9.8763580285739323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204.77094300000016</v>
      </c>
      <c r="P60" s="13">
        <f t="shared" si="33"/>
        <v>50.791233664926693</v>
      </c>
      <c r="Q60" s="20">
        <f t="shared" si="53"/>
        <v>445.10412435808092</v>
      </c>
      <c r="R60" s="59">
        <f t="shared" si="0"/>
        <v>738.43745769141424</v>
      </c>
      <c r="S60" s="59">
        <f ca="1">AVERAGE(OFFSET($R$3,0,0,'Données projet'!$E$9+1,1))-AVERAGE(OFFSET($H$3,0,0,'Données projet'!$E$9+1,1))</f>
        <v>544.5835993538301</v>
      </c>
      <c r="T60" s="59">
        <f t="shared" si="34"/>
        <v>269.67340993773422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8.1390716370115399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8.1390716370115399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215.36254350000016</v>
      </c>
      <c r="AK60" s="13">
        <f t="shared" si="35"/>
        <v>53.105711109039405</v>
      </c>
      <c r="AL60" s="20">
        <f t="shared" si="4"/>
        <v>467.58221011074392</v>
      </c>
      <c r="AM60" s="59">
        <f t="shared" si="5"/>
        <v>760.91554344407723</v>
      </c>
      <c r="AN60" s="59">
        <f ca="1">AVERAGE(OFFSET($AM$3,0,0,'Données projet'!$E$10+1,1))-AVERAGE(OFFSET($H$3,0,0,'Données projet'!$E$10+1,1))</f>
        <v>609.60019207204277</v>
      </c>
      <c r="AO60" s="59">
        <f t="shared" si="36"/>
        <v>281.42238288764503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8.5600581009948957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8.5600581009948957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1.8746000000000009</v>
      </c>
      <c r="BD60" s="12">
        <f>IF('Données projet'!$A$88&gt;35,BD59+BC60-BL59,IF(A60&lt;'Données projet'!$A$88,$BA$205^A60,IF(A60='Données projet'!$A$88,'Données projet'!$B$88,BD59+BC60-BL59)))</f>
        <v>84.140700000000038</v>
      </c>
      <c r="BE60" s="13">
        <f>BD60*VLOOKUP('Données projet'!$B$11,Paramètres!$A$1:$I$89,3,0)*VLOOKUP('Données projet'!$B$11,Paramètres!$A$1:$I$89,5,0)</f>
        <v>73.505315520000039</v>
      </c>
      <c r="BF60" s="13">
        <f t="shared" si="37"/>
        <v>20.541460036648722</v>
      </c>
      <c r="BG60" s="20">
        <f t="shared" si="7"/>
        <v>163.79813409449659</v>
      </c>
      <c r="BH60" s="59">
        <f t="shared" si="8"/>
        <v>457.13146742782988</v>
      </c>
      <c r="BI60" s="59">
        <f ca="1">AVERAGE(OFFSET($BH$3,0,0,'Données projet'!$E$11+1,1))-AVERAGE(OFFSET($H$3,0,0,'Données projet'!$E$11+1,1))</f>
        <v>140.51047034381901</v>
      </c>
      <c r="BJ60" s="59">
        <f t="shared" si="38"/>
        <v>141.76719489924892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2.5679872604797445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2.5679872604797445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243.60681150000022</v>
      </c>
      <c r="CA60" s="13">
        <f t="shared" si="39"/>
        <v>59.214878562718148</v>
      </c>
      <c r="CB60" s="20">
        <f t="shared" si="10"/>
        <v>527.41444352590111</v>
      </c>
      <c r="CC60" s="59">
        <f t="shared" si="11"/>
        <v>820.74777685923436</v>
      </c>
      <c r="CD60" s="59">
        <f ca="1">AVERAGE(OFFSET($CC$3,0,0,'Données projet'!$E$12+1,1))-AVERAGE(OFFSET($H$3,0,0,'Données projet'!$E$12+1,1))</f>
        <v>683.36974161977764</v>
      </c>
      <c r="CE60" s="59">
        <f t="shared" si="40"/>
        <v>312.6921234697457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9.6826886716171767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9.6826886716171767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9.5537500000000009</v>
      </c>
      <c r="CT60" s="12">
        <f>IF('Données projet'!$A$140&gt;35,CT59+CS60-DB59,IF(A60&lt;'Données projet'!$A$140,$CQ$205^A60,IF(A60='Données projet'!$A$140,'Données projet'!$B$140,CT59+CS60-DB59)))</f>
        <v>226.3162500000002</v>
      </c>
      <c r="CU60" s="17">
        <f>CT60*VLOOKUP('Données projet'!$B$13,Paramètres!$A$1:$I$89,3,0)*VLOOKUP('Données projet'!$B$13,Paramètres!$A$1:$I$89,5,0)</f>
        <v>243.60681150000022</v>
      </c>
      <c r="CV60" s="13">
        <f t="shared" si="41"/>
        <v>59.214878562718148</v>
      </c>
      <c r="CW60" s="20">
        <f t="shared" si="13"/>
        <v>527.41444352590111</v>
      </c>
      <c r="CX60" s="59">
        <f t="shared" si="14"/>
        <v>820.74777685923436</v>
      </c>
      <c r="CY60" s="59">
        <f ca="1">AVERAGE(OFFSET($CX$3,0,0,'Données projet'!$E$13+1,1))-AVERAGE(OFFSET($H$3,0,0,'Données projet'!$E$13+1,1))</f>
        <v>683.36974161977764</v>
      </c>
      <c r="CZ60" s="59">
        <f t="shared" si="42"/>
        <v>312.6921234697457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9.6826886716171767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9.6826886716171767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213.41517600000017</v>
      </c>
      <c r="P61" s="13">
        <f t="shared" si="33"/>
        <v>52.681185448853228</v>
      </c>
      <c r="Q61" s="20">
        <f t="shared" si="53"/>
        <v>463.45116285675294</v>
      </c>
      <c r="R61" s="59">
        <f t="shared" si="0"/>
        <v>756.7844961900862</v>
      </c>
      <c r="S61" s="59">
        <f ca="1">AVERAGE(OFFSET($R$3,0,0,'Données projet'!$E$9+1,1))-AVERAGE(OFFSET($H$3,0,0,'Données projet'!$E$9+1,1))</f>
        <v>544.5835993538301</v>
      </c>
      <c r="T61" s="59">
        <f t="shared" si="34"/>
        <v>269.67340993773422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13.776770157795863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13.776770157795863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224.45389200000022</v>
      </c>
      <c r="AK61" s="13">
        <f t="shared" si="35"/>
        <v>55.081785053400523</v>
      </c>
      <c r="AL61" s="20">
        <f t="shared" si="4"/>
        <v>486.85797086800625</v>
      </c>
      <c r="AM61" s="59">
        <f t="shared" si="5"/>
        <v>780.19130420133956</v>
      </c>
      <c r="AN61" s="59">
        <f ca="1">AVERAGE(OFFSET($AM$3,0,0,'Données projet'!$E$10+1,1))-AVERAGE(OFFSET($H$3,0,0,'Données projet'!$E$10+1,1))</f>
        <v>609.60019207204277</v>
      </c>
      <c r="AO61" s="59">
        <f t="shared" si="36"/>
        <v>281.42238288764503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14.489361717681856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14.489361717681856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1.8746000000000009</v>
      </c>
      <c r="BD61" s="12">
        <f>IF('Données projet'!$A$88&gt;35,BD60+BC61-BL60,IF(A61&lt;'Données projet'!$A$88,$BA$205^A61,IF(A61='Données projet'!$A$88,'Données projet'!$B$88,BD60+BC61-BL60)))</f>
        <v>86.015300000000039</v>
      </c>
      <c r="BE61" s="13">
        <f>BD61*VLOOKUP('Données projet'!$B$11,Paramètres!$A$1:$I$89,3,0)*VLOOKUP('Données projet'!$B$11,Paramètres!$A$1:$I$89,5,0)</f>
        <v>75.142966080000051</v>
      </c>
      <c r="BF61" s="13">
        <f t="shared" si="37"/>
        <v>20.945319842114927</v>
      </c>
      <c r="BG61" s="20">
        <f t="shared" si="7"/>
        <v>167.35376464768359</v>
      </c>
      <c r="BH61" s="59">
        <f t="shared" si="8"/>
        <v>460.6870979810169</v>
      </c>
      <c r="BI61" s="59">
        <f ca="1">AVERAGE(OFFSET($BH$3,0,0,'Données projet'!$E$11+1,1))-AVERAGE(OFFSET($H$3,0,0,'Données projet'!$E$11+1,1))</f>
        <v>140.51047034381901</v>
      </c>
      <c r="BJ61" s="59">
        <f t="shared" si="38"/>
        <v>141.76719489924892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2.5176305966193047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2.5176305966193047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253.8904680000002</v>
      </c>
      <c r="CA61" s="13">
        <f t="shared" si="39"/>
        <v>61.418275828334977</v>
      </c>
      <c r="CB61" s="20">
        <f t="shared" si="10"/>
        <v>549.16272883435045</v>
      </c>
      <c r="CC61" s="59">
        <f t="shared" si="11"/>
        <v>842.4960621676837</v>
      </c>
      <c r="CD61" s="59">
        <f ca="1">AVERAGE(OFFSET($CC$3,0,0,'Données projet'!$E$12+1,1))-AVERAGE(OFFSET($H$3,0,0,'Données projet'!$E$12+1,1))</f>
        <v>683.36974161977764</v>
      </c>
      <c r="CE61" s="59">
        <f t="shared" si="40"/>
        <v>312.6921234697457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16.389605877377836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16.389605877377836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235.87</v>
      </c>
      <c r="CR61" s="12">
        <f>VLOOKUP(A61,'Données projet'!$A$139:$I$159,9,0)</f>
        <v>9.5537500000000009</v>
      </c>
      <c r="CS61" s="12">
        <f t="array" ref="CS61">INDEX(CR:CR,MIN(IF(ISNUMBER(CR61:CR257),ROW(CR61:CR257),"")))</f>
        <v>9.5537500000000009</v>
      </c>
      <c r="CT61" s="12">
        <f>IF('Données projet'!$A$140&gt;35,CT60+CS61-DB60,IF(A61&lt;'Données projet'!$A$140,$CQ$205^A61,IF(A61='Données projet'!$A$140,'Données projet'!$B$140,CT60+CS61-DB60)))</f>
        <v>235.8700000000002</v>
      </c>
      <c r="CU61" s="17">
        <f>CT61*VLOOKUP('Données projet'!$B$13,Paramètres!$A$1:$I$89,3,0)*VLOOKUP('Données projet'!$B$13,Paramètres!$A$1:$I$89,5,0)</f>
        <v>253.8904680000002</v>
      </c>
      <c r="CV61" s="13">
        <f t="shared" si="41"/>
        <v>61.418275828334977</v>
      </c>
      <c r="CW61" s="20">
        <f t="shared" si="13"/>
        <v>549.16272883435045</v>
      </c>
      <c r="CX61" s="59">
        <f t="shared" si="14"/>
        <v>842.4960621676837</v>
      </c>
      <c r="CY61" s="59">
        <f ca="1">AVERAGE(OFFSET($CX$3,0,0,'Données projet'!$E$13+1,1))-AVERAGE(OFFSET($H$3,0,0,'Données projet'!$E$13+1,1))</f>
        <v>683.36974161977764</v>
      </c>
      <c r="CZ61" s="59">
        <f t="shared" si="42"/>
        <v>312.6921234697457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0.129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16.389605877377836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16.389605877377836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181.13417400000017</v>
      </c>
      <c r="P62" s="13">
        <f t="shared" si="33"/>
        <v>45.574426667354729</v>
      </c>
      <c r="Q62" s="20">
        <f t="shared" si="53"/>
        <v>394.85081282897653</v>
      </c>
      <c r="R62" s="59">
        <f t="shared" si="0"/>
        <v>688.18414616230984</v>
      </c>
      <c r="S62" s="59">
        <f ca="1">AVERAGE(OFFSET($R$3,0,0,'Données projet'!$E$9+1,1))-AVERAGE(OFFSET($H$3,0,0,'Données projet'!$E$9+1,1))</f>
        <v>544.5835993538301</v>
      </c>
      <c r="T62" s="59">
        <f t="shared" si="34"/>
        <v>269.67340993773422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13.506616098001555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13.506616098001555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190.50318300000018</v>
      </c>
      <c r="AK62" s="13">
        <f t="shared" si="35"/>
        <v>47.651182338339787</v>
      </c>
      <c r="AL62" s="20">
        <f t="shared" si="4"/>
        <v>414.78551963094213</v>
      </c>
      <c r="AM62" s="59">
        <f t="shared" si="5"/>
        <v>708.11885296427545</v>
      </c>
      <c r="AN62" s="59">
        <f ca="1">AVERAGE(OFFSET($AM$3,0,0,'Données projet'!$E$10+1,1))-AVERAGE(OFFSET($H$3,0,0,'Données projet'!$E$10+1,1))</f>
        <v>609.60019207204277</v>
      </c>
      <c r="AO62" s="59">
        <f t="shared" si="36"/>
        <v>281.42238288764503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14.205234172036118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14.205234172036118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1.8746000000000009</v>
      </c>
      <c r="BD62" s="12">
        <f>IF('Données projet'!$A$88&gt;35,BD61+BC62-BL61,IF(A62&lt;'Données projet'!$A$88,$BA$205^A62,IF(A62='Données projet'!$A$88,'Données projet'!$B$88,BD61+BC62-BL61)))</f>
        <v>87.88990000000004</v>
      </c>
      <c r="BE62" s="13">
        <f>BD62*VLOOKUP('Données projet'!$B$11,Paramètres!$A$1:$I$89,3,0)*VLOOKUP('Données projet'!$B$11,Paramètres!$A$1:$I$89,5,0)</f>
        <v>76.780616640000048</v>
      </c>
      <c r="BF62" s="13">
        <f t="shared" si="37"/>
        <v>21.348156349607709</v>
      </c>
      <c r="BG62" s="20">
        <f t="shared" si="7"/>
        <v>170.90761295690015</v>
      </c>
      <c r="BH62" s="59">
        <f t="shared" si="8"/>
        <v>464.24094629023347</v>
      </c>
      <c r="BI62" s="59">
        <f ca="1">AVERAGE(OFFSET($BH$3,0,0,'Données projet'!$E$11+1,1))-AVERAGE(OFFSET($H$3,0,0,'Données projet'!$E$11+1,1))</f>
        <v>140.51047034381901</v>
      </c>
      <c r="BJ62" s="59">
        <f t="shared" si="38"/>
        <v>141.76719489924892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2.4682613962226356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2.4682613962226356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215.48720700000018</v>
      </c>
      <c r="CA62" s="13">
        <f t="shared" si="39"/>
        <v>53.13287246528256</v>
      </c>
      <c r="CB62" s="20">
        <f t="shared" si="10"/>
        <v>467.8466384020341</v>
      </c>
      <c r="CC62" s="59">
        <f t="shared" si="11"/>
        <v>761.17997173536742</v>
      </c>
      <c r="CD62" s="59">
        <f ca="1">AVERAGE(OFFSET($CC$3,0,0,'Données projet'!$E$12+1,1))-AVERAGE(OFFSET($H$3,0,0,'Données projet'!$E$12+1,1))</f>
        <v>683.36974161977764</v>
      </c>
      <c r="CE62" s="59">
        <f t="shared" si="40"/>
        <v>312.6921234697457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16.068215702794951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16.068215702794951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9.2524999999999977</v>
      </c>
      <c r="CT62" s="12">
        <f>IF('Données projet'!$A$140&gt;35,CT61+CS62-DB61,IF(A62&lt;'Données projet'!$A$140,$CQ$205^A62,IF(A62='Données projet'!$A$140,'Données projet'!$B$140,CT61+CS62-DB61)))</f>
        <v>200.19250000000019</v>
      </c>
      <c r="CU62" s="17">
        <f>CT62*VLOOKUP('Données projet'!$B$13,Paramètres!$A$1:$I$89,3,0)*VLOOKUP('Données projet'!$B$13,Paramètres!$A$1:$I$89,5,0)</f>
        <v>215.48720700000018</v>
      </c>
      <c r="CV62" s="13">
        <f t="shared" si="41"/>
        <v>53.13287246528256</v>
      </c>
      <c r="CW62" s="20">
        <f t="shared" si="13"/>
        <v>467.8466384020341</v>
      </c>
      <c r="CX62" s="59">
        <f t="shared" si="14"/>
        <v>761.17997173536742</v>
      </c>
      <c r="CY62" s="59">
        <f ca="1">AVERAGE(OFFSET($CX$3,0,0,'Données projet'!$E$13+1,1))-AVERAGE(OFFSET($H$3,0,0,'Données projet'!$E$13+1,1))</f>
        <v>683.36974161977764</v>
      </c>
      <c r="CZ62" s="59">
        <f t="shared" si="42"/>
        <v>312.6921234697457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16.068215702794951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16.068215702794951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189.50583600000016</v>
      </c>
      <c r="P63" s="13">
        <f t="shared" si="33"/>
        <v>47.430683653447495</v>
      </c>
      <c r="Q63" s="20">
        <f t="shared" si="53"/>
        <v>412.6644383964213</v>
      </c>
      <c r="R63" s="59">
        <f t="shared" si="0"/>
        <v>705.99777172975462</v>
      </c>
      <c r="S63" s="59">
        <f ca="1">AVERAGE(OFFSET($R$3,0,0,'Données projet'!$E$9+1,1))-AVERAGE(OFFSET($H$3,0,0,'Données projet'!$E$9+1,1))</f>
        <v>544.5835993538301</v>
      </c>
      <c r="T63" s="59">
        <f t="shared" si="34"/>
        <v>269.67340993773422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13.241759594542106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13.241759594542106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199.30786200000017</v>
      </c>
      <c r="AK63" s="13">
        <f t="shared" si="35"/>
        <v>49.59202606538728</v>
      </c>
      <c r="AL63" s="20">
        <f t="shared" si="4"/>
        <v>433.50063838054979</v>
      </c>
      <c r="AM63" s="59">
        <f t="shared" si="5"/>
        <v>726.8339717138831</v>
      </c>
      <c r="AN63" s="59">
        <f ca="1">AVERAGE(OFFSET($AM$3,0,0,'Données projet'!$E$10+1,1))-AVERAGE(OFFSET($H$3,0,0,'Données projet'!$E$10+1,1))</f>
        <v>609.60019207204277</v>
      </c>
      <c r="AO63" s="59">
        <f t="shared" si="36"/>
        <v>281.42238288764503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13.926678194259802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13.926678194259802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89.764499999999998</v>
      </c>
      <c r="BB63" s="12">
        <f>VLOOKUP(A63,'Données projet'!$A$87:$I$107,9,0)</f>
        <v>1.8746000000000009</v>
      </c>
      <c r="BC63" s="12">
        <f t="array" ref="BC63">INDEX(BB:BB,MIN(IF(ISNUMBER(BB63:BB259),ROW(BB63:BB259),"")))</f>
        <v>1.8746000000000009</v>
      </c>
      <c r="BD63" s="12">
        <f>IF('Données projet'!$A$88&gt;35,BD62+BC63-BL62,IF(A63&lt;'Données projet'!$A$88,$BA$205^A63,IF(A63='Données projet'!$A$88,'Données projet'!$B$88,BD62+BC63-BL62)))</f>
        <v>89.764500000000041</v>
      </c>
      <c r="BE63" s="13">
        <f>BD63*VLOOKUP('Données projet'!$B$11,Paramètres!$A$1:$I$89,3,0)*VLOOKUP('Données projet'!$B$11,Paramètres!$A$1:$I$89,5,0)</f>
        <v>78.418267200000045</v>
      </c>
      <c r="BF63" s="13">
        <f t="shared" si="37"/>
        <v>21.74999389904394</v>
      </c>
      <c r="BG63" s="20">
        <f t="shared" si="7"/>
        <v>174.45972141416829</v>
      </c>
      <c r="BH63" s="59">
        <f t="shared" si="8"/>
        <v>467.79305474750163</v>
      </c>
      <c r="BI63" s="59">
        <f ca="1">AVERAGE(OFFSET($BH$3,0,0,'Données projet'!$E$11+1,1))-AVERAGE(OFFSET($H$3,0,0,'Données projet'!$E$11+1,1))</f>
        <v>140.51047034381901</v>
      </c>
      <c r="BJ63" s="59">
        <f t="shared" si="38"/>
        <v>141.76719489924892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4.3259999999999996</v>
      </c>
      <c r="BM63" s="16">
        <f>IF(ISNA(VLOOKUP(A63,'Données projet'!$A$87:$I$107,5,0)),0%,VLOOKUP(A63,'Données projet'!$A$87:$I$107,5,0)*VLOOKUP('Données projet'!$B$11,Paramètres!$A$1:$I$89,7,0))</f>
        <v>0.159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3.0841283624814655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3.0841283624814655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225.44659800000019</v>
      </c>
      <c r="CA63" s="13">
        <f t="shared" si="39"/>
        <v>55.296986704716424</v>
      </c>
      <c r="CB63" s="20">
        <f t="shared" si="10"/>
        <v>488.96174336071476</v>
      </c>
      <c r="CC63" s="59">
        <f t="shared" si="11"/>
        <v>782.29507669404802</v>
      </c>
      <c r="CD63" s="59">
        <f ca="1">AVERAGE(OFFSET($CC$3,0,0,'Données projet'!$E$12+1,1))-AVERAGE(OFFSET($H$3,0,0,'Données projet'!$E$12+1,1))</f>
        <v>683.36974161977764</v>
      </c>
      <c r="CE63" s="59">
        <f t="shared" si="40"/>
        <v>312.6921234697457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15.753127793506987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15.753127793506987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9.2524999999999977</v>
      </c>
      <c r="CT63" s="12">
        <f>IF('Données projet'!$A$140&gt;35,CT62+CS63-DB62,IF(A63&lt;'Données projet'!$A$140,$CQ$205^A63,IF(A63='Données projet'!$A$140,'Données projet'!$B$140,CT62+CS63-DB62)))</f>
        <v>209.44500000000019</v>
      </c>
      <c r="CU63" s="17">
        <f>CT63*VLOOKUP('Données projet'!$B$13,Paramètres!$A$1:$I$89,3,0)*VLOOKUP('Données projet'!$B$13,Paramètres!$A$1:$I$89,5,0)</f>
        <v>225.44659800000019</v>
      </c>
      <c r="CV63" s="13">
        <f t="shared" si="41"/>
        <v>55.296986704716424</v>
      </c>
      <c r="CW63" s="20">
        <f t="shared" si="13"/>
        <v>488.96174336071476</v>
      </c>
      <c r="CX63" s="59">
        <f t="shared" si="14"/>
        <v>782.29507669404802</v>
      </c>
      <c r="CY63" s="59">
        <f ca="1">AVERAGE(OFFSET($CX$3,0,0,'Données projet'!$E$13+1,1))-AVERAGE(OFFSET($H$3,0,0,'Données projet'!$E$13+1,1))</f>
        <v>683.36974161977764</v>
      </c>
      <c r="CZ63" s="59">
        <f t="shared" si="42"/>
        <v>312.6921234697457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15.753127793506987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15.753127793506987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197.87749800000014</v>
      </c>
      <c r="P64" s="13">
        <f t="shared" si="33"/>
        <v>49.277416774103372</v>
      </c>
      <c r="Q64" s="20">
        <f t="shared" si="53"/>
        <v>430.46147656489694</v>
      </c>
      <c r="R64" s="59">
        <f t="shared" si="0"/>
        <v>723.79480989823026</v>
      </c>
      <c r="S64" s="59">
        <f ca="1">AVERAGE(OFFSET($R$3,0,0,'Données projet'!$E$9+1,1))-AVERAGE(OFFSET($H$3,0,0,'Données projet'!$E$9+1,1))</f>
        <v>544.5835993538301</v>
      </c>
      <c r="T64" s="59">
        <f t="shared" si="34"/>
        <v>269.67340993773422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12.982096765568983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12.982096765568983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208.11254100000016</v>
      </c>
      <c r="AK64" s="13">
        <f t="shared" si="35"/>
        <v>51.522911939277137</v>
      </c>
      <c r="AL64" s="20">
        <f t="shared" si="4"/>
        <v>452.19841386924122</v>
      </c>
      <c r="AM64" s="59">
        <f t="shared" si="5"/>
        <v>745.53174720257448</v>
      </c>
      <c r="AN64" s="59">
        <f ca="1">AVERAGE(OFFSET($AM$3,0,0,'Données projet'!$E$10+1,1))-AVERAGE(OFFSET($H$3,0,0,'Données projet'!$E$10+1,1))</f>
        <v>609.60019207204277</v>
      </c>
      <c r="AO64" s="59">
        <f t="shared" si="36"/>
        <v>281.42238288764503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13.653584529305309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13.653584529305309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1.5861999999999994</v>
      </c>
      <c r="BD64" s="12">
        <f>IF('Données projet'!$A$88&gt;35,BD63+BC64-BL63,IF(A64&lt;'Données projet'!$A$88,$BA$205^A64,IF(A64='Données projet'!$A$88,'Données projet'!$B$88,BD63+BC64-BL63)))</f>
        <v>87.024700000000053</v>
      </c>
      <c r="BE64" s="13">
        <f>BD64*VLOOKUP('Données projet'!$B$11,Paramètres!$A$1:$I$89,3,0)*VLOOKUP('Données projet'!$B$11,Paramètres!$A$1:$I$89,5,0)</f>
        <v>76.024777920000062</v>
      </c>
      <c r="BF64" s="13">
        <f t="shared" si="37"/>
        <v>21.162357386191267</v>
      </c>
      <c r="BG64" s="20">
        <f t="shared" si="7"/>
        <v>169.26759399161654</v>
      </c>
      <c r="BH64" s="59">
        <f t="shared" si="8"/>
        <v>462.60092732494985</v>
      </c>
      <c r="BI64" s="59">
        <f ca="1">AVERAGE(OFFSET($BH$3,0,0,'Données projet'!$E$11+1,1))-AVERAGE(OFFSET($H$3,0,0,'Données projet'!$E$11+1,1))</f>
        <v>140.51047034381901</v>
      </c>
      <c r="BJ64" s="59">
        <f t="shared" si="38"/>
        <v>141.76719489924892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3.0236504864257587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3.0236504864257587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235.40598900000018</v>
      </c>
      <c r="CA64" s="13">
        <f t="shared" si="39"/>
        <v>57.449997560857497</v>
      </c>
      <c r="CB64" s="20">
        <f t="shared" si="10"/>
        <v>510.05750992682715</v>
      </c>
      <c r="CC64" s="59">
        <f t="shared" si="11"/>
        <v>803.39084326016041</v>
      </c>
      <c r="CD64" s="59">
        <f ca="1">AVERAGE(OFFSET($CC$3,0,0,'Données projet'!$E$12+1,1))-AVERAGE(OFFSET($H$3,0,0,'Données projet'!$E$12+1,1))</f>
        <v>683.36974161977764</v>
      </c>
      <c r="CE64" s="59">
        <f t="shared" si="40"/>
        <v>312.6921234697457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15.444218565935513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15.444218565935513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9.2524999999999977</v>
      </c>
      <c r="CT64" s="12">
        <f>IF('Données projet'!$A$140&gt;35,CT63+CS64-DB63,IF(A64&lt;'Données projet'!$A$140,$CQ$205^A64,IF(A64='Données projet'!$A$140,'Données projet'!$B$140,CT63+CS64-DB63)))</f>
        <v>218.69750000000019</v>
      </c>
      <c r="CU64" s="17">
        <f>CT64*VLOOKUP('Données projet'!$B$13,Paramètres!$A$1:$I$89,3,0)*VLOOKUP('Données projet'!$B$13,Paramètres!$A$1:$I$89,5,0)</f>
        <v>235.40598900000018</v>
      </c>
      <c r="CV64" s="13">
        <f t="shared" si="41"/>
        <v>57.449997560857497</v>
      </c>
      <c r="CW64" s="20">
        <f t="shared" si="13"/>
        <v>510.05750992682715</v>
      </c>
      <c r="CX64" s="59">
        <f t="shared" si="14"/>
        <v>803.39084326016041</v>
      </c>
      <c r="CY64" s="59">
        <f ca="1">AVERAGE(OFFSET($CX$3,0,0,'Données projet'!$E$13+1,1))-AVERAGE(OFFSET($H$3,0,0,'Données projet'!$E$13+1,1))</f>
        <v>683.36974161977764</v>
      </c>
      <c r="CZ64" s="59">
        <f t="shared" si="42"/>
        <v>312.6921234697457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15.444218565935513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15.444218565935513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206.24916000000016</v>
      </c>
      <c r="P65" s="13">
        <f t="shared" si="33"/>
        <v>51.115075026737237</v>
      </c>
      <c r="Q65" s="20">
        <f t="shared" si="53"/>
        <v>448.24270933823431</v>
      </c>
      <c r="R65" s="59">
        <f t="shared" si="0"/>
        <v>741.57604267156762</v>
      </c>
      <c r="S65" s="59">
        <f ca="1">AVERAGE(OFFSET($R$3,0,0,'Données projet'!$E$9+1,1))-AVERAGE(OFFSET($H$3,0,0,'Données projet'!$E$9+1,1))</f>
        <v>544.5835993538301</v>
      </c>
      <c r="T65" s="59">
        <f t="shared" si="34"/>
        <v>269.67340993773422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12.727525766293335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12.727525766293335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216.91722000000019</v>
      </c>
      <c r="AK65" s="13">
        <f t="shared" si="35"/>
        <v>53.444309417537319</v>
      </c>
      <c r="AL65" s="20">
        <f t="shared" si="4"/>
        <v>470.87966373554445</v>
      </c>
      <c r="AM65" s="59">
        <f t="shared" si="5"/>
        <v>764.21299706887771</v>
      </c>
      <c r="AN65" s="59">
        <f ca="1">AVERAGE(OFFSET($AM$3,0,0,'Données projet'!$E$10+1,1))-AVERAGE(OFFSET($H$3,0,0,'Données projet'!$E$10+1,1))</f>
        <v>609.60019207204277</v>
      </c>
      <c r="AO65" s="59">
        <f t="shared" si="36"/>
        <v>281.42238288764503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13.385846064549886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13.385846064549886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1.5861999999999994</v>
      </c>
      <c r="BD65" s="12">
        <f>IF('Données projet'!$A$88&gt;35,BD64+BC65-BL64,IF(A65&lt;'Données projet'!$A$88,$BA$205^A65,IF(A65='Données projet'!$A$88,'Données projet'!$B$88,BD64+BC65-BL64)))</f>
        <v>88.610900000000058</v>
      </c>
      <c r="BE65" s="13">
        <f>BD65*VLOOKUP('Données projet'!$B$11,Paramètres!$A$1:$I$89,3,0)*VLOOKUP('Données projet'!$B$11,Paramètres!$A$1:$I$89,5,0)</f>
        <v>77.410482240000064</v>
      </c>
      <c r="BF65" s="13">
        <f t="shared" si="37"/>
        <v>21.502826179422403</v>
      </c>
      <c r="BG65" s="20">
        <f t="shared" si="7"/>
        <v>172.27401216382745</v>
      </c>
      <c r="BH65" s="59">
        <f t="shared" si="8"/>
        <v>465.60734549716074</v>
      </c>
      <c r="BI65" s="59">
        <f ca="1">AVERAGE(OFFSET($BH$3,0,0,'Données projet'!$E$11+1,1))-AVERAGE(OFFSET($H$3,0,0,'Données projet'!$E$11+1,1))</f>
        <v>140.51047034381901</v>
      </c>
      <c r="BJ65" s="59">
        <f t="shared" si="38"/>
        <v>141.76719489924892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2.9643585446316423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2.9643585446316423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245.36538000000021</v>
      </c>
      <c r="CA65" s="13">
        <f t="shared" si="39"/>
        <v>59.592428496624137</v>
      </c>
      <c r="CB65" s="20">
        <f t="shared" si="10"/>
        <v>531.13484979828741</v>
      </c>
      <c r="CC65" s="59">
        <f t="shared" si="11"/>
        <v>824.46818313162066</v>
      </c>
      <c r="CD65" s="59">
        <f ca="1">AVERAGE(OFFSET($CC$3,0,0,'Données projet'!$E$12+1,1))-AVERAGE(OFFSET($H$3,0,0,'Données projet'!$E$12+1,1))</f>
        <v>683.36974161977764</v>
      </c>
      <c r="CE65" s="59">
        <f t="shared" si="40"/>
        <v>312.6921234697457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15.141366859900691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15.141366859900691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9.2524999999999977</v>
      </c>
      <c r="CT65" s="12">
        <f>IF('Données projet'!$A$140&gt;35,CT64+CS65-DB64,IF(A65&lt;'Données projet'!$A$140,$CQ$205^A65,IF(A65='Données projet'!$A$140,'Données projet'!$B$140,CT64+CS65-DB64)))</f>
        <v>227.95000000000019</v>
      </c>
      <c r="CU65" s="17">
        <f>CT65*VLOOKUP('Données projet'!$B$13,Paramètres!$A$1:$I$89,3,0)*VLOOKUP('Données projet'!$B$13,Paramètres!$A$1:$I$89,5,0)</f>
        <v>245.36538000000021</v>
      </c>
      <c r="CV65" s="13">
        <f t="shared" si="41"/>
        <v>59.592428496624137</v>
      </c>
      <c r="CW65" s="20">
        <f t="shared" si="13"/>
        <v>531.13484979828741</v>
      </c>
      <c r="CX65" s="59">
        <f t="shared" si="14"/>
        <v>824.46818313162066</v>
      </c>
      <c r="CY65" s="59">
        <f ca="1">AVERAGE(OFFSET($CX$3,0,0,'Données projet'!$E$13+1,1))-AVERAGE(OFFSET($H$3,0,0,'Données projet'!$E$13+1,1))</f>
        <v>683.36974161977764</v>
      </c>
      <c r="CZ65" s="59">
        <f t="shared" si="42"/>
        <v>312.6921234697457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15.141366859900691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15.141366859900691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214.62082200000015</v>
      </c>
      <c r="P66" s="13">
        <f t="shared" si="33"/>
        <v>52.944068896315315</v>
      </c>
      <c r="Q66" s="20">
        <f t="shared" si="53"/>
        <v>466.0088516444161</v>
      </c>
      <c r="R66" s="59">
        <f t="shared" si="0"/>
        <v>759.34218497774941</v>
      </c>
      <c r="S66" s="59">
        <f ca="1">AVERAGE(OFFSET($R$3,0,0,'Données projet'!$E$9+1,1))-AVERAGE(OFFSET($H$3,0,0,'Données projet'!$E$9+1,1))</f>
        <v>544.5835993538301</v>
      </c>
      <c r="T66" s="59">
        <f t="shared" si="34"/>
        <v>269.67340993773422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12.477946749040505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12.477946749040505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225.72189900000018</v>
      </c>
      <c r="AK66" s="13">
        <f t="shared" si="35"/>
        <v>55.356647690295091</v>
      </c>
      <c r="AL66" s="20">
        <f t="shared" si="4"/>
        <v>489.54513548559765</v>
      </c>
      <c r="AM66" s="59">
        <f t="shared" si="5"/>
        <v>782.87846881893097</v>
      </c>
      <c r="AN66" s="59">
        <f ca="1">AVERAGE(OFFSET($AM$3,0,0,'Données projet'!$E$10+1,1))-AVERAGE(OFFSET($H$3,0,0,'Données projet'!$E$10+1,1))</f>
        <v>609.60019207204277</v>
      </c>
      <c r="AO66" s="59">
        <f t="shared" si="36"/>
        <v>281.42238288764503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13.123357787783979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13.123357787783979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1.5861999999999994</v>
      </c>
      <c r="BD66" s="12">
        <f>IF('Données projet'!$A$88&gt;35,BD65+BC66-BL65,IF(A66&lt;'Données projet'!$A$88,$BA$205^A66,IF(A66='Données projet'!$A$88,'Données projet'!$B$88,BD65+BC66-BL65)))</f>
        <v>90.197100000000063</v>
      </c>
      <c r="BE66" s="13">
        <f>BD66*VLOOKUP('Données projet'!$B$11,Paramètres!$A$1:$I$89,3,0)*VLOOKUP('Données projet'!$B$11,Paramètres!$A$1:$I$89,5,0)</f>
        <v>78.796186560000066</v>
      </c>
      <c r="BF66" s="13">
        <f t="shared" si="37"/>
        <v>21.842586255031847</v>
      </c>
      <c r="BG66" s="20">
        <f t="shared" si="7"/>
        <v>175.27919598618055</v>
      </c>
      <c r="BH66" s="59">
        <f t="shared" si="8"/>
        <v>468.6125293195139</v>
      </c>
      <c r="BI66" s="59">
        <f ca="1">AVERAGE(OFFSET($BH$3,0,0,'Données projet'!$E$11+1,1))-AVERAGE(OFFSET($H$3,0,0,'Données projet'!$E$11+1,1))</f>
        <v>140.51047034381901</v>
      </c>
      <c r="BJ66" s="59">
        <f t="shared" si="38"/>
        <v>141.76719489924892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2.9062292816515951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2.9062292816515951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255.3247710000002</v>
      </c>
      <c r="CA66" s="13">
        <f t="shared" si="39"/>
        <v>61.724758075257945</v>
      </c>
      <c r="CB66" s="20">
        <f t="shared" si="10"/>
        <v>552.19459647274118</v>
      </c>
      <c r="CC66" s="59">
        <f t="shared" si="11"/>
        <v>845.52792980607455</v>
      </c>
      <c r="CD66" s="59">
        <f ca="1">AVERAGE(OFFSET($CC$3,0,0,'Données projet'!$E$12+1,1))-AVERAGE(OFFSET($H$3,0,0,'Données projet'!$E$12+1,1))</f>
        <v>683.36974161977764</v>
      </c>
      <c r="CE66" s="59">
        <f t="shared" si="40"/>
        <v>312.6921234697457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14.84445389109991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14.84445389109991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9.2524999999999977</v>
      </c>
      <c r="CT66" s="12">
        <f>IF('Données projet'!$A$140&gt;35,CT65+CS66-DB65,IF(A66&lt;'Données projet'!$A$140,$CQ$205^A66,IF(A66='Données projet'!$A$140,'Données projet'!$B$140,CT65+CS66-DB65)))</f>
        <v>237.20250000000019</v>
      </c>
      <c r="CU66" s="17">
        <f>CT66*VLOOKUP('Données projet'!$B$13,Paramètres!$A$1:$I$89,3,0)*VLOOKUP('Données projet'!$B$13,Paramètres!$A$1:$I$89,5,0)</f>
        <v>255.3247710000002</v>
      </c>
      <c r="CV66" s="13">
        <f t="shared" si="41"/>
        <v>61.724758075257945</v>
      </c>
      <c r="CW66" s="20">
        <f t="shared" si="13"/>
        <v>552.19459647274118</v>
      </c>
      <c r="CX66" s="59">
        <f t="shared" si="14"/>
        <v>845.52792980607455</v>
      </c>
      <c r="CY66" s="59">
        <f ca="1">AVERAGE(OFFSET($CX$3,0,0,'Données projet'!$E$13+1,1))-AVERAGE(OFFSET($H$3,0,0,'Données projet'!$E$13+1,1))</f>
        <v>683.36974161977764</v>
      </c>
      <c r="CZ66" s="59">
        <f t="shared" si="42"/>
        <v>312.6921234697457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14.84445389109991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14.84445389109991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222.99248400000016</v>
      </c>
      <c r="P67" s="13">
        <f t="shared" si="33"/>
        <v>54.764775031234961</v>
      </c>
      <c r="Q67" s="20">
        <f t="shared" ref="Q67:Q98" si="54">(O67+P67)*0.475*44/12</f>
        <v>483.76055947940108</v>
      </c>
      <c r="R67" s="59">
        <f t="shared" ref="R67:R130" si="55">Q67+(I67+J67)*44/12</f>
        <v>777.09389281273434</v>
      </c>
      <c r="S67" s="59">
        <f ca="1">AVERAGE(OFFSET($R$3,0,0,'Données projet'!$E$9+1,1))-AVERAGE(OFFSET($H$3,0,0,'Données projet'!$E$9+1,1))</f>
        <v>544.5835993538301</v>
      </c>
      <c r="T67" s="59">
        <f t="shared" si="34"/>
        <v>269.67340993773422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12.233261824087835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12.233261824087835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234.52657800000017</v>
      </c>
      <c r="AK67" s="13">
        <f t="shared" si="35"/>
        <v>57.260320569228661</v>
      </c>
      <c r="AL67" s="20">
        <f t="shared" si="4"/>
        <v>508.19551500807347</v>
      </c>
      <c r="AM67" s="59">
        <f t="shared" si="5"/>
        <v>801.52884834140673</v>
      </c>
      <c r="AN67" s="59">
        <f ca="1">AVERAGE(OFFSET($AM$3,0,0,'Données projet'!$E$10+1,1))-AVERAGE(OFFSET($H$3,0,0,'Données projet'!$E$10+1,1))</f>
        <v>609.60019207204277</v>
      </c>
      <c r="AO67" s="59">
        <f t="shared" si="36"/>
        <v>281.42238288764503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12.86601674602341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12.86601674602341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1.5861999999999994</v>
      </c>
      <c r="BD67" s="12">
        <f>IF('Données projet'!$A$88&gt;35,BD66+BC67-BL66,IF(A67&lt;'Données projet'!$A$88,$BA$205^A67,IF(A67='Données projet'!$A$88,'Données projet'!$B$88,BD66+BC67-BL66)))</f>
        <v>91.783300000000068</v>
      </c>
      <c r="BE67" s="13">
        <f>BD67*VLOOKUP('Données projet'!$B$11,Paramètres!$A$1:$I$89,3,0)*VLOOKUP('Données projet'!$B$11,Paramètres!$A$1:$I$89,5,0)</f>
        <v>80.181890880000068</v>
      </c>
      <c r="BF67" s="13">
        <f t="shared" si="37"/>
        <v>22.181651514438681</v>
      </c>
      <c r="BG67" s="20">
        <f t="shared" si="7"/>
        <v>178.28316967031412</v>
      </c>
      <c r="BH67" s="59">
        <f t="shared" si="8"/>
        <v>471.61650300364744</v>
      </c>
      <c r="BI67" s="59">
        <f ca="1">AVERAGE(OFFSET($BH$3,0,0,'Données projet'!$E$11+1,1))-AVERAGE(OFFSET($H$3,0,0,'Données projet'!$E$11+1,1))</f>
        <v>140.51047034381901</v>
      </c>
      <c r="BJ67" s="59">
        <f t="shared" si="38"/>
        <v>141.76719489924892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2.849239898063237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2.849239898063237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265.28416200000015</v>
      </c>
      <c r="CA67" s="13">
        <f t="shared" si="39"/>
        <v>63.847425411690686</v>
      </c>
      <c r="CB67" s="20">
        <f t="shared" si="10"/>
        <v>573.23751474202811</v>
      </c>
      <c r="CC67" s="59">
        <f t="shared" si="11"/>
        <v>866.57084807536148</v>
      </c>
      <c r="CD67" s="59">
        <f ca="1">AVERAGE(OFFSET($CC$3,0,0,'Données projet'!$E$12+1,1))-AVERAGE(OFFSET($H$3,0,0,'Données projet'!$E$12+1,1))</f>
        <v>683.36974161977764</v>
      </c>
      <c r="CE67" s="59">
        <f t="shared" si="40"/>
        <v>312.6921234697457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14.553363204518284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14.553363204518284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9.2524999999999977</v>
      </c>
      <c r="CT67" s="12">
        <f>IF('Données projet'!$A$140&gt;35,CT66+CS67-DB66,IF(A67&lt;'Données projet'!$A$140,$CQ$205^A67,IF(A67='Données projet'!$A$140,'Données projet'!$B$140,CT66+CS67-DB66)))</f>
        <v>246.45500000000018</v>
      </c>
      <c r="CU67" s="17">
        <f>CT67*VLOOKUP('Données projet'!$B$13,Paramètres!$A$1:$I$89,3,0)*VLOOKUP('Données projet'!$B$13,Paramètres!$A$1:$I$89,5,0)</f>
        <v>265.28416200000015</v>
      </c>
      <c r="CV67" s="13">
        <f t="shared" si="41"/>
        <v>63.847425411690686</v>
      </c>
      <c r="CW67" s="20">
        <f t="shared" si="13"/>
        <v>573.23751474202811</v>
      </c>
      <c r="CX67" s="59">
        <f t="shared" si="14"/>
        <v>866.57084807536148</v>
      </c>
      <c r="CY67" s="59">
        <f ca="1">AVERAGE(OFFSET($CX$3,0,0,'Données projet'!$E$13+1,1))-AVERAGE(OFFSET($H$3,0,0,'Données projet'!$E$13+1,1))</f>
        <v>683.36974161977764</v>
      </c>
      <c r="CZ67" s="59">
        <f t="shared" si="42"/>
        <v>312.6921234697457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14.553363204518284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14.553363204518284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231.36414600000015</v>
      </c>
      <c r="P68" s="13">
        <f t="shared" si="33"/>
        <v>56.57754019728695</v>
      </c>
      <c r="Q68" s="20">
        <f t="shared" si="54"/>
        <v>501.49843679360833</v>
      </c>
      <c r="R68" s="59">
        <f t="shared" si="55"/>
        <v>794.83177012694159</v>
      </c>
      <c r="S68" s="59">
        <f ca="1">AVERAGE(OFFSET($R$3,0,0,'Données projet'!$E$9+1,1))-AVERAGE(OFFSET($H$3,0,0,'Données projet'!$E$9+1,1))</f>
        <v>544.5835993538301</v>
      </c>
      <c r="T68" s="59">
        <f t="shared" si="34"/>
        <v>269.67340993773422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11.993375021270419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11.993375021270419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243.33125700000016</v>
      </c>
      <c r="AK68" s="13">
        <f t="shared" si="35"/>
        <v>59.155690621706064</v>
      </c>
      <c r="AL68" s="20">
        <f t="shared" ref="AL68:AL131" si="58">(AJ68+AK68)*0.475*44/12</f>
        <v>526.83143377447163</v>
      </c>
      <c r="AM68" s="59">
        <f t="shared" ref="AM68:AM131" si="59">AL68+(AD68+AE68)*44/12</f>
        <v>820.16476710780489</v>
      </c>
      <c r="AN68" s="59">
        <f ca="1">AVERAGE(OFFSET($AM$3,0,0,'Données projet'!$E$10+1,1))-AVERAGE(OFFSET($H$3,0,0,'Données projet'!$E$10+1,1))</f>
        <v>609.60019207204277</v>
      </c>
      <c r="AO68" s="59">
        <f t="shared" si="36"/>
        <v>281.42238288764503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12.61372200512923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12.61372200512923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93.369500000000002</v>
      </c>
      <c r="BB68" s="12">
        <f>VLOOKUP(A68,'Données projet'!$A$87:$I$107,9,0)</f>
        <v>1.5861999999999994</v>
      </c>
      <c r="BC68" s="12">
        <f t="array" ref="BC68">INDEX(BB:BB,MIN(IF(ISNUMBER(BB68:BB264),ROW(BB68:BB264),"")))</f>
        <v>1.5861999999999994</v>
      </c>
      <c r="BD68" s="12">
        <f>IF('Données projet'!$A$88&gt;35,BD67+BC68-BL67,IF(A68&lt;'Données projet'!$A$88,$BA$205^A68,IF(A68='Données projet'!$A$88,'Données projet'!$B$88,BD67+BC68-BL67)))</f>
        <v>93.369500000000073</v>
      </c>
      <c r="BE68" s="13">
        <f>BD68*VLOOKUP('Données projet'!$B$11,Paramètres!$A$1:$I$89,3,0)*VLOOKUP('Données projet'!$B$11,Paramètres!$A$1:$I$89,5,0)</f>
        <v>81.567595200000071</v>
      </c>
      <c r="BF68" s="13">
        <f t="shared" si="37"/>
        <v>22.520035351043962</v>
      </c>
      <c r="BG68" s="20">
        <f t="shared" ref="BG68:BG131" si="61">(BE68+BF68)*0.475*44/12</f>
        <v>181.28595654306835</v>
      </c>
      <c r="BH68" s="59">
        <f t="shared" ref="BH68:BH131" si="62">BG68+(AY68+AZ68)*44/12</f>
        <v>474.61928987640169</v>
      </c>
      <c r="BI68" s="59">
        <f ca="1">AVERAGE(OFFSET($BH$3,0,0,'Données projet'!$E$11+1,1))-AVERAGE(OFFSET($H$3,0,0,'Données projet'!$E$11+1,1))</f>
        <v>140.51047034381901</v>
      </c>
      <c r="BJ68" s="59">
        <f t="shared" si="38"/>
        <v>141.76719489924892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3.9655</v>
      </c>
      <c r="BM68" s="16">
        <f>IF(ISNA(VLOOKUP(A68,'Données projet'!$A$87:$I$107,5,0)),0%,VLOOKUP(A68,'Données projet'!$A$87:$I$107,5,0)*VLOOKUP('Données projet'!$B$11,Paramètres!$A$1:$I$89,7,0))</f>
        <v>0.318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4.0111928305648794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4.0111928305648794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275.24355300000019</v>
      </c>
      <c r="CA68" s="13">
        <f t="shared" si="39"/>
        <v>65.960834782265181</v>
      </c>
      <c r="CB68" s="20">
        <f t="shared" ref="CB68:CB131" si="64">(BZ68+CA68)*0.475*44/12</f>
        <v>594.26430872077879</v>
      </c>
      <c r="CC68" s="59">
        <f t="shared" ref="CC68:CC131" si="65">CB68+(BT68+BU68)*44/12</f>
        <v>887.59764205411216</v>
      </c>
      <c r="CD68" s="59">
        <f ca="1">AVERAGE(OFFSET($CC$3,0,0,'Données projet'!$E$12+1,1))-AVERAGE(OFFSET($H$3,0,0,'Données projet'!$E$12+1,1))</f>
        <v>683.36974161977764</v>
      </c>
      <c r="CE68" s="59">
        <f t="shared" si="40"/>
        <v>312.6921234697457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14.267980628752737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14.267980628752737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9.2524999999999977</v>
      </c>
      <c r="CT68" s="12">
        <f>IF('Données projet'!$A$140&gt;35,CT67+CS68-DB67,IF(A68&lt;'Données projet'!$A$140,$CQ$205^A68,IF(A68='Données projet'!$A$140,'Données projet'!$B$140,CT67+CS68-DB67)))</f>
        <v>255.70750000000018</v>
      </c>
      <c r="CU68" s="17">
        <f>CT68*VLOOKUP('Données projet'!$B$13,Paramètres!$A$1:$I$89,3,0)*VLOOKUP('Données projet'!$B$13,Paramètres!$A$1:$I$89,5,0)</f>
        <v>275.24355300000019</v>
      </c>
      <c r="CV68" s="13">
        <f t="shared" si="41"/>
        <v>65.960834782265181</v>
      </c>
      <c r="CW68" s="20">
        <f t="shared" ref="CW68:CW131" si="67">(CU68+CV68)*0.475*44/12</f>
        <v>594.26430872077879</v>
      </c>
      <c r="CX68" s="59">
        <f t="shared" ref="CX68:CX131" si="68">CW68+(CO68+CP68)*44/12</f>
        <v>887.59764205411216</v>
      </c>
      <c r="CY68" s="59">
        <f ca="1">AVERAGE(OFFSET($CX$3,0,0,'Données projet'!$E$13+1,1))-AVERAGE(OFFSET($H$3,0,0,'Données projet'!$E$13+1,1))</f>
        <v>683.36974161977764</v>
      </c>
      <c r="CZ68" s="59">
        <f t="shared" si="42"/>
        <v>312.6921234697457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14.267980628752737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14.267980628752737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239.73580800000011</v>
      </c>
      <c r="P69" s="13">
        <f t="shared" ref="P69:P132" si="87">EXP(-1.0587+0.8836*LN(O69)+0.284)</f>
        <v>58.38268464325516</v>
      </c>
      <c r="Q69" s="20">
        <f t="shared" si="54"/>
        <v>519.22304135366949</v>
      </c>
      <c r="R69" s="59">
        <f t="shared" si="55"/>
        <v>812.55637468700274</v>
      </c>
      <c r="S69" s="59">
        <f ca="1">AVERAGE(OFFSET($R$3,0,0,'Données projet'!$E$9+1,1))-AVERAGE(OFFSET($H$3,0,0,'Données projet'!$E$9+1,1))</f>
        <v>544.5835993538301</v>
      </c>
      <c r="T69" s="59">
        <f t="shared" ref="T69:T132" si="88">$T$3</f>
        <v>269.67340993773422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24.637928753319876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24.637928753319876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252.13593600000013</v>
      </c>
      <c r="AK69" s="13">
        <f t="shared" ref="AK69:AK132" si="89">EXP(-1.0587+0.8836*LN(AJ69)+0.284)</f>
        <v>61.043092689749741</v>
      </c>
      <c r="AL69" s="20">
        <f t="shared" si="58"/>
        <v>545.45347496798104</v>
      </c>
      <c r="AM69" s="59">
        <f t="shared" si="59"/>
        <v>838.7868083013143</v>
      </c>
      <c r="AN69" s="59">
        <f ca="1">AVERAGE(OFFSET($AM$3,0,0,'Données projet'!$E$10+1,1))-AVERAGE(OFFSET($H$3,0,0,'Données projet'!$E$10+1,1))</f>
        <v>609.60019207204277</v>
      </c>
      <c r="AO69" s="59">
        <f t="shared" ref="AO69:AO132" si="90">$AO$3</f>
        <v>281.42238288764503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25.912304378491598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25.912304378491598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1.3699000000000012</v>
      </c>
      <c r="BD69" s="12">
        <f>IF('Données projet'!$A$88&gt;35,BD68+BC69-BL68,IF(A69&lt;'Données projet'!$A$88,$BA$205^A69,IF(A69='Données projet'!$A$88,'Données projet'!$B$88,BD68+BC69-BL68)))</f>
        <v>90.773900000000069</v>
      </c>
      <c r="BE69" s="13">
        <f>BD69*VLOOKUP('Données projet'!$B$11,Paramètres!$A$1:$I$89,3,0)*VLOOKUP('Données projet'!$B$11,Paramètres!$A$1:$I$89,5,0)</f>
        <v>79.300079040000071</v>
      </c>
      <c r="BF69" s="13">
        <f t="shared" ref="BF69:BF132" si="91">EXP(-1.0587+0.8836*LN(BE69)+0.284)</f>
        <v>21.965962389921053</v>
      </c>
      <c r="BG69" s="20">
        <f t="shared" si="61"/>
        <v>176.37168882377929</v>
      </c>
      <c r="BH69" s="59">
        <f t="shared" si="62"/>
        <v>469.70502215711258</v>
      </c>
      <c r="BI69" s="59">
        <f ca="1">AVERAGE(OFFSET($BH$3,0,0,'Données projet'!$E$11+1,1))-AVERAGE(OFFSET($H$3,0,0,'Données projet'!$E$11+1,1))</f>
        <v>140.51047034381901</v>
      </c>
      <c r="BJ69" s="59">
        <f t="shared" ref="BJ69:BJ132" si="92">$BJ$3</f>
        <v>141.76719489924892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3.9325357857435486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3.9325357857435486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285.20294400000017</v>
      </c>
      <c r="CA69" s="13">
        <f t="shared" ref="CA69:CA132" si="93">EXP(-1.0587+0.8836*LN(BZ69)+0.284)</f>
        <v>68.06535954851401</v>
      </c>
      <c r="CB69" s="20">
        <f t="shared" si="64"/>
        <v>615.27562868032874</v>
      </c>
      <c r="CC69" s="59">
        <f t="shared" si="65"/>
        <v>908.60896201366199</v>
      </c>
      <c r="CD69" s="59">
        <f ca="1">AVERAGE(OFFSET($CC$3,0,0,'Données projet'!$E$12+1,1))-AVERAGE(OFFSET($H$3,0,0,'Données projet'!$E$12+1,1))</f>
        <v>683.36974161977764</v>
      </c>
      <c r="CE69" s="59">
        <f t="shared" ref="CE69:CE132" si="94">$CE$3</f>
        <v>312.6921234697457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29.31063937894951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29.31063937894951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264.95999999999998</v>
      </c>
      <c r="CR69" s="12">
        <f>VLOOKUP(A69,'Données projet'!$A$139:$I$159,9,0)</f>
        <v>9.2524999999999977</v>
      </c>
      <c r="CS69" s="12">
        <f t="array" ref="CS69">INDEX(CR:CR,MIN(IF(ISNUMBER(CR69:CR265),ROW(CR69:CR265),"")))</f>
        <v>9.2524999999999977</v>
      </c>
      <c r="CT69" s="12">
        <f>IF('Données projet'!$A$140&gt;35,CT68+CS69-DB68,IF(A69&lt;'Données projet'!$A$140,$CQ$205^A69,IF(A69='Données projet'!$A$140,'Données projet'!$B$140,CT68+CS69-DB68)))</f>
        <v>264.96000000000015</v>
      </c>
      <c r="CU69" s="17">
        <f>CT69*VLOOKUP('Données projet'!$B$13,Paramètres!$A$1:$I$89,3,0)*VLOOKUP('Données projet'!$B$13,Paramètres!$A$1:$I$89,5,0)</f>
        <v>285.20294400000017</v>
      </c>
      <c r="CV69" s="13">
        <f t="shared" ref="CV69:CV132" si="95">EXP(-1.0587+0.8836*LN(CU69)+0.284)</f>
        <v>68.06535954851401</v>
      </c>
      <c r="CW69" s="20">
        <f t="shared" si="67"/>
        <v>615.27562868032874</v>
      </c>
      <c r="CX69" s="59">
        <f t="shared" si="68"/>
        <v>908.60896201366199</v>
      </c>
      <c r="CY69" s="59">
        <f ca="1">AVERAGE(OFFSET($CX$3,0,0,'Données projet'!$E$13+1,1))-AVERAGE(OFFSET($H$3,0,0,'Données projet'!$E$13+1,1))</f>
        <v>683.36974161977764</v>
      </c>
      <c r="CZ69" s="59">
        <f t="shared" ref="CZ69:CZ132" si="96">$CZ$3</f>
        <v>312.6921234697457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0.25800000000000001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29.31063937894951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29.31063937894951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202.59942300000012</v>
      </c>
      <c r="P70" s="13">
        <f t="shared" si="87"/>
        <v>50.315012169520465</v>
      </c>
      <c r="Q70" s="20">
        <f t="shared" si="54"/>
        <v>440.49264125358167</v>
      </c>
      <c r="R70" s="59">
        <f t="shared" si="55"/>
        <v>733.82597458691498</v>
      </c>
      <c r="S70" s="59">
        <f ca="1">AVERAGE(OFFSET($R$3,0,0,'Données projet'!$E$9+1,1))-AVERAGE(OFFSET($H$3,0,0,'Données projet'!$E$9+1,1))</f>
        <v>544.5835993538301</v>
      </c>
      <c r="T70" s="59">
        <f t="shared" si="88"/>
        <v>269.67340993773422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24.154793998119956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24.154793998119956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213.07870350000013</v>
      </c>
      <c r="AK70" s="13">
        <f t="shared" si="89"/>
        <v>52.607788941489872</v>
      </c>
      <c r="AL70" s="20">
        <f t="shared" si="58"/>
        <v>462.73730766892845</v>
      </c>
      <c r="AM70" s="59">
        <f t="shared" si="59"/>
        <v>756.07064100226171</v>
      </c>
      <c r="AN70" s="59">
        <f ca="1">AVERAGE(OFFSET($AM$3,0,0,'Données projet'!$E$10+1,1))-AVERAGE(OFFSET($H$3,0,0,'Données projet'!$E$10+1,1))</f>
        <v>609.60019207204277</v>
      </c>
      <c r="AO70" s="59">
        <f t="shared" si="90"/>
        <v>281.42238288764503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25.40417989457444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25.40417989457444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1.3699000000000012</v>
      </c>
      <c r="BD70" s="12">
        <f>IF('Données projet'!$A$88&gt;35,BD69+BC70-BL69,IF(A70&lt;'Données projet'!$A$88,$BA$205^A70,IF(A70='Données projet'!$A$88,'Données projet'!$B$88,BD69+BC70-BL69)))</f>
        <v>92.14380000000007</v>
      </c>
      <c r="BE70" s="13">
        <f>BD70*VLOOKUP('Données projet'!$B$11,Paramètres!$A$1:$I$89,3,0)*VLOOKUP('Données projet'!$B$11,Paramètres!$A$1:$I$89,5,0)</f>
        <v>80.496823680000077</v>
      </c>
      <c r="BF70" s="13">
        <f t="shared" si="91"/>
        <v>22.258616296215099</v>
      </c>
      <c r="BG70" s="20">
        <f t="shared" si="61"/>
        <v>178.96572462524139</v>
      </c>
      <c r="BH70" s="59">
        <f t="shared" si="62"/>
        <v>472.29905795857474</v>
      </c>
      <c r="BI70" s="59">
        <f ca="1">AVERAGE(OFFSET($BH$3,0,0,'Données projet'!$E$11+1,1))-AVERAGE(OFFSET($H$3,0,0,'Données projet'!$E$11+1,1))</f>
        <v>140.51047034381901</v>
      </c>
      <c r="BJ70" s="59">
        <f t="shared" si="92"/>
        <v>141.76719489924892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3.8554211575951038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3.8554211575951038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241.02345150000011</v>
      </c>
      <c r="CA70" s="13">
        <f t="shared" si="93"/>
        <v>58.659676493686526</v>
      </c>
      <c r="CB70" s="20">
        <f t="shared" si="64"/>
        <v>521.94811458900415</v>
      </c>
      <c r="CC70" s="59">
        <f t="shared" si="65"/>
        <v>815.28144792233752</v>
      </c>
      <c r="CD70" s="59">
        <f ca="1">AVERAGE(OFFSET($CC$3,0,0,'Données projet'!$E$12+1,1))-AVERAGE(OFFSET($H$3,0,0,'Données projet'!$E$12+1,1))</f>
        <v>683.36974161977764</v>
      </c>
      <c r="CE70" s="59">
        <f t="shared" si="94"/>
        <v>312.6921234697457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28.735875618453054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28.735875618453054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8.8662500000000044</v>
      </c>
      <c r="CT70" s="12">
        <f>IF('Données projet'!$A$140&gt;35,CT69+CS70-DB69,IF(A70&lt;'Données projet'!$A$140,$CQ$205^A70,IF(A70='Données projet'!$A$140,'Données projet'!$B$140,CT69+CS70-DB69)))</f>
        <v>223.91625000000013</v>
      </c>
      <c r="CU70" s="17">
        <f>CT70*VLOOKUP('Données projet'!$B$13,Paramètres!$A$1:$I$89,3,0)*VLOOKUP('Données projet'!$B$13,Paramètres!$A$1:$I$89,5,0)</f>
        <v>241.02345150000011</v>
      </c>
      <c r="CV70" s="13">
        <f t="shared" si="95"/>
        <v>58.659676493686526</v>
      </c>
      <c r="CW70" s="20">
        <f t="shared" si="67"/>
        <v>521.94811458900415</v>
      </c>
      <c r="CX70" s="59">
        <f t="shared" si="68"/>
        <v>815.28144792233752</v>
      </c>
      <c r="CY70" s="59">
        <f ca="1">AVERAGE(OFFSET($CX$3,0,0,'Données projet'!$E$13+1,1))-AVERAGE(OFFSET($H$3,0,0,'Données projet'!$E$13+1,1))</f>
        <v>683.36974161977764</v>
      </c>
      <c r="CZ70" s="59">
        <f t="shared" si="96"/>
        <v>312.6921234697457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28.735875618453054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28.735875618453054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210.62160600000013</v>
      </c>
      <c r="P71" s="13">
        <f t="shared" si="87"/>
        <v>52.071398873356536</v>
      </c>
      <c r="Q71" s="20">
        <f t="shared" si="54"/>
        <v>457.5236501544295</v>
      </c>
      <c r="R71" s="59">
        <f t="shared" si="55"/>
        <v>750.85698348776282</v>
      </c>
      <c r="S71" s="59">
        <f ca="1">AVERAGE(OFFSET($R$3,0,0,'Données projet'!$E$9+1,1))-AVERAGE(OFFSET($H$3,0,0,'Données projet'!$E$9+1,1))</f>
        <v>544.5835993538301</v>
      </c>
      <c r="T71" s="59">
        <f t="shared" si="88"/>
        <v>269.67340993773422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23.681133220786403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23.681133220786403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221.51582700000012</v>
      </c>
      <c r="AK71" s="13">
        <f t="shared" si="89"/>
        <v>54.444211453000612</v>
      </c>
      <c r="AL71" s="20">
        <f t="shared" si="58"/>
        <v>480.63040030564292</v>
      </c>
      <c r="AM71" s="59">
        <f t="shared" si="59"/>
        <v>773.96373363897624</v>
      </c>
      <c r="AN71" s="59">
        <f ca="1">AVERAGE(OFFSET($AM$3,0,0,'Données projet'!$E$10+1,1))-AVERAGE(OFFSET($H$3,0,0,'Données projet'!$E$10+1,1))</f>
        <v>609.60019207204277</v>
      </c>
      <c r="AO71" s="59">
        <f t="shared" si="90"/>
        <v>281.42238288764503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24.906019421861565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24.906019421861565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1.3699000000000012</v>
      </c>
      <c r="BD71" s="12">
        <f>IF('Données projet'!$A$88&gt;35,BD70+BC71-BL70,IF(A71&lt;'Données projet'!$A$88,$BA$205^A71,IF(A71='Données projet'!$A$88,'Données projet'!$B$88,BD70+BC71-BL70)))</f>
        <v>93.513700000000071</v>
      </c>
      <c r="BE71" s="13">
        <f>BD71*VLOOKUP('Données projet'!$B$11,Paramètres!$A$1:$I$89,3,0)*VLOOKUP('Données projet'!$B$11,Paramètres!$A$1:$I$89,5,0)</f>
        <v>81.693568320000068</v>
      </c>
      <c r="BF71" s="13">
        <f t="shared" si="91"/>
        <v>22.550764178356491</v>
      </c>
      <c r="BG71" s="20">
        <f t="shared" si="61"/>
        <v>181.55887910130434</v>
      </c>
      <c r="BH71" s="59">
        <f t="shared" si="62"/>
        <v>474.89221243463766</v>
      </c>
      <c r="BI71" s="59">
        <f ca="1">AVERAGE(OFFSET($BH$3,0,0,'Données projet'!$E$11+1,1))-AVERAGE(OFFSET($H$3,0,0,'Données projet'!$E$11+1,1))</f>
        <v>140.51047034381901</v>
      </c>
      <c r="BJ71" s="59">
        <f t="shared" si="92"/>
        <v>141.76719489924892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3.7798187002693711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3.7798187002693711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250.56708300000014</v>
      </c>
      <c r="CA71" s="13">
        <f t="shared" si="93"/>
        <v>60.707357124225084</v>
      </c>
      <c r="CB71" s="20">
        <f t="shared" si="64"/>
        <v>542.13631654969231</v>
      </c>
      <c r="CC71" s="59">
        <f t="shared" si="65"/>
        <v>835.46964988302557</v>
      </c>
      <c r="CD71" s="59">
        <f ca="1">AVERAGE(OFFSET($CC$3,0,0,'Données projet'!$E$12+1,1))-AVERAGE(OFFSET($H$3,0,0,'Données projet'!$E$12+1,1))</f>
        <v>683.36974161977764</v>
      </c>
      <c r="CE71" s="59">
        <f t="shared" si="94"/>
        <v>312.6921234697457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28.172382624728655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28.172382624728655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8.8662500000000044</v>
      </c>
      <c r="CT71" s="12">
        <f>IF('Données projet'!$A$140&gt;35,CT70+CS71-DB70,IF(A71&lt;'Données projet'!$A$140,$CQ$205^A71,IF(A71='Données projet'!$A$140,'Données projet'!$B$140,CT70+CS71-DB70)))</f>
        <v>232.78250000000014</v>
      </c>
      <c r="CU71" s="17">
        <f>CT71*VLOOKUP('Données projet'!$B$13,Paramètres!$A$1:$I$89,3,0)*VLOOKUP('Données projet'!$B$13,Paramètres!$A$1:$I$89,5,0)</f>
        <v>250.56708300000014</v>
      </c>
      <c r="CV71" s="13">
        <f t="shared" si="95"/>
        <v>60.707357124225084</v>
      </c>
      <c r="CW71" s="20">
        <f t="shared" si="67"/>
        <v>542.13631654969231</v>
      </c>
      <c r="CX71" s="59">
        <f t="shared" si="68"/>
        <v>835.46964988302557</v>
      </c>
      <c r="CY71" s="59">
        <f ca="1">AVERAGE(OFFSET($CX$3,0,0,'Données projet'!$E$13+1,1))-AVERAGE(OFFSET($H$3,0,0,'Données projet'!$E$13+1,1))</f>
        <v>683.36974161977764</v>
      </c>
      <c r="CZ71" s="59">
        <f t="shared" si="96"/>
        <v>312.6921234697457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28.172382624728655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28.172382624728655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218.64378900000014</v>
      </c>
      <c r="P72" s="13">
        <f t="shared" si="87"/>
        <v>53.820013961218514</v>
      </c>
      <c r="Q72" s="20">
        <f t="shared" si="54"/>
        <v>474.54112349078923</v>
      </c>
      <c r="R72" s="59">
        <f t="shared" si="55"/>
        <v>767.87445682412249</v>
      </c>
      <c r="S72" s="59">
        <f ca="1">AVERAGE(OFFSET($R$3,0,0,'Données projet'!$E$9+1,1))-AVERAGE(OFFSET($H$3,0,0,'Données projet'!$E$9+1,1))</f>
        <v>544.5835993538301</v>
      </c>
      <c r="T72" s="59">
        <f t="shared" si="88"/>
        <v>269.67340993773422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23.216760642391815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23.216760642391815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229.95295050000016</v>
      </c>
      <c r="AK72" s="13">
        <f t="shared" si="89"/>
        <v>56.272508208096568</v>
      </c>
      <c r="AL72" s="20">
        <f t="shared" si="58"/>
        <v>498.50934058326834</v>
      </c>
      <c r="AM72" s="59">
        <f t="shared" si="59"/>
        <v>791.8426739166016</v>
      </c>
      <c r="AN72" s="59">
        <f ca="1">AVERAGE(OFFSET($AM$3,0,0,'Données projet'!$E$10+1,1))-AVERAGE(OFFSET($H$3,0,0,'Données projet'!$E$10+1,1))</f>
        <v>609.60019207204277</v>
      </c>
      <c r="AO72" s="59">
        <f t="shared" si="90"/>
        <v>281.42238288764503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24.417627572170705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24.417627572170705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1.3699000000000012</v>
      </c>
      <c r="BD72" s="12">
        <f>IF('Données projet'!$A$88&gt;35,BD71+BC72-BL71,IF(A72&lt;'Données projet'!$A$88,$BA$205^A72,IF(A72='Données projet'!$A$88,'Données projet'!$B$88,BD71+BC72-BL71)))</f>
        <v>94.883600000000072</v>
      </c>
      <c r="BE72" s="13">
        <f>BD72*VLOOKUP('Données projet'!$B$11,Paramètres!$A$1:$I$89,3,0)*VLOOKUP('Données projet'!$B$11,Paramètres!$A$1:$I$89,5,0)</f>
        <v>82.890312960000074</v>
      </c>
      <c r="BF72" s="13">
        <f t="shared" si="91"/>
        <v>22.842414305588186</v>
      </c>
      <c r="BG72" s="20">
        <f t="shared" si="61"/>
        <v>184.15116665423292</v>
      </c>
      <c r="BH72" s="59">
        <f t="shared" si="62"/>
        <v>477.48449998756621</v>
      </c>
      <c r="BI72" s="59">
        <f ca="1">AVERAGE(OFFSET($BH$3,0,0,'Données projet'!$E$11+1,1))-AVERAGE(OFFSET($H$3,0,0,'Données projet'!$E$11+1,1))</f>
        <v>140.51047034381901</v>
      </c>
      <c r="BJ72" s="59">
        <f t="shared" si="92"/>
        <v>141.76719489924892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3.7056987610188505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3.7056987610188505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260.11071450000014</v>
      </c>
      <c r="CA72" s="13">
        <f t="shared" si="93"/>
        <v>62.745977228705485</v>
      </c>
      <c r="CB72" s="20">
        <f t="shared" si="64"/>
        <v>562.30873809416232</v>
      </c>
      <c r="CC72" s="59">
        <f t="shared" si="65"/>
        <v>855.64207142749569</v>
      </c>
      <c r="CD72" s="59">
        <f ca="1">AVERAGE(OFFSET($CC$3,0,0,'Données projet'!$E$12+1,1))-AVERAGE(OFFSET($H$3,0,0,'Données projet'!$E$12+1,1))</f>
        <v>683.36974161977764</v>
      </c>
      <c r="CE72" s="59">
        <f t="shared" si="94"/>
        <v>312.6921234697457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27.619939384914403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27.619939384914403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8.8662500000000044</v>
      </c>
      <c r="CT72" s="12">
        <f>IF('Données projet'!$A$140&gt;35,CT71+CS72-DB71,IF(A72&lt;'Données projet'!$A$140,$CQ$205^A72,IF(A72='Données projet'!$A$140,'Données projet'!$B$140,CT71+CS72-DB71)))</f>
        <v>241.64875000000015</v>
      </c>
      <c r="CU72" s="17">
        <f>CT72*VLOOKUP('Données projet'!$B$13,Paramètres!$A$1:$I$89,3,0)*VLOOKUP('Données projet'!$B$13,Paramètres!$A$1:$I$89,5,0)</f>
        <v>260.11071450000014</v>
      </c>
      <c r="CV72" s="13">
        <f t="shared" si="95"/>
        <v>62.745977228705485</v>
      </c>
      <c r="CW72" s="20">
        <f t="shared" si="67"/>
        <v>562.30873809416232</v>
      </c>
      <c r="CX72" s="59">
        <f t="shared" si="68"/>
        <v>855.64207142749569</v>
      </c>
      <c r="CY72" s="59">
        <f ca="1">AVERAGE(OFFSET($CX$3,0,0,'Données projet'!$E$13+1,1))-AVERAGE(OFFSET($H$3,0,0,'Données projet'!$E$13+1,1))</f>
        <v>683.36974161977764</v>
      </c>
      <c r="CZ72" s="59">
        <f t="shared" si="96"/>
        <v>312.6921234697457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27.619939384914403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27.619939384914403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226.66597200000012</v>
      </c>
      <c r="P73" s="13">
        <f t="shared" si="87"/>
        <v>55.561175235972904</v>
      </c>
      <c r="Q73" s="20">
        <f t="shared" si="54"/>
        <v>491.54561476931968</v>
      </c>
      <c r="R73" s="59">
        <f t="shared" si="55"/>
        <v>784.878948102653</v>
      </c>
      <c r="S73" s="59">
        <f ca="1">AVERAGE(OFFSET($R$3,0,0,'Données projet'!$E$9+1,1))-AVERAGE(OFFSET($H$3,0,0,'Données projet'!$E$9+1,1))</f>
        <v>544.5835993538301</v>
      </c>
      <c r="T73" s="59">
        <f t="shared" si="88"/>
        <v>269.67340993773422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22.761494127020239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22.761494127020239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238.39007400000017</v>
      </c>
      <c r="AK73" s="13">
        <f t="shared" si="89"/>
        <v>58.09301149142599</v>
      </c>
      <c r="AL73" s="20">
        <f t="shared" si="58"/>
        <v>516.37470723090053</v>
      </c>
      <c r="AM73" s="59">
        <f t="shared" si="59"/>
        <v>809.7080405642339</v>
      </c>
      <c r="AN73" s="59">
        <f ca="1">AVERAGE(OFFSET($AM$3,0,0,'Données projet'!$E$10+1,1))-AVERAGE(OFFSET($H$3,0,0,'Données projet'!$E$10+1,1))</f>
        <v>609.60019207204277</v>
      </c>
      <c r="AO73" s="59">
        <f t="shared" si="90"/>
        <v>281.42238288764503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23.938812788762668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23.938812788762668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96.253500000000003</v>
      </c>
      <c r="BB73" s="12">
        <f>VLOOKUP(A73,'Données projet'!$A$87:$I$107,9,0)</f>
        <v>1.3699000000000012</v>
      </c>
      <c r="BC73" s="12">
        <f t="array" ref="BC73">INDEX(BB:BB,MIN(IF(ISNUMBER(BB73:BB269),ROW(BB73:BB269),"")))</f>
        <v>1.3699000000000012</v>
      </c>
      <c r="BD73" s="12">
        <f>IF('Données projet'!$A$88&gt;35,BD72+BC73-BL72,IF(A73&lt;'Données projet'!$A$88,$BA$205^A73,IF(A73='Données projet'!$A$88,'Données projet'!$B$88,BD72+BC73-BL72)))</f>
        <v>96.253500000000074</v>
      </c>
      <c r="BE73" s="13">
        <f>BD73*VLOOKUP('Données projet'!$B$11,Paramètres!$A$1:$I$89,3,0)*VLOOKUP('Données projet'!$B$11,Paramètres!$A$1:$I$89,5,0)</f>
        <v>84.08705760000008</v>
      </c>
      <c r="BF73" s="13">
        <f t="shared" si="91"/>
        <v>23.133574694664809</v>
      </c>
      <c r="BG73" s="20">
        <f t="shared" si="61"/>
        <v>186.74260124654131</v>
      </c>
      <c r="BH73" s="59">
        <f t="shared" si="62"/>
        <v>480.07593457987463</v>
      </c>
      <c r="BI73" s="59">
        <f ca="1">AVERAGE(OFFSET($BH$3,0,0,'Données projet'!$E$11+1,1))-AVERAGE(OFFSET($H$3,0,0,'Données projet'!$E$11+1,1))</f>
        <v>140.51047034381901</v>
      </c>
      <c r="BJ73" s="59">
        <f t="shared" si="92"/>
        <v>141.76719489924892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3.605</v>
      </c>
      <c r="BM73" s="16">
        <f>IF(ISNA(VLOOKUP(A73,'Données projet'!$A$87:$I$107,5,0)),0%,VLOOKUP(A73,'Données projet'!$A$87:$I$107,5,0)*VLOOKUP('Données projet'!$B$11,Paramètres!$A$1:$I$89,7,0))</f>
        <v>0.318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4.7401457131482658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4.7401457131482658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269.65434600000015</v>
      </c>
      <c r="CA73" s="13">
        <f t="shared" si="93"/>
        <v>64.775907317091679</v>
      </c>
      <c r="CB73" s="20">
        <f t="shared" si="64"/>
        <v>582.46602452726813</v>
      </c>
      <c r="CC73" s="59">
        <f t="shared" si="65"/>
        <v>875.7993578606015</v>
      </c>
      <c r="CD73" s="59">
        <f ca="1">AVERAGE(OFFSET($CC$3,0,0,'Données projet'!$E$12+1,1))-AVERAGE(OFFSET($H$3,0,0,'Données projet'!$E$12+1,1))</f>
        <v>683.36974161977764</v>
      </c>
      <c r="CE73" s="59">
        <f t="shared" si="94"/>
        <v>312.6921234697457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27.078329220075801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27.078329220075801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8.8662500000000044</v>
      </c>
      <c r="CT73" s="12">
        <f>IF('Données projet'!$A$140&gt;35,CT72+CS73-DB72,IF(A73&lt;'Données projet'!$A$140,$CQ$205^A73,IF(A73='Données projet'!$A$140,'Données projet'!$B$140,CT72+CS73-DB72)))</f>
        <v>250.51500000000016</v>
      </c>
      <c r="CU73" s="17">
        <f>CT73*VLOOKUP('Données projet'!$B$13,Paramètres!$A$1:$I$89,3,0)*VLOOKUP('Données projet'!$B$13,Paramètres!$A$1:$I$89,5,0)</f>
        <v>269.65434600000015</v>
      </c>
      <c r="CV73" s="13">
        <f t="shared" si="95"/>
        <v>64.775907317091679</v>
      </c>
      <c r="CW73" s="20">
        <f t="shared" si="67"/>
        <v>582.46602452726813</v>
      </c>
      <c r="CX73" s="59">
        <f t="shared" si="68"/>
        <v>875.7993578606015</v>
      </c>
      <c r="CY73" s="59">
        <f ca="1">AVERAGE(OFFSET($CX$3,0,0,'Données projet'!$E$13+1,1))-AVERAGE(OFFSET($H$3,0,0,'Données projet'!$E$13+1,1))</f>
        <v>683.36974161977764</v>
      </c>
      <c r="CZ73" s="59">
        <f t="shared" si="96"/>
        <v>312.6921234697457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27.078329220075801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27.078329220075801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234.68815500000011</v>
      </c>
      <c r="P74" s="13">
        <f t="shared" si="87"/>
        <v>57.295176729679312</v>
      </c>
      <c r="Q74" s="20">
        <f t="shared" si="54"/>
        <v>508.53763609585832</v>
      </c>
      <c r="R74" s="59">
        <f t="shared" si="55"/>
        <v>801.87096942919163</v>
      </c>
      <c r="S74" s="59">
        <f ca="1">AVERAGE(OFFSET($R$3,0,0,'Données projet'!$E$9+1,1))-AVERAGE(OFFSET($H$3,0,0,'Données projet'!$E$9+1,1))</f>
        <v>544.5835993538301</v>
      </c>
      <c r="T74" s="59">
        <f t="shared" si="88"/>
        <v>269.67340993773422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22.315155110329943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22.315155110329943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246.82719750000012</v>
      </c>
      <c r="AK74" s="13">
        <f t="shared" si="89"/>
        <v>59.906028733631878</v>
      </c>
      <c r="AL74" s="20">
        <f t="shared" si="58"/>
        <v>534.22703569024236</v>
      </c>
      <c r="AM74" s="59">
        <f t="shared" si="59"/>
        <v>827.56036902357573</v>
      </c>
      <c r="AN74" s="59">
        <f ca="1">AVERAGE(OFFSET($AM$3,0,0,'Données projet'!$E$10+1,1))-AVERAGE(OFFSET($H$3,0,0,'Données projet'!$E$10+1,1))</f>
        <v>609.60019207204277</v>
      </c>
      <c r="AO74" s="59">
        <f t="shared" si="90"/>
        <v>281.42238288764503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23.469387271209079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23.469387271209079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1.2257000000000005</v>
      </c>
      <c r="BD74" s="12">
        <f>IF('Données projet'!$A$88&gt;35,BD73+BC74-BL73,IF(A74&lt;'Données projet'!$A$88,$BA$205^A74,IF(A74='Données projet'!$A$88,'Données projet'!$B$88,BD73+BC74-BL73)))</f>
        <v>93.874200000000073</v>
      </c>
      <c r="BE74" s="13">
        <f>BD74*VLOOKUP('Données projet'!$B$11,Paramètres!$A$1:$I$89,3,0)*VLOOKUP('Données projet'!$B$11,Paramètres!$A$1:$I$89,5,0)</f>
        <v>82.008501120000076</v>
      </c>
      <c r="BF74" s="13">
        <f t="shared" si="91"/>
        <v>22.627562138979375</v>
      </c>
      <c r="BG74" s="20">
        <f t="shared" si="61"/>
        <v>182.24114350938919</v>
      </c>
      <c r="BH74" s="59">
        <f t="shared" si="62"/>
        <v>475.5744768427225</v>
      </c>
      <c r="BI74" s="59">
        <f ca="1">AVERAGE(OFFSET($BH$3,0,0,'Données projet'!$E$11+1,1))-AVERAGE(OFFSET($H$3,0,0,'Données projet'!$E$11+1,1))</f>
        <v>140.51047034381901</v>
      </c>
      <c r="BJ74" s="59">
        <f t="shared" si="92"/>
        <v>141.76719489924892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4.6471943469168311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4.6471943469168311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279.19797750000015</v>
      </c>
      <c r="CA74" s="13">
        <f t="shared" si="93"/>
        <v>66.797490186190217</v>
      </c>
      <c r="CB74" s="20">
        <f t="shared" si="64"/>
        <v>602.60877288678148</v>
      </c>
      <c r="CC74" s="59">
        <f t="shared" si="65"/>
        <v>895.94210622011474</v>
      </c>
      <c r="CD74" s="59">
        <f ca="1">AVERAGE(OFFSET($CC$3,0,0,'Données projet'!$E$12+1,1))-AVERAGE(OFFSET($H$3,0,0,'Données projet'!$E$12+1,1))</f>
        <v>683.36974161977764</v>
      </c>
      <c r="CE74" s="59">
        <f t="shared" si="94"/>
        <v>312.6921234697457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26.547339700220103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26.547339700220103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8.8662500000000044</v>
      </c>
      <c r="CT74" s="12">
        <f>IF('Données projet'!$A$140&gt;35,CT73+CS74-DB73,IF(A74&lt;'Données projet'!$A$140,$CQ$205^A74,IF(A74='Données projet'!$A$140,'Données projet'!$B$140,CT73+CS74-DB73)))</f>
        <v>259.38125000000014</v>
      </c>
      <c r="CU74" s="17">
        <f>CT74*VLOOKUP('Données projet'!$B$13,Paramètres!$A$1:$I$89,3,0)*VLOOKUP('Données projet'!$B$13,Paramètres!$A$1:$I$89,5,0)</f>
        <v>279.19797750000015</v>
      </c>
      <c r="CV74" s="13">
        <f t="shared" si="95"/>
        <v>66.797490186190217</v>
      </c>
      <c r="CW74" s="20">
        <f t="shared" si="67"/>
        <v>602.60877288678148</v>
      </c>
      <c r="CX74" s="59">
        <f t="shared" si="68"/>
        <v>895.94210622011474</v>
      </c>
      <c r="CY74" s="59">
        <f ca="1">AVERAGE(OFFSET($CX$3,0,0,'Données projet'!$E$13+1,1))-AVERAGE(OFFSET($H$3,0,0,'Données projet'!$E$13+1,1))</f>
        <v>683.36974161977764</v>
      </c>
      <c r="CZ74" s="59">
        <f t="shared" si="96"/>
        <v>312.6921234697457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26.547339700220103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26.547339700220103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242.71033800000009</v>
      </c>
      <c r="P75" s="13">
        <f t="shared" si="87"/>
        <v>59.022291232778812</v>
      </c>
      <c r="Q75" s="20">
        <f t="shared" si="54"/>
        <v>525.51766258042323</v>
      </c>
      <c r="R75" s="59">
        <f t="shared" si="55"/>
        <v>818.85099591375661</v>
      </c>
      <c r="S75" s="59">
        <f ca="1">AVERAGE(OFFSET($R$3,0,0,'Données projet'!$E$9+1,1))-AVERAGE(OFFSET($H$3,0,0,'Données projet'!$E$9+1,1))</f>
        <v>544.5835993538301</v>
      </c>
      <c r="T75" s="59">
        <f t="shared" si="88"/>
        <v>269.67340993773422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21.877568529517024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21.877568529517024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255.26432100000011</v>
      </c>
      <c r="AK75" s="13">
        <f t="shared" si="89"/>
        <v>61.711845155790719</v>
      </c>
      <c r="AL75" s="20">
        <f t="shared" si="58"/>
        <v>552.06682272133571</v>
      </c>
      <c r="AM75" s="59">
        <f t="shared" si="59"/>
        <v>845.40015605466897</v>
      </c>
      <c r="AN75" s="59">
        <f ca="1">AVERAGE(OFFSET($AM$3,0,0,'Données projet'!$E$10+1,1))-AVERAGE(OFFSET($H$3,0,0,'Données projet'!$E$10+1,1))</f>
        <v>609.60019207204277</v>
      </c>
      <c r="AO75" s="59">
        <f t="shared" si="90"/>
        <v>281.42238288764503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23.009166901733426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23.009166901733426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1.2257000000000005</v>
      </c>
      <c r="BD75" s="12">
        <f>IF('Données projet'!$A$88&gt;35,BD74+BC75-BL74,IF(A75&lt;'Données projet'!$A$88,$BA$205^A75,IF(A75='Données projet'!$A$88,'Données projet'!$B$88,BD74+BC75-BL74)))</f>
        <v>95.099900000000076</v>
      </c>
      <c r="BE75" s="13">
        <f>BD75*VLOOKUP('Données projet'!$B$11,Paramètres!$A$1:$I$89,3,0)*VLOOKUP('Données projet'!$B$11,Paramètres!$A$1:$I$89,5,0)</f>
        <v>83.079272640000084</v>
      </c>
      <c r="BF75" s="13">
        <f t="shared" si="91"/>
        <v>22.888419355057444</v>
      </c>
      <c r="BG75" s="20">
        <f t="shared" si="61"/>
        <v>184.56039689139186</v>
      </c>
      <c r="BH75" s="59">
        <f t="shared" si="62"/>
        <v>477.89373022472518</v>
      </c>
      <c r="BI75" s="59">
        <f ca="1">AVERAGE(OFFSET($BH$3,0,0,'Données projet'!$E$11+1,1))-AVERAGE(OFFSET($H$3,0,0,'Données projet'!$E$11+1,1))</f>
        <v>140.51047034381901</v>
      </c>
      <c r="BJ75" s="59">
        <f t="shared" si="92"/>
        <v>141.76719489924892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4.5560657002824589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4.5560657002824589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288.7416090000001</v>
      </c>
      <c r="CA75" s="13">
        <f t="shared" si="93"/>
        <v>68.811043868300743</v>
      </c>
      <c r="CB75" s="20">
        <f t="shared" si="64"/>
        <v>622.73753707895719</v>
      </c>
      <c r="CC75" s="59">
        <f t="shared" si="65"/>
        <v>916.07087041229056</v>
      </c>
      <c r="CD75" s="59">
        <f ca="1">AVERAGE(OFFSET($CC$3,0,0,'Données projet'!$E$12+1,1))-AVERAGE(OFFSET($H$3,0,0,'Données projet'!$E$12+1,1))</f>
        <v>683.36974161977764</v>
      </c>
      <c r="CE75" s="59">
        <f t="shared" si="94"/>
        <v>312.6921234697457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26.026762560977151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26.026762560977151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8.8662500000000044</v>
      </c>
      <c r="CT75" s="12">
        <f>IF('Données projet'!$A$140&gt;35,CT74+CS75-DB74,IF(A75&lt;'Données projet'!$A$140,$CQ$205^A75,IF(A75='Données projet'!$A$140,'Données projet'!$B$140,CT74+CS75-DB74)))</f>
        <v>268.24750000000012</v>
      </c>
      <c r="CU75" s="17">
        <f>CT75*VLOOKUP('Données projet'!$B$13,Paramètres!$A$1:$I$89,3,0)*VLOOKUP('Données projet'!$B$13,Paramètres!$A$1:$I$89,5,0)</f>
        <v>288.7416090000001</v>
      </c>
      <c r="CV75" s="13">
        <f t="shared" si="95"/>
        <v>68.811043868300743</v>
      </c>
      <c r="CW75" s="20">
        <f t="shared" si="67"/>
        <v>622.73753707895719</v>
      </c>
      <c r="CX75" s="59">
        <f t="shared" si="68"/>
        <v>916.07087041229056</v>
      </c>
      <c r="CY75" s="59">
        <f ca="1">AVERAGE(OFFSET($CX$3,0,0,'Données projet'!$E$13+1,1))-AVERAGE(OFFSET($H$3,0,0,'Données projet'!$E$13+1,1))</f>
        <v>683.36974161977764</v>
      </c>
      <c r="CZ75" s="59">
        <f t="shared" si="96"/>
        <v>312.6921234697457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26.026762560977151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26.026762560977151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250.73252100000005</v>
      </c>
      <c r="P76" s="13">
        <f t="shared" si="87"/>
        <v>60.74277247950485</v>
      </c>
      <c r="Q76" s="20">
        <f t="shared" si="54"/>
        <v>542.48613614347107</v>
      </c>
      <c r="R76" s="59">
        <f t="shared" si="55"/>
        <v>835.81946947680444</v>
      </c>
      <c r="S76" s="59">
        <f ca="1">AVERAGE(OFFSET($R$3,0,0,'Données projet'!$E$9+1,1))-AVERAGE(OFFSET($H$3,0,0,'Données projet'!$E$9+1,1))</f>
        <v>544.5835993538301</v>
      </c>
      <c r="T76" s="59">
        <f t="shared" si="88"/>
        <v>269.67340993773422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21.448562754652389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21.448562754652389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263.70144450000009</v>
      </c>
      <c r="AK76" s="13">
        <f t="shared" si="89"/>
        <v>63.510726054410156</v>
      </c>
      <c r="AL76" s="20">
        <f t="shared" si="58"/>
        <v>569.89453038226452</v>
      </c>
      <c r="AM76" s="59">
        <f t="shared" si="59"/>
        <v>863.22786371559778</v>
      </c>
      <c r="AN76" s="59">
        <f ca="1">AVERAGE(OFFSET($AM$3,0,0,'Données projet'!$E$10+1,1))-AVERAGE(OFFSET($H$3,0,0,'Données projet'!$E$10+1,1))</f>
        <v>609.60019207204277</v>
      </c>
      <c r="AO76" s="59">
        <f t="shared" si="90"/>
        <v>281.42238288764503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22.557971172996481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22.557971172996481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1.2257000000000005</v>
      </c>
      <c r="BD76" s="12">
        <f>IF('Données projet'!$A$88&gt;35,BD75+BC76-BL75,IF(A76&lt;'Données projet'!$A$88,$BA$205^A76,IF(A76='Données projet'!$A$88,'Données projet'!$B$88,BD75+BC76-BL75)))</f>
        <v>96.32560000000008</v>
      </c>
      <c r="BE76" s="13">
        <f>BD76*VLOOKUP('Données projet'!$B$11,Paramètres!$A$1:$I$89,3,0)*VLOOKUP('Données projet'!$B$11,Paramètres!$A$1:$I$89,5,0)</f>
        <v>84.150044160000078</v>
      </c>
      <c r="BF76" s="13">
        <f t="shared" si="91"/>
        <v>23.148885507938481</v>
      </c>
      <c r="BG76" s="20">
        <f t="shared" si="61"/>
        <v>186.87896917165963</v>
      </c>
      <c r="BH76" s="59">
        <f t="shared" si="62"/>
        <v>480.21230250499298</v>
      </c>
      <c r="BI76" s="59">
        <f ca="1">AVERAGE(OFFSET($BH$3,0,0,'Données projet'!$E$11+1,1))-AVERAGE(OFFSET($H$3,0,0,'Données projet'!$E$11+1,1))</f>
        <v>140.51047034381901</v>
      </c>
      <c r="BJ76" s="59">
        <f t="shared" si="92"/>
        <v>141.76719489924892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4.4667240308256009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4.4667240308256009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298.2852405000001</v>
      </c>
      <c r="CA76" s="13">
        <f t="shared" si="93"/>
        <v>70.816864179073477</v>
      </c>
      <c r="CB76" s="20">
        <f t="shared" si="64"/>
        <v>642.8528323160532</v>
      </c>
      <c r="CC76" s="59">
        <f t="shared" si="65"/>
        <v>936.18616564938657</v>
      </c>
      <c r="CD76" s="59">
        <f ca="1">AVERAGE(OFFSET($CC$3,0,0,'Données projet'!$E$12+1,1))-AVERAGE(OFFSET($H$3,0,0,'Données projet'!$E$12+1,1))</f>
        <v>683.36974161977764</v>
      </c>
      <c r="CE76" s="59">
        <f t="shared" si="94"/>
        <v>312.6921234697457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25.516393621914048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25.516393621914048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8.8662500000000044</v>
      </c>
      <c r="CT76" s="12">
        <f>IF('Données projet'!$A$140&gt;35,CT75+CS76-DB75,IF(A76&lt;'Données projet'!$A$140,$CQ$205^A76,IF(A76='Données projet'!$A$140,'Données projet'!$B$140,CT75+CS76-DB75)))</f>
        <v>277.1137500000001</v>
      </c>
      <c r="CU76" s="17">
        <f>CT76*VLOOKUP('Données projet'!$B$13,Paramètres!$A$1:$I$89,3,0)*VLOOKUP('Données projet'!$B$13,Paramètres!$A$1:$I$89,5,0)</f>
        <v>298.2852405000001</v>
      </c>
      <c r="CV76" s="13">
        <f t="shared" si="95"/>
        <v>70.816864179073477</v>
      </c>
      <c r="CW76" s="20">
        <f t="shared" si="67"/>
        <v>642.8528323160532</v>
      </c>
      <c r="CX76" s="59">
        <f t="shared" si="68"/>
        <v>936.18616564938657</v>
      </c>
      <c r="CY76" s="59">
        <f ca="1">AVERAGE(OFFSET($CX$3,0,0,'Données projet'!$E$13+1,1))-AVERAGE(OFFSET($H$3,0,0,'Données projet'!$E$13+1,1))</f>
        <v>683.36974161977764</v>
      </c>
      <c r="CZ76" s="59">
        <f t="shared" si="96"/>
        <v>312.6921234697457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25.516393621914048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25.516393621914048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258.75470400000006</v>
      </c>
      <c r="P77" s="13">
        <f t="shared" si="87"/>
        <v>62.456857045748947</v>
      </c>
      <c r="Q77" s="20">
        <f t="shared" si="54"/>
        <v>559.4434688213463</v>
      </c>
      <c r="R77" s="59">
        <f t="shared" si="55"/>
        <v>852.77680215467967</v>
      </c>
      <c r="S77" s="59">
        <f ca="1">AVERAGE(OFFSET($R$3,0,0,'Données projet'!$E$9+1,1))-AVERAGE(OFFSET($H$3,0,0,'Données projet'!$E$9+1,1))</f>
        <v>544.5835993538301</v>
      </c>
      <c r="T77" s="59">
        <f t="shared" si="88"/>
        <v>269.67340993773422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33.259977338364926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33.259977338364926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272.13856800000008</v>
      </c>
      <c r="AK77" s="13">
        <f t="shared" si="89"/>
        <v>65.302918785776711</v>
      </c>
      <c r="AL77" s="20">
        <f t="shared" si="58"/>
        <v>587.71058948522784</v>
      </c>
      <c r="AM77" s="59">
        <f t="shared" si="59"/>
        <v>881.04392281856121</v>
      </c>
      <c r="AN77" s="59">
        <f ca="1">AVERAGE(OFFSET($AM$3,0,0,'Données projet'!$E$10+1,1))-AVERAGE(OFFSET($H$3,0,0,'Données projet'!$E$10+1,1))</f>
        <v>609.60019207204277</v>
      </c>
      <c r="AO77" s="59">
        <f t="shared" si="90"/>
        <v>281.42238288764503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34.980320993797598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34.980320993797598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1.2257000000000005</v>
      </c>
      <c r="BD77" s="12">
        <f>IF('Données projet'!$A$88&gt;35,BD76+BC77-BL76,IF(A77&lt;'Données projet'!$A$88,$BA$205^A77,IF(A77='Données projet'!$A$88,'Données projet'!$B$88,BD76+BC77-BL76)))</f>
        <v>97.551300000000083</v>
      </c>
      <c r="BE77" s="13">
        <f>BD77*VLOOKUP('Données projet'!$B$11,Paramètres!$A$1:$I$89,3,0)*VLOOKUP('Données projet'!$B$11,Paramètres!$A$1:$I$89,5,0)</f>
        <v>85.220815680000086</v>
      </c>
      <c r="BF77" s="13">
        <f t="shared" si="91"/>
        <v>23.408966149133729</v>
      </c>
      <c r="BG77" s="20">
        <f t="shared" si="61"/>
        <v>189.19687001907471</v>
      </c>
      <c r="BH77" s="59">
        <f t="shared" si="62"/>
        <v>482.53020335240802</v>
      </c>
      <c r="BI77" s="59">
        <f ca="1">AVERAGE(OFFSET($BH$3,0,0,'Données projet'!$E$11+1,1))-AVERAGE(OFFSET($H$3,0,0,'Données projet'!$E$11+1,1))</f>
        <v>140.51047034381901</v>
      </c>
      <c r="BJ77" s="59">
        <f t="shared" si="92"/>
        <v>141.76719489924892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4.3791342970137546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4.3791342970137546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307.82887200000005</v>
      </c>
      <c r="CA77" s="13">
        <f t="shared" si="93"/>
        <v>72.81522693013352</v>
      </c>
      <c r="CB77" s="20">
        <f t="shared" si="64"/>
        <v>662.95513896998261</v>
      </c>
      <c r="CC77" s="59">
        <f t="shared" si="65"/>
        <v>956.28847230331598</v>
      </c>
      <c r="CD77" s="59">
        <f ca="1">AVERAGE(OFFSET($CC$3,0,0,'Données projet'!$E$12+1,1))-AVERAGE(OFFSET($H$3,0,0,'Données projet'!$E$12+1,1))</f>
        <v>683.36974161977764</v>
      </c>
      <c r="CE77" s="59">
        <f t="shared" si="94"/>
        <v>312.6921234697457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39.567904074951372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39.567904074951372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285.98</v>
      </c>
      <c r="CR77" s="12">
        <f>VLOOKUP(A77,'Données projet'!$A$139:$I$159,9,0)</f>
        <v>8.8662500000000044</v>
      </c>
      <c r="CS77" s="12">
        <f t="array" ref="CS77">INDEX(CR:CR,MIN(IF(ISNUMBER(CR77:CR273),ROW(CR77:CR273),"")))</f>
        <v>8.8662500000000044</v>
      </c>
      <c r="CT77" s="12">
        <f>IF('Données projet'!$A$140&gt;35,CT76+CS77-DB76,IF(A77&lt;'Données projet'!$A$140,$CQ$205^A77,IF(A77='Données projet'!$A$140,'Données projet'!$B$140,CT76+CS77-DB76)))</f>
        <v>285.98000000000008</v>
      </c>
      <c r="CU77" s="17">
        <f>CT77*VLOOKUP('Données projet'!$B$13,Paramètres!$A$1:$I$89,3,0)*VLOOKUP('Données projet'!$B$13,Paramètres!$A$1:$I$89,5,0)</f>
        <v>307.82887200000005</v>
      </c>
      <c r="CV77" s="13">
        <f t="shared" si="95"/>
        <v>72.81522693013352</v>
      </c>
      <c r="CW77" s="20">
        <f t="shared" si="67"/>
        <v>662.95513896998261</v>
      </c>
      <c r="CX77" s="59">
        <f t="shared" si="68"/>
        <v>956.28847230331598</v>
      </c>
      <c r="CY77" s="59">
        <f ca="1">AVERAGE(OFFSET($CX$3,0,0,'Données projet'!$E$13+1,1))-AVERAGE(OFFSET($H$3,0,0,'Données projet'!$E$13+1,1))</f>
        <v>683.36974161977764</v>
      </c>
      <c r="CZ77" s="59">
        <f t="shared" si="96"/>
        <v>312.6921234697457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0.25800000000000001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39.567904074951372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39.567904074951372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223.71813360000007</v>
      </c>
      <c r="P78" s="13">
        <f t="shared" si="87"/>
        <v>54.92221376571495</v>
      </c>
      <c r="Q78" s="20">
        <f t="shared" si="54"/>
        <v>485.29860499528695</v>
      </c>
      <c r="R78" s="59">
        <f t="shared" si="55"/>
        <v>778.63193832862021</v>
      </c>
      <c r="S78" s="59">
        <f ca="1">AVERAGE(OFFSET($R$3,0,0,'Données projet'!$E$9+1,1))-AVERAGE(OFFSET($H$3,0,0,'Données projet'!$E$9+1,1))</f>
        <v>544.5835993538301</v>
      </c>
      <c r="T78" s="59">
        <f t="shared" si="88"/>
        <v>269.67340993773422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32.607769469342635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32.607769469342635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235.28976120000007</v>
      </c>
      <c r="AK78" s="13">
        <f t="shared" si="89"/>
        <v>57.424933541731441</v>
      </c>
      <c r="AL78" s="20">
        <f t="shared" si="58"/>
        <v>509.81142667518242</v>
      </c>
      <c r="AM78" s="59">
        <f t="shared" si="59"/>
        <v>803.14476000851573</v>
      </c>
      <c r="AN78" s="59">
        <f ca="1">AVERAGE(OFFSET($AM$3,0,0,'Données projet'!$E$10+1,1))-AVERAGE(OFFSET($H$3,0,0,'Données projet'!$E$10+1,1))</f>
        <v>609.60019207204277</v>
      </c>
      <c r="AO78" s="59">
        <f t="shared" si="90"/>
        <v>281.42238288764503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34.294378234998291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34.294378234998291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98.777000000000001</v>
      </c>
      <c r="BB78" s="12">
        <f>VLOOKUP(A78,'Données projet'!$A$87:$I$107,9,0)</f>
        <v>1.2257000000000005</v>
      </c>
      <c r="BC78" s="12">
        <f t="array" ref="BC78">INDEX(BB:BB,MIN(IF(ISNUMBER(BB78:BB274),ROW(BB78:BB274),"")))</f>
        <v>1.2257000000000005</v>
      </c>
      <c r="BD78" s="12">
        <f>IF('Données projet'!$A$88&gt;35,BD77+BC78-BL77,IF(A78&lt;'Données projet'!$A$88,$BA$205^A78,IF(A78='Données projet'!$A$88,'Données projet'!$B$88,BD77+BC78-BL77)))</f>
        <v>98.777000000000086</v>
      </c>
      <c r="BE78" s="13">
        <f>BD78*VLOOKUP('Données projet'!$B$11,Paramètres!$A$1:$I$89,3,0)*VLOOKUP('Données projet'!$B$11,Paramètres!$A$1:$I$89,5,0)</f>
        <v>86.291587200000095</v>
      </c>
      <c r="BF78" s="13">
        <f t="shared" si="91"/>
        <v>23.668666682625744</v>
      </c>
      <c r="BG78" s="20">
        <f t="shared" si="61"/>
        <v>191.51410884557333</v>
      </c>
      <c r="BH78" s="59">
        <f t="shared" si="62"/>
        <v>484.84744217890665</v>
      </c>
      <c r="BI78" s="59">
        <f ca="1">AVERAGE(OFFSET($BH$3,0,0,'Données projet'!$E$11+1,1))-AVERAGE(OFFSET($H$3,0,0,'Données projet'!$E$11+1,1))</f>
        <v>140.51047034381901</v>
      </c>
      <c r="BJ78" s="59">
        <f t="shared" si="92"/>
        <v>141.76719489924892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3.2444999999999999</v>
      </c>
      <c r="BM78" s="16">
        <f>IF(ISNA(VLOOKUP(A78,'Données projet'!$A$87:$I$107,5,0)),0%,VLOOKUP(A78,'Données projet'!$A$87:$I$107,5,0)*VLOOKUP('Données projet'!$B$11,Paramètres!$A$1:$I$89,7,0))</f>
        <v>0.318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5.2896642445794342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5.2896642445794342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266.1474348000001</v>
      </c>
      <c r="CA78" s="13">
        <f t="shared" si="93"/>
        <v>64.03097510856955</v>
      </c>
      <c r="CB78" s="20">
        <f t="shared" si="64"/>
        <v>575.06073059075879</v>
      </c>
      <c r="CC78" s="59">
        <f t="shared" si="65"/>
        <v>868.39406392409205</v>
      </c>
      <c r="CD78" s="59">
        <f ca="1">AVERAGE(OFFSET($CC$3,0,0,'Données projet'!$E$12+1,1))-AVERAGE(OFFSET($H$3,0,0,'Données projet'!$E$12+1,1))</f>
        <v>683.36974161977764</v>
      </c>
      <c r="CE78" s="59">
        <f t="shared" si="94"/>
        <v>312.6921234697457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38.792001610080021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38.792001610080021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8.6770000000000014</v>
      </c>
      <c r="CT78" s="12">
        <f>IF('Données projet'!$A$140&gt;35,CT77+CS78-DB77,IF(A78&lt;'Données projet'!$A$140,$CQ$205^A78,IF(A78='Données projet'!$A$140,'Données projet'!$B$140,CT77+CS78-DB77)))</f>
        <v>247.25700000000009</v>
      </c>
      <c r="CU78" s="17">
        <f>CT78*VLOOKUP('Données projet'!$B$13,Paramètres!$A$1:$I$89,3,0)*VLOOKUP('Données projet'!$B$13,Paramètres!$A$1:$I$89,5,0)</f>
        <v>266.1474348000001</v>
      </c>
      <c r="CV78" s="13">
        <f t="shared" si="95"/>
        <v>64.03097510856955</v>
      </c>
      <c r="CW78" s="20">
        <f t="shared" si="67"/>
        <v>575.06073059075879</v>
      </c>
      <c r="CX78" s="59">
        <f t="shared" si="68"/>
        <v>868.39406392409205</v>
      </c>
      <c r="CY78" s="59">
        <f ca="1">AVERAGE(OFFSET($CX$3,0,0,'Données projet'!$E$13+1,1))-AVERAGE(OFFSET($H$3,0,0,'Données projet'!$E$13+1,1))</f>
        <v>683.36974161977764</v>
      </c>
      <c r="CZ78" s="59">
        <f t="shared" si="96"/>
        <v>312.6921234697457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38.792001610080021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38.792001610080021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231.56908320000005</v>
      </c>
      <c r="P79" s="13">
        <f t="shared" si="87"/>
        <v>56.621819638037671</v>
      </c>
      <c r="Q79" s="20">
        <f t="shared" si="54"/>
        <v>501.93248910958238</v>
      </c>
      <c r="R79" s="59">
        <f t="shared" si="55"/>
        <v>795.26582244291569</v>
      </c>
      <c r="S79" s="59">
        <f ca="1">AVERAGE(OFFSET($R$3,0,0,'Données projet'!$E$9+1,1))-AVERAGE(OFFSET($H$3,0,0,'Données projet'!$E$9+1,1))</f>
        <v>544.5835993538301</v>
      </c>
      <c r="T79" s="59">
        <f t="shared" si="88"/>
        <v>269.67340993773422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31.968350998824349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31.968350998824349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243.54679440000007</v>
      </c>
      <c r="AK79" s="13">
        <f t="shared" si="89"/>
        <v>59.201987807635689</v>
      </c>
      <c r="AL79" s="20">
        <f t="shared" si="58"/>
        <v>527.28746234496555</v>
      </c>
      <c r="AM79" s="59">
        <f t="shared" si="59"/>
        <v>820.62079567829892</v>
      </c>
      <c r="AN79" s="59">
        <f ca="1">AVERAGE(OFFSET($AM$3,0,0,'Données projet'!$E$10+1,1))-AVERAGE(OFFSET($H$3,0,0,'Données projet'!$E$10+1,1))</f>
        <v>609.60019207204277</v>
      </c>
      <c r="AO79" s="59">
        <f t="shared" si="90"/>
        <v>281.42238288764503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33.621886395315265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33.621886395315265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1.0814999999999997</v>
      </c>
      <c r="BD79" s="12">
        <f>IF('Données projet'!$A$88&gt;35,BD78+BC79-BL78,IF(A79&lt;'Données projet'!$A$88,$BA$205^A79,IF(A79='Données projet'!$A$88,'Données projet'!$B$88,BD78+BC79-BL78)))</f>
        <v>96.61400000000009</v>
      </c>
      <c r="BE79" s="13">
        <f>BD79*VLOOKUP('Données projet'!$B$11,Paramètres!$A$1:$I$89,3,0)*VLOOKUP('Données projet'!$B$11,Paramètres!$A$1:$I$89,5,0)</f>
        <v>84.401990400000088</v>
      </c>
      <c r="BF79" s="13">
        <f t="shared" si="91"/>
        <v>23.210115433081128</v>
      </c>
      <c r="BG79" s="20">
        <f t="shared" si="61"/>
        <v>187.42441765928311</v>
      </c>
      <c r="BH79" s="59">
        <f t="shared" si="62"/>
        <v>480.75775099261642</v>
      </c>
      <c r="BI79" s="59">
        <f ca="1">AVERAGE(OFFSET($BH$3,0,0,'Données projet'!$E$11+1,1))-AVERAGE(OFFSET($H$3,0,0,'Données projet'!$E$11+1,1))</f>
        <v>140.51047034381901</v>
      </c>
      <c r="BJ79" s="59">
        <f t="shared" si="92"/>
        <v>141.76719489924892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5.1859371551198423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5.1859371551198423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275.48735760000011</v>
      </c>
      <c r="CA79" s="13">
        <f t="shared" si="93"/>
        <v>66.012457897469986</v>
      </c>
      <c r="CB79" s="20">
        <f t="shared" si="64"/>
        <v>594.77884532476037</v>
      </c>
      <c r="CC79" s="59">
        <f t="shared" si="65"/>
        <v>888.11217865809363</v>
      </c>
      <c r="CD79" s="59">
        <f ca="1">AVERAGE(OFFSET($CC$3,0,0,'Données projet'!$E$12+1,1))-AVERAGE(OFFSET($H$3,0,0,'Données projet'!$E$12+1,1))</f>
        <v>683.36974161977764</v>
      </c>
      <c r="CE79" s="59">
        <f t="shared" si="94"/>
        <v>312.6921234697457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38.031314119291025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38.031314119291025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8.6770000000000014</v>
      </c>
      <c r="CT79" s="12">
        <f>IF('Données projet'!$A$140&gt;35,CT78+CS79-DB78,IF(A79&lt;'Données projet'!$A$140,$CQ$205^A79,IF(A79='Données projet'!$A$140,'Données projet'!$B$140,CT78+CS79-DB78)))</f>
        <v>255.93400000000008</v>
      </c>
      <c r="CU79" s="17">
        <f>CT79*VLOOKUP('Données projet'!$B$13,Paramètres!$A$1:$I$89,3,0)*VLOOKUP('Données projet'!$B$13,Paramètres!$A$1:$I$89,5,0)</f>
        <v>275.48735760000011</v>
      </c>
      <c r="CV79" s="13">
        <f t="shared" si="95"/>
        <v>66.012457897469986</v>
      </c>
      <c r="CW79" s="20">
        <f t="shared" si="67"/>
        <v>594.77884532476037</v>
      </c>
      <c r="CX79" s="59">
        <f t="shared" si="68"/>
        <v>888.11217865809363</v>
      </c>
      <c r="CY79" s="59">
        <f ca="1">AVERAGE(OFFSET($CX$3,0,0,'Données projet'!$E$13+1,1))-AVERAGE(OFFSET($H$3,0,0,'Données projet'!$E$13+1,1))</f>
        <v>683.36974161977764</v>
      </c>
      <c r="CZ79" s="59">
        <f t="shared" si="96"/>
        <v>312.6921234697457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38.031314119291025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38.031314119291025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239.42003280000009</v>
      </c>
      <c r="P80" s="13">
        <f t="shared" si="87"/>
        <v>58.314730148380967</v>
      </c>
      <c r="Q80" s="20">
        <f t="shared" si="54"/>
        <v>518.55471213509702</v>
      </c>
      <c r="R80" s="59">
        <f t="shared" si="55"/>
        <v>811.88804546843039</v>
      </c>
      <c r="S80" s="59">
        <f ca="1">AVERAGE(OFFSET($R$3,0,0,'Données projet'!$E$9+1,1))-AVERAGE(OFFSET($H$3,0,0,'Données projet'!$E$9+1,1))</f>
        <v>544.5835993538301</v>
      </c>
      <c r="T80" s="59">
        <f t="shared" si="88"/>
        <v>269.67340993773422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31.341471134506168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31.341471134506168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251.80382760000009</v>
      </c>
      <c r="AK80" s="13">
        <f t="shared" si="89"/>
        <v>60.972041614338686</v>
      </c>
      <c r="AL80" s="20">
        <f t="shared" si="58"/>
        <v>544.75130554830673</v>
      </c>
      <c r="AM80" s="59">
        <f t="shared" si="59"/>
        <v>838.0846388816401</v>
      </c>
      <c r="AN80" s="59">
        <f ca="1">AVERAGE(OFFSET($AM$3,0,0,'Données projet'!$E$10+1,1))-AVERAGE(OFFSET($H$3,0,0,'Données projet'!$E$10+1,1))</f>
        <v>609.60019207204277</v>
      </c>
      <c r="AO80" s="59">
        <f t="shared" si="90"/>
        <v>281.42238288764503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32.962581710428907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32.962581710428907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1.0814999999999997</v>
      </c>
      <c r="BD80" s="12">
        <f>IF('Données projet'!$A$88&gt;35,BD79+BC80-BL79,IF(A80&lt;'Données projet'!$A$88,$BA$205^A80,IF(A80='Données projet'!$A$88,'Données projet'!$B$88,BD79+BC80-BL79)))</f>
        <v>97.695500000000095</v>
      </c>
      <c r="BE80" s="13">
        <f>BD80*VLOOKUP('Données projet'!$B$11,Paramètres!$A$1:$I$89,3,0)*VLOOKUP('Données projet'!$B$11,Paramètres!$A$1:$I$89,5,0)</f>
        <v>85.346788800000084</v>
      </c>
      <c r="BF80" s="13">
        <f t="shared" si="91"/>
        <v>23.439538778826879</v>
      </c>
      <c r="BG80" s="20">
        <f t="shared" si="61"/>
        <v>189.46952053312361</v>
      </c>
      <c r="BH80" s="59">
        <f t="shared" si="62"/>
        <v>482.80285386645693</v>
      </c>
      <c r="BI80" s="59">
        <f ca="1">AVERAGE(OFFSET($BH$3,0,0,'Données projet'!$E$11+1,1))-AVERAGE(OFFSET($H$3,0,0,'Données projet'!$E$11+1,1))</f>
        <v>140.51047034381901</v>
      </c>
      <c r="BJ80" s="59">
        <f t="shared" si="92"/>
        <v>141.76719489924892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5.0842440906172754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5.0842440906172754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284.82728040000012</v>
      </c>
      <c r="CA80" s="13">
        <f t="shared" si="93"/>
        <v>67.986134909311318</v>
      </c>
      <c r="CB80" s="20">
        <f t="shared" si="64"/>
        <v>614.48336499705067</v>
      </c>
      <c r="CC80" s="59">
        <f t="shared" si="65"/>
        <v>907.81669833038404</v>
      </c>
      <c r="CD80" s="59">
        <f ca="1">AVERAGE(OFFSET($CC$3,0,0,'Données projet'!$E$12+1,1))-AVERAGE(OFFSET($H$3,0,0,'Données projet'!$E$12+1,1))</f>
        <v>683.36974161977764</v>
      </c>
      <c r="CE80" s="59">
        <f t="shared" si="94"/>
        <v>312.6921234697457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37.285543246222844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37.285543246222844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8.6770000000000014</v>
      </c>
      <c r="CT80" s="12">
        <f>IF('Données projet'!$A$140&gt;35,CT79+CS80-DB79,IF(A80&lt;'Données projet'!$A$140,$CQ$205^A80,IF(A80='Données projet'!$A$140,'Données projet'!$B$140,CT79+CS80-DB79)))</f>
        <v>264.6110000000001</v>
      </c>
      <c r="CU80" s="17">
        <f>CT80*VLOOKUP('Données projet'!$B$13,Paramètres!$A$1:$I$89,3,0)*VLOOKUP('Données projet'!$B$13,Paramètres!$A$1:$I$89,5,0)</f>
        <v>284.82728040000012</v>
      </c>
      <c r="CV80" s="13">
        <f t="shared" si="95"/>
        <v>67.986134909311318</v>
      </c>
      <c r="CW80" s="20">
        <f t="shared" si="67"/>
        <v>614.48336499705067</v>
      </c>
      <c r="CX80" s="59">
        <f t="shared" si="68"/>
        <v>907.81669833038404</v>
      </c>
      <c r="CY80" s="59">
        <f ca="1">AVERAGE(OFFSET($CX$3,0,0,'Données projet'!$E$13+1,1))-AVERAGE(OFFSET($H$3,0,0,'Données projet'!$E$13+1,1))</f>
        <v>683.36974161977764</v>
      </c>
      <c r="CZ80" s="59">
        <f t="shared" si="96"/>
        <v>312.6921234697457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37.285543246222844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37.285543246222844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247.27098240000012</v>
      </c>
      <c r="P81" s="13">
        <f t="shared" si="87"/>
        <v>60.001190025553029</v>
      </c>
      <c r="Q81" s="20">
        <f t="shared" si="54"/>
        <v>535.16570030783839</v>
      </c>
      <c r="R81" s="59">
        <f t="shared" si="55"/>
        <v>828.49903364117176</v>
      </c>
      <c r="S81" s="59">
        <f ca="1">AVERAGE(OFFSET($R$3,0,0,'Données projet'!$E$9+1,1))-AVERAGE(OFFSET($H$3,0,0,'Données projet'!$E$9+1,1))</f>
        <v>544.5835993538301</v>
      </c>
      <c r="T81" s="59">
        <f t="shared" si="88"/>
        <v>269.67340993773422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30.726884001968305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30.726884001968305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260.06086080000017</v>
      </c>
      <c r="AK81" s="13">
        <f t="shared" si="89"/>
        <v>62.735350842559512</v>
      </c>
      <c r="AL81" s="20">
        <f t="shared" si="58"/>
        <v>562.20340194412472</v>
      </c>
      <c r="AM81" s="59">
        <f t="shared" si="59"/>
        <v>855.53673527745809</v>
      </c>
      <c r="AN81" s="59">
        <f ca="1">AVERAGE(OFFSET($AM$3,0,0,'Données projet'!$E$10+1,1))-AVERAGE(OFFSET($H$3,0,0,'Données projet'!$E$10+1,1))</f>
        <v>609.60019207204277</v>
      </c>
      <c r="AO81" s="59">
        <f t="shared" si="90"/>
        <v>281.42238288764503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32.316205588277015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32.316205588277015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1.0814999999999997</v>
      </c>
      <c r="BD81" s="12">
        <f>IF('Données projet'!$A$88&gt;35,BD80+BC81-BL80,IF(A81&lt;'Données projet'!$A$88,$BA$205^A81,IF(A81='Données projet'!$A$88,'Données projet'!$B$88,BD80+BC81-BL80)))</f>
        <v>98.7770000000001</v>
      </c>
      <c r="BE81" s="13">
        <f>BD81*VLOOKUP('Données projet'!$B$11,Paramètres!$A$1:$I$89,3,0)*VLOOKUP('Données projet'!$B$11,Paramètres!$A$1:$I$89,5,0)</f>
        <v>86.291587200000109</v>
      </c>
      <c r="BF81" s="13">
        <f t="shared" si="91"/>
        <v>23.668666682625744</v>
      </c>
      <c r="BG81" s="20">
        <f t="shared" si="61"/>
        <v>191.51410884557336</v>
      </c>
      <c r="BH81" s="59">
        <f t="shared" si="62"/>
        <v>484.8474421789067</v>
      </c>
      <c r="BI81" s="59">
        <f ca="1">AVERAGE(OFFSET($BH$3,0,0,'Données projet'!$E$11+1,1))-AVERAGE(OFFSET($H$3,0,0,'Données projet'!$E$11+1,1))</f>
        <v>140.51047034381901</v>
      </c>
      <c r="BJ81" s="59">
        <f t="shared" si="92"/>
        <v>141.76719489924892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4.9845451650829595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4.9845451650829595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294.16720320000013</v>
      </c>
      <c r="CA81" s="13">
        <f t="shared" si="93"/>
        <v>69.9522914607833</v>
      </c>
      <c r="CB81" s="20">
        <f t="shared" si="64"/>
        <v>634.17478653419778</v>
      </c>
      <c r="CC81" s="59">
        <f t="shared" si="65"/>
        <v>927.50811986753115</v>
      </c>
      <c r="CD81" s="59">
        <f ca="1">AVERAGE(OFFSET($CC$3,0,0,'Données projet'!$E$12+1,1))-AVERAGE(OFFSET($H$3,0,0,'Données projet'!$E$12+1,1))</f>
        <v>683.36974161977764</v>
      </c>
      <c r="CE81" s="59">
        <f t="shared" si="94"/>
        <v>312.6921234697457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36.554396485100213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36.554396485100213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8.6770000000000014</v>
      </c>
      <c r="CT81" s="12">
        <f>IF('Données projet'!$A$140&gt;35,CT80+CS81-DB80,IF(A81&lt;'Données projet'!$A$140,$CQ$205^A81,IF(A81='Données projet'!$A$140,'Données projet'!$B$140,CT80+CS81-DB80)))</f>
        <v>273.28800000000012</v>
      </c>
      <c r="CU81" s="17">
        <f>CT81*VLOOKUP('Données projet'!$B$13,Paramètres!$A$1:$I$89,3,0)*VLOOKUP('Données projet'!$B$13,Paramètres!$A$1:$I$89,5,0)</f>
        <v>294.16720320000013</v>
      </c>
      <c r="CV81" s="13">
        <f t="shared" si="95"/>
        <v>69.9522914607833</v>
      </c>
      <c r="CW81" s="20">
        <f t="shared" si="67"/>
        <v>634.17478653419778</v>
      </c>
      <c r="CX81" s="59">
        <f t="shared" si="68"/>
        <v>927.50811986753115</v>
      </c>
      <c r="CY81" s="59">
        <f ca="1">AVERAGE(OFFSET($CX$3,0,0,'Données projet'!$E$13+1,1))-AVERAGE(OFFSET($H$3,0,0,'Données projet'!$E$13+1,1))</f>
        <v>683.36974161977764</v>
      </c>
      <c r="CZ81" s="59">
        <f t="shared" si="96"/>
        <v>312.6921234697457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36.554396485100213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36.554396485100213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255.1219320000001</v>
      </c>
      <c r="P82" s="13">
        <f t="shared" si="87"/>
        <v>61.681427575411924</v>
      </c>
      <c r="Q82" s="20">
        <f t="shared" si="54"/>
        <v>551.76585126050918</v>
      </c>
      <c r="R82" s="59">
        <f t="shared" si="55"/>
        <v>845.09918459384244</v>
      </c>
      <c r="S82" s="59">
        <f ca="1">AVERAGE(OFFSET($R$3,0,0,'Données projet'!$E$9+1,1))-AVERAGE(OFFSET($H$3,0,0,'Données projet'!$E$9+1,1))</f>
        <v>544.5835993538301</v>
      </c>
      <c r="T82" s="59">
        <f t="shared" si="88"/>
        <v>269.67340993773422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30.124348548238373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30.124348548238373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268.31789400000014</v>
      </c>
      <c r="AK82" s="13">
        <f t="shared" si="89"/>
        <v>64.492154201698639</v>
      </c>
      <c r="AL82" s="20">
        <f t="shared" si="58"/>
        <v>579.6441672846255</v>
      </c>
      <c r="AM82" s="59">
        <f t="shared" si="59"/>
        <v>872.97750061795887</v>
      </c>
      <c r="AN82" s="59">
        <f ca="1">AVERAGE(OFFSET($AM$3,0,0,'Données projet'!$E$10+1,1))-AVERAGE(OFFSET($H$3,0,0,'Données projet'!$E$10+1,1))</f>
        <v>609.60019207204277</v>
      </c>
      <c r="AO82" s="59">
        <f t="shared" si="90"/>
        <v>281.42238288764503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31.682504507630018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31.682504507630018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1.0814999999999997</v>
      </c>
      <c r="BD82" s="12">
        <f>IF('Données projet'!$A$88&gt;35,BD81+BC82-BL81,IF(A82&lt;'Données projet'!$A$88,$BA$205^A82,IF(A82='Données projet'!$A$88,'Données projet'!$B$88,BD81+BC82-BL81)))</f>
        <v>99.858500000000106</v>
      </c>
      <c r="BE82" s="13">
        <f>BD82*VLOOKUP('Données projet'!$B$11,Paramètres!$A$1:$I$89,3,0)*VLOOKUP('Données projet'!$B$11,Paramètres!$A$1:$I$89,5,0)</f>
        <v>87.236385600000105</v>
      </c>
      <c r="BF82" s="13">
        <f t="shared" si="91"/>
        <v>23.897502753615012</v>
      </c>
      <c r="BG82" s="20">
        <f t="shared" si="61"/>
        <v>193.55818888254635</v>
      </c>
      <c r="BH82" s="59">
        <f t="shared" si="62"/>
        <v>486.89152221587966</v>
      </c>
      <c r="BI82" s="59">
        <f ca="1">AVERAGE(OFFSET($BH$3,0,0,'Données projet'!$E$11+1,1))-AVERAGE(OFFSET($H$3,0,0,'Données projet'!$E$11+1,1))</f>
        <v>140.51047034381901</v>
      </c>
      <c r="BJ82" s="59">
        <f t="shared" si="92"/>
        <v>141.76719489924892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4.8868012746680316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4.8868012746680316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303.50712600000014</v>
      </c>
      <c r="CA82" s="13">
        <f t="shared" si="93"/>
        <v>71.911193721905491</v>
      </c>
      <c r="CB82" s="20">
        <f t="shared" si="64"/>
        <v>653.85357351565222</v>
      </c>
      <c r="CC82" s="59">
        <f t="shared" si="65"/>
        <v>947.18690684898547</v>
      </c>
      <c r="CD82" s="59">
        <f ca="1">AVERAGE(OFFSET($CC$3,0,0,'Données projet'!$E$12+1,1))-AVERAGE(OFFSET($H$3,0,0,'Données projet'!$E$12+1,1))</f>
        <v>683.36974161977764</v>
      </c>
      <c r="CE82" s="59">
        <f t="shared" si="94"/>
        <v>312.6921234697457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35.837587066007707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35.837587066007707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8.6770000000000014</v>
      </c>
      <c r="CT82" s="12">
        <f>IF('Données projet'!$A$140&gt;35,CT81+CS82-DB81,IF(A82&lt;'Données projet'!$A$140,$CQ$205^A82,IF(A82='Données projet'!$A$140,'Données projet'!$B$140,CT81+CS82-DB81)))</f>
        <v>281.96500000000015</v>
      </c>
      <c r="CU82" s="17">
        <f>CT82*VLOOKUP('Données projet'!$B$13,Paramètres!$A$1:$I$89,3,0)*VLOOKUP('Données projet'!$B$13,Paramètres!$A$1:$I$89,5,0)</f>
        <v>303.50712600000014</v>
      </c>
      <c r="CV82" s="13">
        <f t="shared" si="95"/>
        <v>71.911193721905491</v>
      </c>
      <c r="CW82" s="20">
        <f t="shared" si="67"/>
        <v>653.85357351565222</v>
      </c>
      <c r="CX82" s="59">
        <f t="shared" si="68"/>
        <v>947.18690684898547</v>
      </c>
      <c r="CY82" s="59">
        <f ca="1">AVERAGE(OFFSET($CX$3,0,0,'Données projet'!$E$13+1,1))-AVERAGE(OFFSET($H$3,0,0,'Données projet'!$E$13+1,1))</f>
        <v>683.36974161977764</v>
      </c>
      <c r="CZ82" s="59">
        <f t="shared" si="96"/>
        <v>312.6921234697457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35.837587066007707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35.837587066007707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262.97288160000016</v>
      </c>
      <c r="P83" s="13">
        <f t="shared" si="87"/>
        <v>63.355656254051972</v>
      </c>
      <c r="Q83" s="20">
        <f t="shared" si="54"/>
        <v>568.35553676247412</v>
      </c>
      <c r="R83" s="59">
        <f t="shared" si="55"/>
        <v>861.68887009580749</v>
      </c>
      <c r="S83" s="59">
        <f ca="1">AVERAGE(OFFSET($R$3,0,0,'Données projet'!$E$9+1,1))-AVERAGE(OFFSET($H$3,0,0,'Données projet'!$E$9+1,1))</f>
        <v>544.5835993538301</v>
      </c>
      <c r="T83" s="59">
        <f t="shared" si="88"/>
        <v>269.67340993773422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29.533628447245746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29.533628447245746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276.57492720000016</v>
      </c>
      <c r="AK83" s="13">
        <f t="shared" si="89"/>
        <v>66.242674874712534</v>
      </c>
      <c r="AL83" s="20">
        <f t="shared" si="58"/>
        <v>597.07399028012458</v>
      </c>
      <c r="AM83" s="59">
        <f t="shared" si="59"/>
        <v>890.40732361345795</v>
      </c>
      <c r="AN83" s="59">
        <f ca="1">AVERAGE(OFFSET($AM$3,0,0,'Données projet'!$E$10+1,1))-AVERAGE(OFFSET($H$3,0,0,'Données projet'!$E$10+1,1))</f>
        <v>609.60019207204277</v>
      </c>
      <c r="AO83" s="59">
        <f t="shared" si="90"/>
        <v>281.42238288764503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31.061229918655016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31.061229918655016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100.94</v>
      </c>
      <c r="BB83" s="12">
        <f>VLOOKUP(A83,'Données projet'!$A$87:$I$107,9,0)</f>
        <v>1.0814999999999997</v>
      </c>
      <c r="BC83" s="12">
        <f t="array" ref="BC83">INDEX(BB:BB,MIN(IF(ISNUMBER(BB83:BB279),ROW(BB83:BB279),"")))</f>
        <v>1.0814999999999997</v>
      </c>
      <c r="BD83" s="12">
        <f>IF('Données projet'!$A$88&gt;35,BD82+BC83-BL82,IF(A83&lt;'Données projet'!$A$88,$BA$205^A83,IF(A83='Données projet'!$A$88,'Données projet'!$B$88,BD82+BC83-BL82)))</f>
        <v>100.94000000000011</v>
      </c>
      <c r="BE83" s="13">
        <f>BD83*VLOOKUP('Données projet'!$B$11,Paramètres!$A$1:$I$89,3,0)*VLOOKUP('Données projet'!$B$11,Paramètres!$A$1:$I$89,5,0)</f>
        <v>88.181184000000101</v>
      </c>
      <c r="BF83" s="13">
        <f t="shared" si="91"/>
        <v>24.126050518253159</v>
      </c>
      <c r="BG83" s="20">
        <f t="shared" si="61"/>
        <v>195.60176678595778</v>
      </c>
      <c r="BH83" s="59">
        <f t="shared" si="62"/>
        <v>488.93510011929106</v>
      </c>
      <c r="BI83" s="59">
        <f ca="1">AVERAGE(OFFSET($BH$3,0,0,'Données projet'!$E$11+1,1))-AVERAGE(OFFSET($H$3,0,0,'Données projet'!$E$11+1,1))</f>
        <v>140.51047034381901</v>
      </c>
      <c r="BJ83" s="59">
        <f t="shared" si="92"/>
        <v>141.76719489924892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100.94</v>
      </c>
      <c r="BM83" s="16">
        <f>IF(ISNA(VLOOKUP(A83,'Données projet'!$A$87:$I$107,5,0)),0%,VLOOKUP(A83,'Données projet'!$A$87:$I$107,5,0)*VLOOKUP('Données projet'!$B$11,Paramètres!$A$1:$I$89,7,0))</f>
        <v>0.318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35.79015053056434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35.79015053056434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312.84704880000015</v>
      </c>
      <c r="CA83" s="13">
        <f t="shared" si="93"/>
        <v>73.863090550124298</v>
      </c>
      <c r="CB83" s="20">
        <f t="shared" si="64"/>
        <v>673.52015936813336</v>
      </c>
      <c r="CC83" s="59">
        <f t="shared" si="65"/>
        <v>966.85349270146662</v>
      </c>
      <c r="CD83" s="59">
        <f ca="1">AVERAGE(OFFSET($CC$3,0,0,'Données projet'!$E$12+1,1))-AVERAGE(OFFSET($H$3,0,0,'Données projet'!$E$12+1,1))</f>
        <v>683.36974161977764</v>
      </c>
      <c r="CE83" s="59">
        <f t="shared" si="94"/>
        <v>312.6921234697457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35.13483384241303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35.13483384241303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8.6770000000000014</v>
      </c>
      <c r="CT83" s="12">
        <f>IF('Données projet'!$A$140&gt;35,CT82+CS83-DB82,IF(A83&lt;'Données projet'!$A$140,$CQ$205^A83,IF(A83='Données projet'!$A$140,'Données projet'!$B$140,CT82+CS83-DB82)))</f>
        <v>290.64200000000017</v>
      </c>
      <c r="CU83" s="17">
        <f>CT83*VLOOKUP('Données projet'!$B$13,Paramètres!$A$1:$I$89,3,0)*VLOOKUP('Données projet'!$B$13,Paramètres!$A$1:$I$89,5,0)</f>
        <v>312.84704880000015</v>
      </c>
      <c r="CV83" s="13">
        <f t="shared" si="95"/>
        <v>73.863090550124298</v>
      </c>
      <c r="CW83" s="20">
        <f t="shared" si="67"/>
        <v>673.52015936813336</v>
      </c>
      <c r="CX83" s="59">
        <f t="shared" si="68"/>
        <v>966.85349270146662</v>
      </c>
      <c r="CY83" s="59">
        <f ca="1">AVERAGE(OFFSET($CX$3,0,0,'Données projet'!$E$13+1,1))-AVERAGE(OFFSET($H$3,0,0,'Données projet'!$E$13+1,1))</f>
        <v>683.36974161977764</v>
      </c>
      <c r="CZ83" s="59">
        <f t="shared" si="96"/>
        <v>312.6921234697457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35.13483384241303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35.13483384241303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270.8238312000002</v>
      </c>
      <c r="P84" s="13">
        <f t="shared" si="87"/>
        <v>65.024076047844915</v>
      </c>
      <c r="Q84" s="20">
        <f t="shared" si="54"/>
        <v>584.93510512333023</v>
      </c>
      <c r="R84" s="59">
        <f t="shared" si="55"/>
        <v>878.26843845666349</v>
      </c>
      <c r="S84" s="59">
        <f ca="1">AVERAGE(OFFSET($R$3,0,0,'Données projet'!$E$9+1,1))-AVERAGE(OFFSET($H$3,0,0,'Données projet'!$E$9+1,1))</f>
        <v>544.5835993538301</v>
      </c>
      <c r="T84" s="59">
        <f t="shared" si="88"/>
        <v>269.67340993773422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28.9544920071299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28.9544920071299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284.83196040000018</v>
      </c>
      <c r="AK84" s="13">
        <f t="shared" si="89"/>
        <v>67.987121961040245</v>
      </c>
      <c r="AL84" s="20">
        <f t="shared" si="58"/>
        <v>614.49323511214538</v>
      </c>
      <c r="AM84" s="59">
        <f t="shared" si="59"/>
        <v>907.82656844547864</v>
      </c>
      <c r="AN84" s="59">
        <f ca="1">AVERAGE(OFFSET($AM$3,0,0,'Données projet'!$E$10+1,1))-AVERAGE(OFFSET($H$3,0,0,'Données projet'!$E$10+1,1))</f>
        <v>609.60019207204277</v>
      </c>
      <c r="AO84" s="59">
        <f t="shared" si="90"/>
        <v>281.42238288764503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30.452138145429732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30.452138145429732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9.9316821433603781E-14</v>
      </c>
      <c r="BF84" s="13">
        <f t="shared" si="91"/>
        <v>1.4932118279712753E-12</v>
      </c>
      <c r="BG84" s="20">
        <f t="shared" si="61"/>
        <v>2.7736540643801645E-12</v>
      </c>
      <c r="BH84" s="59">
        <f t="shared" si="62"/>
        <v>293.3333333333361</v>
      </c>
      <c r="BI84" s="59">
        <f ca="1">AVERAGE(OFFSET($BH$3,0,0,'Données projet'!$E$11+1,1))-AVERAGE(OFFSET($H$3,0,0,'Données projet'!$E$11+1,1))</f>
        <v>140.51047034381901</v>
      </c>
      <c r="BJ84" s="59">
        <f t="shared" si="92"/>
        <v>141.76719489924892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35.088327508496278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35.088327508496278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322.18697160000022</v>
      </c>
      <c r="CA84" s="13">
        <f t="shared" si="93"/>
        <v>75.808215099231475</v>
      </c>
      <c r="CB84" s="20">
        <f t="shared" si="64"/>
        <v>693.17495016782834</v>
      </c>
      <c r="CC84" s="59">
        <f t="shared" si="65"/>
        <v>986.50828350116171</v>
      </c>
      <c r="CD84" s="59">
        <f ca="1">AVERAGE(OFFSET($CC$3,0,0,'Données projet'!$E$12+1,1))-AVERAGE(OFFSET($H$3,0,0,'Données projet'!$E$12+1,1))</f>
        <v>683.36974161977764</v>
      </c>
      <c r="CE84" s="59">
        <f t="shared" si="94"/>
        <v>312.6921234697457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34.445861180895903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34.445861180895903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8.6770000000000014</v>
      </c>
      <c r="CT84" s="12">
        <f>IF('Données projet'!$A$140&gt;35,CT83+CS84-DB83,IF(A84&lt;'Données projet'!$A$140,$CQ$205^A84,IF(A84='Données projet'!$A$140,'Données projet'!$B$140,CT83+CS84-DB83)))</f>
        <v>299.31900000000019</v>
      </c>
      <c r="CU84" s="17">
        <f>CT84*VLOOKUP('Données projet'!$B$13,Paramètres!$A$1:$I$89,3,0)*VLOOKUP('Données projet'!$B$13,Paramètres!$A$1:$I$89,5,0)</f>
        <v>322.18697160000022</v>
      </c>
      <c r="CV84" s="13">
        <f t="shared" si="95"/>
        <v>75.808215099231475</v>
      </c>
      <c r="CW84" s="20">
        <f t="shared" si="67"/>
        <v>693.17495016782834</v>
      </c>
      <c r="CX84" s="59">
        <f t="shared" si="68"/>
        <v>986.50828350116171</v>
      </c>
      <c r="CY84" s="59">
        <f ca="1">AVERAGE(OFFSET($CX$3,0,0,'Données projet'!$E$13+1,1))-AVERAGE(OFFSET($H$3,0,0,'Données projet'!$E$13+1,1))</f>
        <v>683.36974161977764</v>
      </c>
      <c r="CZ84" s="59">
        <f t="shared" si="96"/>
        <v>312.6921234697457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34.445861180895903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34.445861180895903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278.67478080000018</v>
      </c>
      <c r="P85" s="13">
        <f t="shared" si="87"/>
        <v>66.686874688958113</v>
      </c>
      <c r="Q85" s="20">
        <f t="shared" si="54"/>
        <v>601.50488330993562</v>
      </c>
      <c r="R85" s="59">
        <f t="shared" si="55"/>
        <v>894.83821664326888</v>
      </c>
      <c r="S85" s="59">
        <f ca="1">AVERAGE(OFFSET($R$3,0,0,'Données projet'!$E$9+1,1))-AVERAGE(OFFSET($H$3,0,0,'Données projet'!$E$9+1,1))</f>
        <v>544.5835993538301</v>
      </c>
      <c r="T85" s="59">
        <f t="shared" si="88"/>
        <v>269.67340993773422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28.386712079366379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28.386712079366379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293.08899360000021</v>
      </c>
      <c r="AK85" s="13">
        <f t="shared" si="89"/>
        <v>69.725691747511789</v>
      </c>
      <c r="AL85" s="20">
        <f t="shared" si="58"/>
        <v>631.90224364691676</v>
      </c>
      <c r="AM85" s="59">
        <f t="shared" si="59"/>
        <v>925.23557698025002</v>
      </c>
      <c r="AN85" s="59">
        <f ca="1">AVERAGE(OFFSET($AM$3,0,0,'Données projet'!$E$10+1,1))-AVERAGE(OFFSET($H$3,0,0,'Données projet'!$E$10+1,1))</f>
        <v>609.60019207204277</v>
      </c>
      <c r="AO85" s="59">
        <f t="shared" si="90"/>
        <v>281.42238288764503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29.854990290368097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29.854990290368097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9.9316821433603781E-14</v>
      </c>
      <c r="BF85" s="13">
        <f t="shared" si="91"/>
        <v>1.4932118279712753E-12</v>
      </c>
      <c r="BG85" s="20">
        <f t="shared" si="61"/>
        <v>2.7736540643801645E-12</v>
      </c>
      <c r="BH85" s="59">
        <f t="shared" si="62"/>
        <v>293.3333333333361</v>
      </c>
      <c r="BI85" s="59">
        <f ca="1">AVERAGE(OFFSET($BH$3,0,0,'Données projet'!$E$11+1,1))-AVERAGE(OFFSET($H$3,0,0,'Données projet'!$E$11+1,1))</f>
        <v>140.51047034381901</v>
      </c>
      <c r="BJ85" s="59">
        <f t="shared" si="92"/>
        <v>141.76719489924892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34.400266807821197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34.400266807821197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331.52689440000023</v>
      </c>
      <c r="CA85" s="13">
        <f t="shared" si="93"/>
        <v>77.746786236474065</v>
      </c>
      <c r="CB85" s="20">
        <f t="shared" si="64"/>
        <v>712.81832710852598</v>
      </c>
      <c r="CC85" s="59">
        <f t="shared" si="65"/>
        <v>1006.1516604418593</v>
      </c>
      <c r="CD85" s="59">
        <f ca="1">AVERAGE(OFFSET($CC$3,0,0,'Données projet'!$E$12+1,1))-AVERAGE(OFFSET($H$3,0,0,'Données projet'!$E$12+1,1))</f>
        <v>683.36974161977764</v>
      </c>
      <c r="CE85" s="59">
        <f t="shared" si="94"/>
        <v>312.6921234697457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33.770398853039296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33.770398853039296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8.6770000000000014</v>
      </c>
      <c r="CT85" s="12">
        <f>IF('Données projet'!$A$140&gt;35,CT84+CS85-DB84,IF(A85&lt;'Données projet'!$A$140,$CQ$205^A85,IF(A85='Données projet'!$A$140,'Données projet'!$B$140,CT84+CS85-DB84)))</f>
        <v>307.99600000000021</v>
      </c>
      <c r="CU85" s="17">
        <f>CT85*VLOOKUP('Données projet'!$B$13,Paramètres!$A$1:$I$89,3,0)*VLOOKUP('Données projet'!$B$13,Paramètres!$A$1:$I$89,5,0)</f>
        <v>331.52689440000023</v>
      </c>
      <c r="CV85" s="13">
        <f t="shared" si="95"/>
        <v>77.746786236474065</v>
      </c>
      <c r="CW85" s="20">
        <f t="shared" si="67"/>
        <v>712.81832710852598</v>
      </c>
      <c r="CX85" s="59">
        <f t="shared" si="68"/>
        <v>1006.1516604418593</v>
      </c>
      <c r="CY85" s="59">
        <f ca="1">AVERAGE(OFFSET($CX$3,0,0,'Données projet'!$E$13+1,1))-AVERAGE(OFFSET($H$3,0,0,'Données projet'!$E$13+1,1))</f>
        <v>683.36974161977764</v>
      </c>
      <c r="CZ85" s="59">
        <f t="shared" si="96"/>
        <v>312.6921234697457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33.770398853039296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33.770398853039296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286.52573040000021</v>
      </c>
      <c r="P86" s="13">
        <f t="shared" si="87"/>
        <v>68.344228730046424</v>
      </c>
      <c r="Q86" s="20">
        <f t="shared" si="54"/>
        <v>618.06517881816455</v>
      </c>
      <c r="R86" s="59">
        <f t="shared" si="55"/>
        <v>911.39851215149793</v>
      </c>
      <c r="S86" s="59">
        <f ca="1">AVERAGE(OFFSET($R$3,0,0,'Données projet'!$E$9+1,1))-AVERAGE(OFFSET($H$3,0,0,'Données projet'!$E$9+1,1))</f>
        <v>544.5835993538301</v>
      </c>
      <c r="T86" s="59">
        <f t="shared" si="88"/>
        <v>269.67340993773422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27.830065969674738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27.830065969674738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301.34602680000023</v>
      </c>
      <c r="AK86" s="13">
        <f t="shared" si="89"/>
        <v>71.45856883201175</v>
      </c>
      <c r="AL86" s="20">
        <f t="shared" si="58"/>
        <v>649.30133739242081</v>
      </c>
      <c r="AM86" s="59">
        <f t="shared" si="59"/>
        <v>942.63467072575418</v>
      </c>
      <c r="AN86" s="59">
        <f ca="1">AVERAGE(OFFSET($AM$3,0,0,'Données projet'!$E$10+1,1))-AVERAGE(OFFSET($H$3,0,0,'Données projet'!$E$10+1,1))</f>
        <v>609.60019207204277</v>
      </c>
      <c r="AO86" s="59">
        <f t="shared" si="90"/>
        <v>281.42238288764503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29.269552140519991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29.269552140519991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9.9316821433603781E-14</v>
      </c>
      <c r="BF86" s="13">
        <f t="shared" si="91"/>
        <v>1.4932118279712753E-12</v>
      </c>
      <c r="BG86" s="20">
        <f t="shared" si="61"/>
        <v>2.7736540643801645E-12</v>
      </c>
      <c r="BH86" s="59">
        <f t="shared" si="62"/>
        <v>293.3333333333361</v>
      </c>
      <c r="BI86" s="59">
        <f ca="1">AVERAGE(OFFSET($BH$3,0,0,'Données projet'!$E$11+1,1))-AVERAGE(OFFSET($H$3,0,0,'Données projet'!$E$11+1,1))</f>
        <v>140.51047034381901</v>
      </c>
      <c r="BJ86" s="59">
        <f t="shared" si="92"/>
        <v>141.76719489924892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33.725698557810766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33.725698557810766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340.86681720000024</v>
      </c>
      <c r="CA86" s="13">
        <f t="shared" si="93"/>
        <v>79.679009795482443</v>
      </c>
      <c r="CB86" s="20">
        <f t="shared" si="64"/>
        <v>732.45064868379905</v>
      </c>
      <c r="CC86" s="59">
        <f t="shared" si="65"/>
        <v>1025.7839820171323</v>
      </c>
      <c r="CD86" s="59">
        <f ca="1">AVERAGE(OFFSET($CC$3,0,0,'Données projet'!$E$12+1,1))-AVERAGE(OFFSET($H$3,0,0,'Données projet'!$E$12+1,1))</f>
        <v>683.36974161977764</v>
      </c>
      <c r="CE86" s="59">
        <f t="shared" si="94"/>
        <v>312.6921234697457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33.108181929440619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33.108181929440619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8.6770000000000014</v>
      </c>
      <c r="CT86" s="12">
        <f>IF('Données projet'!$A$140&gt;35,CT85+CS86-DB85,IF(A86&lt;'Données projet'!$A$140,$CQ$205^A86,IF(A86='Données projet'!$A$140,'Données projet'!$B$140,CT85+CS86-DB85)))</f>
        <v>316.67300000000023</v>
      </c>
      <c r="CU86" s="17">
        <f>CT86*VLOOKUP('Données projet'!$B$13,Paramètres!$A$1:$I$89,3,0)*VLOOKUP('Données projet'!$B$13,Paramètres!$A$1:$I$89,5,0)</f>
        <v>340.86681720000024</v>
      </c>
      <c r="CV86" s="13">
        <f t="shared" si="95"/>
        <v>79.679009795482443</v>
      </c>
      <c r="CW86" s="20">
        <f t="shared" si="67"/>
        <v>732.45064868379905</v>
      </c>
      <c r="CX86" s="59">
        <f t="shared" si="68"/>
        <v>1025.7839820171323</v>
      </c>
      <c r="CY86" s="59">
        <f ca="1">AVERAGE(OFFSET($CX$3,0,0,'Données projet'!$E$13+1,1))-AVERAGE(OFFSET($H$3,0,0,'Données projet'!$E$13+1,1))</f>
        <v>683.36974161977764</v>
      </c>
      <c r="CZ86" s="59">
        <f t="shared" si="96"/>
        <v>312.6921234697457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33.108181929440619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33.108181929440619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294.37668000000025</v>
      </c>
      <c r="P87" s="13">
        <f t="shared" si="87"/>
        <v>69.99630449784344</v>
      </c>
      <c r="Q87" s="20">
        <f t="shared" si="54"/>
        <v>634.61628133374438</v>
      </c>
      <c r="R87" s="59">
        <f t="shared" si="55"/>
        <v>927.94961466707764</v>
      </c>
      <c r="S87" s="59">
        <f ca="1">AVERAGE(OFFSET($R$3,0,0,'Données projet'!$E$9+1,1))-AVERAGE(OFFSET($H$3,0,0,'Données projet'!$E$9+1,1))</f>
        <v>544.5835993538301</v>
      </c>
      <c r="T87" s="59">
        <f t="shared" si="88"/>
        <v>269.67340993773422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43.147236627276406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43.147236627276406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309.60306000000026</v>
      </c>
      <c r="AK87" s="13">
        <f t="shared" si="89"/>
        <v>73.185927120523928</v>
      </c>
      <c r="AL87" s="20">
        <f t="shared" si="58"/>
        <v>666.69081923491296</v>
      </c>
      <c r="AM87" s="59">
        <f t="shared" si="59"/>
        <v>960.02415256824634</v>
      </c>
      <c r="AN87" s="59">
        <f ca="1">AVERAGE(OFFSET($AM$3,0,0,'Données projet'!$E$10+1,1))-AVERAGE(OFFSET($H$3,0,0,'Données projet'!$E$10+1,1))</f>
        <v>609.60019207204277</v>
      </c>
      <c r="AO87" s="59">
        <f t="shared" si="90"/>
        <v>281.42238288764503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45.378990245928641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45.378990245928641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9.9316821433603781E-14</v>
      </c>
      <c r="BF87" s="13">
        <f t="shared" si="91"/>
        <v>1.4932118279712753E-12</v>
      </c>
      <c r="BG87" s="20">
        <f t="shared" si="61"/>
        <v>2.7736540643801645E-12</v>
      </c>
      <c r="BH87" s="59">
        <f t="shared" si="62"/>
        <v>293.3333333333361</v>
      </c>
      <c r="BI87" s="59">
        <f ca="1">AVERAGE(OFFSET($BH$3,0,0,'Données projet'!$E$11+1,1))-AVERAGE(OFFSET($H$3,0,0,'Données projet'!$E$11+1,1))</f>
        <v>140.51047034381901</v>
      </c>
      <c r="BJ87" s="59">
        <f t="shared" si="92"/>
        <v>141.76719489924892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33.064358179737035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33.064358179737035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350.20674000000025</v>
      </c>
      <c r="CA87" s="13">
        <f t="shared" si="93"/>
        <v>81.605079688013205</v>
      </c>
      <c r="CB87" s="20">
        <f t="shared" si="64"/>
        <v>752.07225262328996</v>
      </c>
      <c r="CC87" s="59">
        <f t="shared" si="65"/>
        <v>1045.4055859566233</v>
      </c>
      <c r="CD87" s="59">
        <f ca="1">AVERAGE(OFFSET($CC$3,0,0,'Données projet'!$E$12+1,1))-AVERAGE(OFFSET($H$3,0,0,'Données projet'!$E$12+1,1))</f>
        <v>683.36974161977764</v>
      </c>
      <c r="CE87" s="59">
        <f t="shared" si="94"/>
        <v>312.6921234697457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51.330333229001226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51.330333229001226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325.35000000000002</v>
      </c>
      <c r="CR87" s="12">
        <f>VLOOKUP(A87,'Données projet'!$A$139:$I$159,9,0)</f>
        <v>8.6770000000000014</v>
      </c>
      <c r="CS87" s="12">
        <f t="array" ref="CS87">INDEX(CR:CR,MIN(IF(ISNUMBER(CR87:CR283),ROW(CR87:CR283),"")))</f>
        <v>8.6770000000000014</v>
      </c>
      <c r="CT87" s="12">
        <f>IF('Données projet'!$A$140&gt;35,CT86+CS87-DB86,IF(A87&lt;'Données projet'!$A$140,$CQ$205^A87,IF(A87='Données projet'!$A$140,'Données projet'!$B$140,CT86+CS87-DB86)))</f>
        <v>325.35000000000025</v>
      </c>
      <c r="CU87" s="17">
        <f>CT87*VLOOKUP('Données projet'!$B$13,Paramètres!$A$1:$I$89,3,0)*VLOOKUP('Données projet'!$B$13,Paramètres!$A$1:$I$89,5,0)</f>
        <v>350.20674000000025</v>
      </c>
      <c r="CV87" s="13">
        <f t="shared" si="95"/>
        <v>81.605079688013205</v>
      </c>
      <c r="CW87" s="20">
        <f t="shared" si="67"/>
        <v>752.07225262328996</v>
      </c>
      <c r="CX87" s="59">
        <f t="shared" si="68"/>
        <v>1045.4055859566233</v>
      </c>
      <c r="CY87" s="59">
        <f ca="1">AVERAGE(OFFSET($CX$3,0,0,'Données projet'!$E$13+1,1))-AVERAGE(OFFSET($H$3,0,0,'Données projet'!$E$13+1,1))</f>
        <v>683.36974161977764</v>
      </c>
      <c r="CZ87" s="59">
        <f t="shared" si="96"/>
        <v>312.6921234697457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0.25800000000000001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51.330333229001226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51.330333229001226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246.26032080000024</v>
      </c>
      <c r="P88" s="13">
        <f t="shared" si="87"/>
        <v>59.784443753506842</v>
      </c>
      <c r="Q88" s="20">
        <f t="shared" si="54"/>
        <v>533.02796493069138</v>
      </c>
      <c r="R88" s="59">
        <f t="shared" si="55"/>
        <v>826.36129826402475</v>
      </c>
      <c r="S88" s="59">
        <f ca="1">AVERAGE(OFFSET($R$3,0,0,'Données projet'!$E$9+1,1))-AVERAGE(OFFSET($H$3,0,0,'Données projet'!$E$9+1,1))</f>
        <v>544.5835993538301</v>
      </c>
      <c r="T88" s="59">
        <f t="shared" si="88"/>
        <v>269.67340993773422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42.301145634231247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42.301145634231247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258.99792360000026</v>
      </c>
      <c r="AK88" s="13">
        <f t="shared" si="89"/>
        <v>62.508727780336244</v>
      </c>
      <c r="AL88" s="20">
        <f t="shared" si="58"/>
        <v>559.95741782075277</v>
      </c>
      <c r="AM88" s="59">
        <f t="shared" si="59"/>
        <v>853.29075115408614</v>
      </c>
      <c r="AN88" s="59">
        <f ca="1">AVERAGE(OFFSET($AM$3,0,0,'Données projet'!$E$10+1,1))-AVERAGE(OFFSET($H$3,0,0,'Données projet'!$E$10+1,1))</f>
        <v>609.60019207204277</v>
      </c>
      <c r="AO88" s="59">
        <f t="shared" si="90"/>
        <v>281.42238288764503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44.48913592565701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44.48913592565701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9.9316821433603781E-14</v>
      </c>
      <c r="BF88" s="13">
        <f t="shared" si="91"/>
        <v>1.4932118279712753E-12</v>
      </c>
      <c r="BG88" s="20">
        <f t="shared" si="61"/>
        <v>2.7736540643801645E-12</v>
      </c>
      <c r="BH88" s="59">
        <f t="shared" si="62"/>
        <v>293.3333333333361</v>
      </c>
      <c r="BI88" s="59">
        <f ca="1">AVERAGE(OFFSET($BH$3,0,0,'Données projet'!$E$11+1,1))-AVERAGE(OFFSET($H$3,0,0,'Données projet'!$E$11+1,1))</f>
        <v>140.51047034381901</v>
      </c>
      <c r="BJ88" s="59">
        <f t="shared" si="92"/>
        <v>141.76719489924892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32.415986283099528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32.415986283099528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292.96486440000029</v>
      </c>
      <c r="CA88" s="13">
        <f t="shared" si="93"/>
        <v>69.699598166054386</v>
      </c>
      <c r="CB88" s="20">
        <f t="shared" si="64"/>
        <v>631.64060563587861</v>
      </c>
      <c r="CC88" s="59">
        <f t="shared" si="65"/>
        <v>924.97393896921199</v>
      </c>
      <c r="CD88" s="59">
        <f ca="1">AVERAGE(OFFSET($CC$3,0,0,'Données projet'!$E$12+1,1))-AVERAGE(OFFSET($H$3,0,0,'Données projet'!$E$12+1,1))</f>
        <v>683.36974161977764</v>
      </c>
      <c r="CE88" s="59">
        <f t="shared" si="94"/>
        <v>312.6921234697457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50.32377670279233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50.32377670279233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8.2910000000000021</v>
      </c>
      <c r="CT88" s="12">
        <f>IF('Données projet'!$A$140&gt;35,CT87+CS88-DB87,IF(A88&lt;'Données projet'!$A$140,$CQ$205^A88,IF(A88='Données projet'!$A$140,'Données projet'!$B$140,CT87+CS88-DB87)))</f>
        <v>272.17100000000028</v>
      </c>
      <c r="CU88" s="17">
        <f>CT88*VLOOKUP('Données projet'!$B$13,Paramètres!$A$1:$I$89,3,0)*VLOOKUP('Données projet'!$B$13,Paramètres!$A$1:$I$89,5,0)</f>
        <v>292.96486440000029</v>
      </c>
      <c r="CV88" s="13">
        <f t="shared" si="95"/>
        <v>69.699598166054386</v>
      </c>
      <c r="CW88" s="20">
        <f t="shared" si="67"/>
        <v>631.64060563587861</v>
      </c>
      <c r="CX88" s="59">
        <f t="shared" si="68"/>
        <v>924.97393896921199</v>
      </c>
      <c r="CY88" s="59">
        <f ca="1">AVERAGE(OFFSET($CX$3,0,0,'Données projet'!$E$13+1,1))-AVERAGE(OFFSET($H$3,0,0,'Données projet'!$E$13+1,1))</f>
        <v>683.36974161977764</v>
      </c>
      <c r="CZ88" s="59">
        <f t="shared" si="96"/>
        <v>312.6921234697457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50.32377670279233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50.32377670279233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253.76201760000023</v>
      </c>
      <c r="P89" s="13">
        <f t="shared" si="87"/>
        <v>61.390818695638195</v>
      </c>
      <c r="Q89" s="20">
        <f t="shared" si="54"/>
        <v>548.89118988157031</v>
      </c>
      <c r="R89" s="59">
        <f t="shared" si="55"/>
        <v>842.22452321490368</v>
      </c>
      <c r="S89" s="59">
        <f ca="1">AVERAGE(OFFSET($R$3,0,0,'Données projet'!$E$9+1,1))-AVERAGE(OFFSET($H$3,0,0,'Données projet'!$E$9+1,1))</f>
        <v>544.5835993538301</v>
      </c>
      <c r="T89" s="59">
        <f t="shared" si="88"/>
        <v>269.67340993773422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41.471645969495157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41.471645969495157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266.88763920000025</v>
      </c>
      <c r="AK89" s="13">
        <f t="shared" si="89"/>
        <v>64.188302727706215</v>
      </c>
      <c r="AL89" s="20">
        <f t="shared" si="58"/>
        <v>576.62393219075545</v>
      </c>
      <c r="AM89" s="59">
        <f t="shared" si="59"/>
        <v>869.95726552408883</v>
      </c>
      <c r="AN89" s="59">
        <f ca="1">AVERAGE(OFFSET($AM$3,0,0,'Données projet'!$E$10+1,1))-AVERAGE(OFFSET($H$3,0,0,'Données projet'!$E$10+1,1))</f>
        <v>609.60019207204277</v>
      </c>
      <c r="AO89" s="59">
        <f t="shared" si="90"/>
        <v>281.42238288764503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43.616731105848366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43.616731105848366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9.9316821433603781E-14</v>
      </c>
      <c r="BF89" s="13">
        <f t="shared" si="91"/>
        <v>1.4932118279712753E-12</v>
      </c>
      <c r="BG89" s="20">
        <f t="shared" si="61"/>
        <v>2.7736540643801645E-12</v>
      </c>
      <c r="BH89" s="59">
        <f t="shared" si="62"/>
        <v>293.3333333333361</v>
      </c>
      <c r="BI89" s="59">
        <f ca="1">AVERAGE(OFFSET($BH$3,0,0,'Données projet'!$E$11+1,1))-AVERAGE(OFFSET($H$3,0,0,'Données projet'!$E$11+1,1))</f>
        <v>140.51047034381901</v>
      </c>
      <c r="BJ89" s="59">
        <f t="shared" si="92"/>
        <v>141.76719489924892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31.780328563887277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31.780328563887277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301.88929680000024</v>
      </c>
      <c r="CA89" s="13">
        <f t="shared" si="93"/>
        <v>71.572387824049713</v>
      </c>
      <c r="CB89" s="20">
        <f t="shared" si="64"/>
        <v>650.44576738688704</v>
      </c>
      <c r="CC89" s="59">
        <f t="shared" si="65"/>
        <v>943.77910072022041</v>
      </c>
      <c r="CD89" s="59">
        <f ca="1">AVERAGE(OFFSET($CC$3,0,0,'Données projet'!$E$12+1,1))-AVERAGE(OFFSET($H$3,0,0,'Données projet'!$E$12+1,1))</f>
        <v>683.36974161977764</v>
      </c>
      <c r="CE89" s="59">
        <f t="shared" si="94"/>
        <v>312.6921234697457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49.336958136123535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49.336958136123535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8.2910000000000021</v>
      </c>
      <c r="CT89" s="12">
        <f>IF('Données projet'!$A$140&gt;35,CT88+CS89-DB88,IF(A89&lt;'Données projet'!$A$140,$CQ$205^A89,IF(A89='Données projet'!$A$140,'Données projet'!$B$140,CT88+CS89-DB88)))</f>
        <v>280.46200000000027</v>
      </c>
      <c r="CU89" s="17">
        <f>CT89*VLOOKUP('Données projet'!$B$13,Paramètres!$A$1:$I$89,3,0)*VLOOKUP('Données projet'!$B$13,Paramètres!$A$1:$I$89,5,0)</f>
        <v>301.88929680000024</v>
      </c>
      <c r="CV89" s="13">
        <f t="shared" si="95"/>
        <v>71.572387824049713</v>
      </c>
      <c r="CW89" s="20">
        <f t="shared" si="67"/>
        <v>650.44576738688704</v>
      </c>
      <c r="CX89" s="59">
        <f t="shared" si="68"/>
        <v>943.77910072022041</v>
      </c>
      <c r="CY89" s="59">
        <f ca="1">AVERAGE(OFFSET($CX$3,0,0,'Données projet'!$E$13+1,1))-AVERAGE(OFFSET($H$3,0,0,'Données projet'!$E$13+1,1))</f>
        <v>683.36974161977764</v>
      </c>
      <c r="CZ89" s="59">
        <f t="shared" si="96"/>
        <v>312.6921234697457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49.336958136123535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49.336958136123535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261.26371440000025</v>
      </c>
      <c r="P90" s="13">
        <f t="shared" si="87"/>
        <v>62.991674736313257</v>
      </c>
      <c r="Q90" s="20">
        <f t="shared" si="54"/>
        <v>564.74480274574603</v>
      </c>
      <c r="R90" s="59">
        <f t="shared" si="55"/>
        <v>858.07813607907929</v>
      </c>
      <c r="S90" s="59">
        <f ca="1">AVERAGE(OFFSET($R$3,0,0,'Données projet'!$E$9+1,1))-AVERAGE(OFFSET($H$3,0,0,'Données projet'!$E$9+1,1))</f>
        <v>544.5835993538301</v>
      </c>
      <c r="T90" s="59">
        <f t="shared" si="88"/>
        <v>269.67340993773422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40.658412287239706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40.658412287239706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274.7773548000003</v>
      </c>
      <c r="AK90" s="13">
        <f t="shared" si="89"/>
        <v>65.862107285872696</v>
      </c>
      <c r="AL90" s="20">
        <f t="shared" si="58"/>
        <v>593.28039646622881</v>
      </c>
      <c r="AM90" s="59">
        <f t="shared" si="59"/>
        <v>886.61372979956218</v>
      </c>
      <c r="AN90" s="59">
        <f ca="1">AVERAGE(OFFSET($AM$3,0,0,'Données projet'!$E$10+1,1))-AVERAGE(OFFSET($H$3,0,0,'Données projet'!$E$10+1,1))</f>
        <v>609.60019207204277</v>
      </c>
      <c r="AO90" s="59">
        <f t="shared" si="90"/>
        <v>281.42238288764503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42.76143361244177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42.76143361244177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9.9316821433603781E-14</v>
      </c>
      <c r="BF90" s="13">
        <f t="shared" si="91"/>
        <v>1.4932118279712753E-12</v>
      </c>
      <c r="BG90" s="20">
        <f t="shared" si="61"/>
        <v>2.7736540643801645E-12</v>
      </c>
      <c r="BH90" s="59">
        <f t="shared" si="62"/>
        <v>293.3333333333361</v>
      </c>
      <c r="BI90" s="59">
        <f ca="1">AVERAGE(OFFSET($BH$3,0,0,'Données projet'!$E$11+1,1))-AVERAGE(OFFSET($H$3,0,0,'Données projet'!$E$11+1,1))</f>
        <v>140.51047034381901</v>
      </c>
      <c r="BJ90" s="59">
        <f t="shared" si="92"/>
        <v>141.76719489924892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31.157135704835852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31.157135704835852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310.81372920000024</v>
      </c>
      <c r="CA90" s="13">
        <f t="shared" si="93"/>
        <v>73.438743279606001</v>
      </c>
      <c r="CB90" s="20">
        <f t="shared" si="64"/>
        <v>669.23972290198083</v>
      </c>
      <c r="CC90" s="59">
        <f t="shared" si="65"/>
        <v>962.5730562353142</v>
      </c>
      <c r="CD90" s="59">
        <f ca="1">AVERAGE(OFFSET($CC$3,0,0,'Données projet'!$E$12+1,1))-AVERAGE(OFFSET($H$3,0,0,'Données projet'!$E$12+1,1))</f>
        <v>683.36974161977764</v>
      </c>
      <c r="CE90" s="59">
        <f t="shared" si="94"/>
        <v>312.6921234697457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48.369490479647219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48.369490479647219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8.2910000000000021</v>
      </c>
      <c r="CT90" s="12">
        <f>IF('Données projet'!$A$140&gt;35,CT89+CS90-DB89,IF(A90&lt;'Données projet'!$A$140,$CQ$205^A90,IF(A90='Données projet'!$A$140,'Données projet'!$B$140,CT89+CS90-DB89)))</f>
        <v>288.75300000000027</v>
      </c>
      <c r="CU90" s="17">
        <f>CT90*VLOOKUP('Données projet'!$B$13,Paramètres!$A$1:$I$89,3,0)*VLOOKUP('Données projet'!$B$13,Paramètres!$A$1:$I$89,5,0)</f>
        <v>310.81372920000024</v>
      </c>
      <c r="CV90" s="13">
        <f t="shared" si="95"/>
        <v>73.438743279606001</v>
      </c>
      <c r="CW90" s="20">
        <f t="shared" si="67"/>
        <v>669.23972290198083</v>
      </c>
      <c r="CX90" s="59">
        <f t="shared" si="68"/>
        <v>962.5730562353142</v>
      </c>
      <c r="CY90" s="59">
        <f ca="1">AVERAGE(OFFSET($CX$3,0,0,'Données projet'!$E$13+1,1))-AVERAGE(OFFSET($H$3,0,0,'Données projet'!$E$13+1,1))</f>
        <v>683.36974161977764</v>
      </c>
      <c r="CZ90" s="59">
        <f t="shared" si="96"/>
        <v>312.6921234697457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48.369490479647219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48.369490479647219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268.76541120000024</v>
      </c>
      <c r="P91" s="13">
        <f t="shared" si="87"/>
        <v>64.587188539623412</v>
      </c>
      <c r="Q91" s="20">
        <f t="shared" si="54"/>
        <v>580.58911121317794</v>
      </c>
      <c r="R91" s="59">
        <f t="shared" si="55"/>
        <v>873.92244454651131</v>
      </c>
      <c r="S91" s="59">
        <f ca="1">AVERAGE(OFFSET($R$3,0,0,'Données projet'!$E$9+1,1))-AVERAGE(OFFSET($H$3,0,0,'Données projet'!$E$9+1,1))</f>
        <v>544.5835993538301</v>
      </c>
      <c r="T91" s="59">
        <f t="shared" si="88"/>
        <v>269.67340993773422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39.861125621469718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39.861125621469718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282.66707040000023</v>
      </c>
      <c r="AK91" s="13">
        <f t="shared" si="89"/>
        <v>67.530326169234471</v>
      </c>
      <c r="AL91" s="20">
        <f t="shared" si="58"/>
        <v>609.92713235808367</v>
      </c>
      <c r="AM91" s="59">
        <f t="shared" si="59"/>
        <v>903.26046569141704</v>
      </c>
      <c r="AN91" s="59">
        <f ca="1">AVERAGE(OFFSET($AM$3,0,0,'Données projet'!$E$10+1,1))-AVERAGE(OFFSET($H$3,0,0,'Données projet'!$E$10+1,1))</f>
        <v>609.60019207204277</v>
      </c>
      <c r="AO91" s="59">
        <f t="shared" si="90"/>
        <v>281.42238288764503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41.922907981200915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41.922907981200915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9.9316821433603781E-14</v>
      </c>
      <c r="BF91" s="13">
        <f t="shared" si="91"/>
        <v>1.4932118279712753E-12</v>
      </c>
      <c r="BG91" s="20">
        <f t="shared" si="61"/>
        <v>2.7736540643801645E-12</v>
      </c>
      <c r="BH91" s="59">
        <f t="shared" si="62"/>
        <v>293.3333333333361</v>
      </c>
      <c r="BI91" s="59">
        <f ca="1">AVERAGE(OFFSET($BH$3,0,0,'Données projet'!$E$11+1,1))-AVERAGE(OFFSET($H$3,0,0,'Données projet'!$E$11+1,1))</f>
        <v>140.51047034381901</v>
      </c>
      <c r="BJ91" s="59">
        <f t="shared" si="92"/>
        <v>141.76719489924892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30.546163277640314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30.546163277640314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319.7381616000003</v>
      </c>
      <c r="CA91" s="13">
        <f t="shared" si="93"/>
        <v>75.298870496271519</v>
      </c>
      <c r="CB91" s="20">
        <f t="shared" si="64"/>
        <v>688.02283090100661</v>
      </c>
      <c r="CC91" s="59">
        <f t="shared" si="65"/>
        <v>981.35616423433999</v>
      </c>
      <c r="CD91" s="59">
        <f ca="1">AVERAGE(OFFSET($CC$3,0,0,'Données projet'!$E$12+1,1))-AVERAGE(OFFSET($H$3,0,0,'Données projet'!$E$12+1,1))</f>
        <v>683.36974161977764</v>
      </c>
      <c r="CE91" s="59">
        <f t="shared" si="94"/>
        <v>312.6921234697457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47.420994273817399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47.420994273817399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8.2910000000000021</v>
      </c>
      <c r="CT91" s="12">
        <f>IF('Données projet'!$A$140&gt;35,CT90+CS91-DB90,IF(A91&lt;'Données projet'!$A$140,$CQ$205^A91,IF(A91='Données projet'!$A$140,'Données projet'!$B$140,CT90+CS91-DB90)))</f>
        <v>297.04400000000027</v>
      </c>
      <c r="CU91" s="17">
        <f>CT91*VLOOKUP('Données projet'!$B$13,Paramètres!$A$1:$I$89,3,0)*VLOOKUP('Données projet'!$B$13,Paramètres!$A$1:$I$89,5,0)</f>
        <v>319.7381616000003</v>
      </c>
      <c r="CV91" s="13">
        <f t="shared" si="95"/>
        <v>75.298870496271519</v>
      </c>
      <c r="CW91" s="20">
        <f t="shared" si="67"/>
        <v>688.02283090100661</v>
      </c>
      <c r="CX91" s="59">
        <f t="shared" si="68"/>
        <v>981.35616423433999</v>
      </c>
      <c r="CY91" s="59">
        <f ca="1">AVERAGE(OFFSET($CX$3,0,0,'Données projet'!$E$13+1,1))-AVERAGE(OFFSET($H$3,0,0,'Données projet'!$E$13+1,1))</f>
        <v>683.36974161977764</v>
      </c>
      <c r="CZ91" s="59">
        <f t="shared" si="96"/>
        <v>312.6921234697457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47.420994273817399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47.420994273817399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276.26710800000023</v>
      </c>
      <c r="P92" s="13">
        <f t="shared" si="87"/>
        <v>66.177526346547864</v>
      </c>
      <c r="Q92" s="20">
        <f t="shared" si="54"/>
        <v>596.42440482023801</v>
      </c>
      <c r="R92" s="59">
        <f t="shared" si="55"/>
        <v>889.75773815357138</v>
      </c>
      <c r="S92" s="59">
        <f ca="1">AVERAGE(OFFSET($R$3,0,0,'Données projet'!$E$9+1,1))-AVERAGE(OFFSET($H$3,0,0,'Données projet'!$E$9+1,1))</f>
        <v>544.5835993538301</v>
      </c>
      <c r="T92" s="59">
        <f t="shared" si="88"/>
        <v>269.67340993773422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39.079473260918625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39.079473260918625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290.55678600000027</v>
      </c>
      <c r="AK92" s="13">
        <f t="shared" si="89"/>
        <v>69.193133194113571</v>
      </c>
      <c r="AL92" s="20">
        <f t="shared" si="58"/>
        <v>626.56444259641489</v>
      </c>
      <c r="AM92" s="59">
        <f t="shared" si="59"/>
        <v>919.89777592974815</v>
      </c>
      <c r="AN92" s="59">
        <f ca="1">AVERAGE(OFFSET($AM$3,0,0,'Données projet'!$E$10+1,1))-AVERAGE(OFFSET($H$3,0,0,'Données projet'!$E$10+1,1))</f>
        <v>609.60019207204277</v>
      </c>
      <c r="AO92" s="59">
        <f t="shared" si="90"/>
        <v>281.42238288764503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41.100825326138562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41.100825326138562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9.9316821433603781E-14</v>
      </c>
      <c r="BF92" s="13">
        <f t="shared" si="91"/>
        <v>1.4932118279712753E-12</v>
      </c>
      <c r="BG92" s="20">
        <f t="shared" si="61"/>
        <v>2.7736540643801645E-12</v>
      </c>
      <c r="BH92" s="59">
        <f t="shared" si="62"/>
        <v>293.3333333333361</v>
      </c>
      <c r="BI92" s="59">
        <f ca="1">AVERAGE(OFFSET($BH$3,0,0,'Données projet'!$E$11+1,1))-AVERAGE(OFFSET($H$3,0,0,'Données projet'!$E$11+1,1))</f>
        <v>140.51047034381901</v>
      </c>
      <c r="BJ92" s="59">
        <f t="shared" si="92"/>
        <v>141.76719489924892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29.947171647085696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29.947171647085696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328.6625940000003</v>
      </c>
      <c r="CA92" s="13">
        <f t="shared" si="93"/>
        <v>77.152963285826345</v>
      </c>
      <c r="CB92" s="20">
        <f t="shared" si="64"/>
        <v>706.79542893948144</v>
      </c>
      <c r="CC92" s="59">
        <f t="shared" si="65"/>
        <v>1000.1287622728148</v>
      </c>
      <c r="CD92" s="59">
        <f ca="1">AVERAGE(OFFSET($CC$3,0,0,'Données projet'!$E$12+1,1))-AVERAGE(OFFSET($H$3,0,0,'Données projet'!$E$12+1,1))</f>
        <v>683.36974161977764</v>
      </c>
      <c r="CE92" s="59">
        <f t="shared" si="94"/>
        <v>312.6921234697457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46.491097500058345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46.491097500058345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8.2910000000000021</v>
      </c>
      <c r="CT92" s="12">
        <f>IF('Données projet'!$A$140&gt;35,CT91+CS92-DB91,IF(A92&lt;'Données projet'!$A$140,$CQ$205^A92,IF(A92='Données projet'!$A$140,'Données projet'!$B$140,CT91+CS92-DB91)))</f>
        <v>305.33500000000026</v>
      </c>
      <c r="CU92" s="17">
        <f>CT92*VLOOKUP('Données projet'!$B$13,Paramètres!$A$1:$I$89,3,0)*VLOOKUP('Données projet'!$B$13,Paramètres!$A$1:$I$89,5,0)</f>
        <v>328.6625940000003</v>
      </c>
      <c r="CV92" s="13">
        <f t="shared" si="95"/>
        <v>77.152963285826345</v>
      </c>
      <c r="CW92" s="20">
        <f t="shared" si="67"/>
        <v>706.79542893948144</v>
      </c>
      <c r="CX92" s="59">
        <f t="shared" si="68"/>
        <v>1000.1287622728148</v>
      </c>
      <c r="CY92" s="59">
        <f ca="1">AVERAGE(OFFSET($CX$3,0,0,'Données projet'!$E$13+1,1))-AVERAGE(OFFSET($H$3,0,0,'Données projet'!$E$13+1,1))</f>
        <v>683.36974161977764</v>
      </c>
      <c r="CZ92" s="59">
        <f t="shared" si="96"/>
        <v>312.6921234697457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46.491097500058345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46.491097500058345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283.76880480000023</v>
      </c>
      <c r="P93" s="13">
        <f t="shared" si="87"/>
        <v>67.762844856024827</v>
      </c>
      <c r="Q93" s="20">
        <f t="shared" si="54"/>
        <v>612.2509564842436</v>
      </c>
      <c r="R93" s="59">
        <f t="shared" si="55"/>
        <v>905.58428981757697</v>
      </c>
      <c r="S93" s="59">
        <f ca="1">AVERAGE(OFFSET($R$3,0,0,'Données projet'!$E$9+1,1))-AVERAGE(OFFSET($H$3,0,0,'Données projet'!$E$9+1,1))</f>
        <v>544.5835993538301</v>
      </c>
      <c r="T93" s="59">
        <f t="shared" si="88"/>
        <v>269.67340993773422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38.31314862639708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38.31314862639708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298.44650160000026</v>
      </c>
      <c r="AK93" s="13">
        <f t="shared" si="89"/>
        <v>70.850692199974645</v>
      </c>
      <c r="AL93" s="20">
        <f t="shared" si="58"/>
        <v>643.19261253495631</v>
      </c>
      <c r="AM93" s="59">
        <f t="shared" si="59"/>
        <v>936.52594586828968</v>
      </c>
      <c r="AN93" s="59">
        <f ca="1">AVERAGE(OFFSET($AM$3,0,0,'Données projet'!$E$10+1,1))-AVERAGE(OFFSET($H$3,0,0,'Données projet'!$E$10+1,1))</f>
        <v>609.60019207204277</v>
      </c>
      <c r="AO93" s="59">
        <f t="shared" si="90"/>
        <v>281.42238288764503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40.294863210521072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40.294863210521072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9.9316821433603781E-14</v>
      </c>
      <c r="BF93" s="13">
        <f t="shared" si="91"/>
        <v>1.4932118279712753E-12</v>
      </c>
      <c r="BG93" s="20">
        <f t="shared" si="61"/>
        <v>2.7736540643801645E-12</v>
      </c>
      <c r="BH93" s="59">
        <f t="shared" si="62"/>
        <v>293.3333333333361</v>
      </c>
      <c r="BI93" s="59">
        <f ca="1">AVERAGE(OFFSET($BH$3,0,0,'Données projet'!$E$11+1,1))-AVERAGE(OFFSET($H$3,0,0,'Données projet'!$E$11+1,1))</f>
        <v>140.51047034381901</v>
      </c>
      <c r="BJ93" s="59">
        <f t="shared" si="92"/>
        <v>141.76719489924892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29.359925877057435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29.359925877057435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337.5870264000003</v>
      </c>
      <c r="CA93" s="13">
        <f t="shared" si="93"/>
        <v>79.001204335476828</v>
      </c>
      <c r="CB93" s="20">
        <f t="shared" si="64"/>
        <v>725.55783519762269</v>
      </c>
      <c r="CC93" s="59">
        <f t="shared" si="65"/>
        <v>1018.8911685309561</v>
      </c>
      <c r="CD93" s="59">
        <f ca="1">AVERAGE(OFFSET($CC$3,0,0,'Données projet'!$E$12+1,1))-AVERAGE(OFFSET($H$3,0,0,'Données projet'!$E$12+1,1))</f>
        <v>683.36974161977764</v>
      </c>
      <c r="CE93" s="59">
        <f t="shared" si="94"/>
        <v>312.6921234697457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45.579435434851675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45.579435434851675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8.2910000000000021</v>
      </c>
      <c r="CT93" s="12">
        <f>IF('Données projet'!$A$140&gt;35,CT92+CS93-DB92,IF(A93&lt;'Données projet'!$A$140,$CQ$205^A93,IF(A93='Données projet'!$A$140,'Données projet'!$B$140,CT92+CS93-DB92)))</f>
        <v>313.62600000000026</v>
      </c>
      <c r="CU93" s="17">
        <f>CT93*VLOOKUP('Données projet'!$B$13,Paramètres!$A$1:$I$89,3,0)*VLOOKUP('Données projet'!$B$13,Paramètres!$A$1:$I$89,5,0)</f>
        <v>337.5870264000003</v>
      </c>
      <c r="CV93" s="13">
        <f t="shared" si="95"/>
        <v>79.001204335476828</v>
      </c>
      <c r="CW93" s="20">
        <f t="shared" si="67"/>
        <v>725.55783519762269</v>
      </c>
      <c r="CX93" s="59">
        <f t="shared" si="68"/>
        <v>1018.8911685309561</v>
      </c>
      <c r="CY93" s="59">
        <f ca="1">AVERAGE(OFFSET($CX$3,0,0,'Données projet'!$E$13+1,1))-AVERAGE(OFFSET($H$3,0,0,'Données projet'!$E$13+1,1))</f>
        <v>683.36974161977764</v>
      </c>
      <c r="CZ93" s="59">
        <f t="shared" si="96"/>
        <v>312.6921234697457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45.579435434851675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45.579435434851675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291.27050160000022</v>
      </c>
      <c r="P94" s="13">
        <f t="shared" si="87"/>
        <v>69.343292010233441</v>
      </c>
      <c r="Q94" s="20">
        <f t="shared" si="54"/>
        <v>628.0690238711569</v>
      </c>
      <c r="R94" s="59">
        <f t="shared" si="55"/>
        <v>921.40235720449027</v>
      </c>
      <c r="S94" s="59">
        <f ca="1">AVERAGE(OFFSET($R$3,0,0,'Données projet'!$E$9+1,1))-AVERAGE(OFFSET($H$3,0,0,'Données projet'!$E$9+1,1))</f>
        <v>544.5835993538301</v>
      </c>
      <c r="T94" s="59">
        <f t="shared" si="88"/>
        <v>269.67340993773422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37.561851150546623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37.561851150546623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306.33621720000025</v>
      </c>
      <c r="AK94" s="13">
        <f t="shared" si="89"/>
        <v>72.503157870491862</v>
      </c>
      <c r="AL94" s="20">
        <f t="shared" si="58"/>
        <v>659.81191158110698</v>
      </c>
      <c r="AM94" s="59">
        <f t="shared" si="59"/>
        <v>953.14524491444035</v>
      </c>
      <c r="AN94" s="59">
        <f ca="1">AVERAGE(OFFSET($AM$3,0,0,'Données projet'!$E$10+1,1))-AVERAGE(OFFSET($H$3,0,0,'Données projet'!$E$10+1,1))</f>
        <v>609.60019207204277</v>
      </c>
      <c r="AO94" s="59">
        <f t="shared" si="90"/>
        <v>281.42238288764503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39.504705520402489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39.504705520402489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9.9316821433603781E-14</v>
      </c>
      <c r="BF94" s="13">
        <f t="shared" si="91"/>
        <v>1.4932118279712753E-12</v>
      </c>
      <c r="BG94" s="20">
        <f t="shared" si="61"/>
        <v>2.7736540643801645E-12</v>
      </c>
      <c r="BH94" s="59">
        <f t="shared" si="62"/>
        <v>293.3333333333361</v>
      </c>
      <c r="BI94" s="59">
        <f ca="1">AVERAGE(OFFSET($BH$3,0,0,'Données projet'!$E$11+1,1))-AVERAGE(OFFSET($H$3,0,0,'Données projet'!$E$11+1,1))</f>
        <v>140.51047034381901</v>
      </c>
      <c r="BJ94" s="59">
        <f t="shared" si="92"/>
        <v>141.76719489924892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28.784195638394877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28.784195638394877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346.51145880000024</v>
      </c>
      <c r="CA94" s="13">
        <f t="shared" si="93"/>
        <v>80.843766123376099</v>
      </c>
      <c r="CB94" s="20">
        <f t="shared" si="64"/>
        <v>744.31035007488038</v>
      </c>
      <c r="CC94" s="59">
        <f t="shared" si="65"/>
        <v>1037.6436834082137</v>
      </c>
      <c r="CD94" s="59">
        <f ca="1">AVERAGE(OFFSET($CC$3,0,0,'Données projet'!$E$12+1,1))-AVERAGE(OFFSET($H$3,0,0,'Données projet'!$E$12+1,1))</f>
        <v>683.36974161977764</v>
      </c>
      <c r="CE94" s="59">
        <f t="shared" si="94"/>
        <v>312.6921234697457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44.685650506684759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44.685650506684759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8.2910000000000021</v>
      </c>
      <c r="CT94" s="12">
        <f>IF('Données projet'!$A$140&gt;35,CT93+CS94-DB93,IF(A94&lt;'Données projet'!$A$140,$CQ$205^A94,IF(A94='Données projet'!$A$140,'Données projet'!$B$140,CT93+CS94-DB93)))</f>
        <v>321.91700000000026</v>
      </c>
      <c r="CU94" s="17">
        <f>CT94*VLOOKUP('Données projet'!$B$13,Paramètres!$A$1:$I$89,3,0)*VLOOKUP('Données projet'!$B$13,Paramètres!$A$1:$I$89,5,0)</f>
        <v>346.51145880000024</v>
      </c>
      <c r="CV94" s="13">
        <f t="shared" si="95"/>
        <v>80.843766123376099</v>
      </c>
      <c r="CW94" s="20">
        <f t="shared" si="67"/>
        <v>744.31035007488038</v>
      </c>
      <c r="CX94" s="59">
        <f t="shared" si="68"/>
        <v>1037.6436834082137</v>
      </c>
      <c r="CY94" s="59">
        <f ca="1">AVERAGE(OFFSET($CX$3,0,0,'Données projet'!$E$13+1,1))-AVERAGE(OFFSET($H$3,0,0,'Données projet'!$E$13+1,1))</f>
        <v>683.36974161977764</v>
      </c>
      <c r="CZ94" s="59">
        <f t="shared" si="96"/>
        <v>312.6921234697457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44.685650506684759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44.685650506684759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298.77219840000021</v>
      </c>
      <c r="P95" s="13">
        <f t="shared" si="87"/>
        <v>70.919007696700163</v>
      </c>
      <c r="Q95" s="20">
        <f t="shared" si="54"/>
        <v>643.87885061841985</v>
      </c>
      <c r="R95" s="59">
        <f t="shared" si="55"/>
        <v>937.2121839517531</v>
      </c>
      <c r="S95" s="59">
        <f ca="1">AVERAGE(OFFSET($R$3,0,0,'Données projet'!$E$9+1,1))-AVERAGE(OFFSET($H$3,0,0,'Données projet'!$E$9+1,1))</f>
        <v>544.5835993538301</v>
      </c>
      <c r="T95" s="59">
        <f t="shared" si="88"/>
        <v>269.67340993773422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36.825286159951382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36.825286159951382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314.22593280000024</v>
      </c>
      <c r="AK95" s="13">
        <f t="shared" si="89"/>
        <v>74.150676467648211</v>
      </c>
      <c r="AL95" s="20">
        <f t="shared" si="58"/>
        <v>676.42259447448771</v>
      </c>
      <c r="AM95" s="59">
        <f t="shared" si="59"/>
        <v>969.75592780782108</v>
      </c>
      <c r="AN95" s="59">
        <f ca="1">AVERAGE(OFFSET($AM$3,0,0,'Données projet'!$E$10+1,1))-AVERAGE(OFFSET($H$3,0,0,'Données projet'!$E$10+1,1))</f>
        <v>609.60019207204277</v>
      </c>
      <c r="AO95" s="59">
        <f t="shared" si="90"/>
        <v>281.42238288764503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38.730042340638533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38.730042340638533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9.9316821433603781E-14</v>
      </c>
      <c r="BF95" s="13">
        <f t="shared" si="91"/>
        <v>1.4932118279712753E-12</v>
      </c>
      <c r="BG95" s="20">
        <f t="shared" si="61"/>
        <v>2.7736540643801645E-12</v>
      </c>
      <c r="BH95" s="59">
        <f t="shared" si="62"/>
        <v>293.3333333333361</v>
      </c>
      <c r="BI95" s="59">
        <f ca="1">AVERAGE(OFFSET($BH$3,0,0,'Données projet'!$E$11+1,1))-AVERAGE(OFFSET($H$3,0,0,'Données projet'!$E$11+1,1))</f>
        <v>140.51047034381901</v>
      </c>
      <c r="BJ95" s="59">
        <f t="shared" si="92"/>
        <v>141.76719489924892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28.219755118551721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28.219755118551721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355.43589120000024</v>
      </c>
      <c r="CA95" s="13">
        <f t="shared" si="93"/>
        <v>82.68081173717313</v>
      </c>
      <c r="CB95" s="20">
        <f t="shared" si="64"/>
        <v>763.05325761557697</v>
      </c>
      <c r="CC95" s="59">
        <f t="shared" si="65"/>
        <v>1056.3865909489102</v>
      </c>
      <c r="CD95" s="59">
        <f ca="1">AVERAGE(OFFSET($CC$3,0,0,'Données projet'!$E$12+1,1))-AVERAGE(OFFSET($H$3,0,0,'Données projet'!$E$12+1,1))</f>
        <v>683.36974161977764</v>
      </c>
      <c r="CE95" s="59">
        <f t="shared" si="94"/>
        <v>312.6921234697457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43.809392155804218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43.809392155804218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8.2910000000000021</v>
      </c>
      <c r="CT95" s="12">
        <f>IF('Données projet'!$A$140&gt;35,CT94+CS95-DB94,IF(A95&lt;'Données projet'!$A$140,$CQ$205^A95,IF(A95='Données projet'!$A$140,'Données projet'!$B$140,CT94+CS95-DB94)))</f>
        <v>330.20800000000025</v>
      </c>
      <c r="CU95" s="17">
        <f>CT95*VLOOKUP('Données projet'!$B$13,Paramètres!$A$1:$I$89,3,0)*VLOOKUP('Données projet'!$B$13,Paramètres!$A$1:$I$89,5,0)</f>
        <v>355.43589120000024</v>
      </c>
      <c r="CV95" s="13">
        <f t="shared" si="95"/>
        <v>82.68081173717313</v>
      </c>
      <c r="CW95" s="20">
        <f t="shared" si="67"/>
        <v>763.05325761557697</v>
      </c>
      <c r="CX95" s="59">
        <f t="shared" si="68"/>
        <v>1056.3865909489102</v>
      </c>
      <c r="CY95" s="59">
        <f ca="1">AVERAGE(OFFSET($CX$3,0,0,'Données projet'!$E$13+1,1))-AVERAGE(OFFSET($H$3,0,0,'Données projet'!$E$13+1,1))</f>
        <v>683.36974161977764</v>
      </c>
      <c r="CZ95" s="59">
        <f t="shared" si="96"/>
        <v>312.6921234697457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43.809392155804218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43.809392155804218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306.27389520000025</v>
      </c>
      <c r="P96" s="13">
        <f t="shared" si="87"/>
        <v>72.490124377904692</v>
      </c>
      <c r="Q96" s="20">
        <f t="shared" si="54"/>
        <v>659.68066743151769</v>
      </c>
      <c r="R96" s="59">
        <f t="shared" si="55"/>
        <v>953.01400076485106</v>
      </c>
      <c r="S96" s="59">
        <f ca="1">AVERAGE(OFFSET($R$3,0,0,'Données projet'!$E$9+1,1))-AVERAGE(OFFSET($H$3,0,0,'Données projet'!$E$9+1,1))</f>
        <v>544.5835993538301</v>
      </c>
      <c r="T96" s="59">
        <f t="shared" si="88"/>
        <v>269.67340993773422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36.10316475956143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36.10316475956143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322.11564840000028</v>
      </c>
      <c r="AK96" s="13">
        <f t="shared" si="89"/>
        <v>75.793386490032546</v>
      </c>
      <c r="AL96" s="20">
        <f t="shared" si="58"/>
        <v>693.02490243347381</v>
      </c>
      <c r="AM96" s="59">
        <f t="shared" si="59"/>
        <v>986.35823576680718</v>
      </c>
      <c r="AN96" s="59">
        <f ca="1">AVERAGE(OFFSET($AM$3,0,0,'Données projet'!$E$10+1,1))-AVERAGE(OFFSET($H$3,0,0,'Données projet'!$E$10+1,1))</f>
        <v>609.60019207204277</v>
      </c>
      <c r="AO96" s="59">
        <f t="shared" si="90"/>
        <v>281.42238288764503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37.970569833331865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37.970569833331865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9.9316821433603781E-14</v>
      </c>
      <c r="BF96" s="13">
        <f t="shared" si="91"/>
        <v>1.4932118279712753E-12</v>
      </c>
      <c r="BG96" s="20">
        <f t="shared" si="61"/>
        <v>2.7736540643801645E-12</v>
      </c>
      <c r="BH96" s="59">
        <f t="shared" si="62"/>
        <v>293.3333333333361</v>
      </c>
      <c r="BI96" s="59">
        <f ca="1">AVERAGE(OFFSET($BH$3,0,0,'Données projet'!$E$11+1,1))-AVERAGE(OFFSET($H$3,0,0,'Données projet'!$E$11+1,1))</f>
        <v>140.51047034381901</v>
      </c>
      <c r="BJ96" s="59">
        <f t="shared" si="92"/>
        <v>141.76719489924892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27.666382933027965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27.666382933027965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364.36032360000024</v>
      </c>
      <c r="CA96" s="13">
        <f t="shared" si="93"/>
        <v>84.512495608038222</v>
      </c>
      <c r="CB96" s="20">
        <f t="shared" si="64"/>
        <v>781.78682678733367</v>
      </c>
      <c r="CC96" s="59">
        <f t="shared" si="65"/>
        <v>1075.1201601206669</v>
      </c>
      <c r="CD96" s="59">
        <f ca="1">AVERAGE(OFFSET($CC$3,0,0,'Données projet'!$E$12+1,1))-AVERAGE(OFFSET($H$3,0,0,'Données projet'!$E$12+1,1))</f>
        <v>683.36974161977764</v>
      </c>
      <c r="CE96" s="59">
        <f t="shared" si="94"/>
        <v>312.6921234697457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42.950316696719625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42.950316696719625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8.2910000000000021</v>
      </c>
      <c r="CT96" s="12">
        <f>IF('Données projet'!$A$140&gt;35,CT95+CS96-DB95,IF(A96&lt;'Données projet'!$A$140,$CQ$205^A96,IF(A96='Données projet'!$A$140,'Données projet'!$B$140,CT95+CS96-DB95)))</f>
        <v>338.49900000000025</v>
      </c>
      <c r="CU96" s="17">
        <f>CT96*VLOOKUP('Données projet'!$B$13,Paramètres!$A$1:$I$89,3,0)*VLOOKUP('Données projet'!$B$13,Paramètres!$A$1:$I$89,5,0)</f>
        <v>364.36032360000024</v>
      </c>
      <c r="CV96" s="13">
        <f t="shared" si="95"/>
        <v>84.512495608038222</v>
      </c>
      <c r="CW96" s="20">
        <f t="shared" si="67"/>
        <v>781.78682678733367</v>
      </c>
      <c r="CX96" s="59">
        <f t="shared" si="68"/>
        <v>1075.1201601206669</v>
      </c>
      <c r="CY96" s="59">
        <f ca="1">AVERAGE(OFFSET($CX$3,0,0,'Données projet'!$E$13+1,1))-AVERAGE(OFFSET($H$3,0,0,'Données projet'!$E$13+1,1))</f>
        <v>683.36974161977764</v>
      </c>
      <c r="CZ96" s="59">
        <f t="shared" si="96"/>
        <v>312.6921234697457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42.950316696719625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42.950316696719625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313.77559200000019</v>
      </c>
      <c r="P97" s="13">
        <f t="shared" si="87"/>
        <v>74.056767657464533</v>
      </c>
      <c r="Q97" s="20">
        <f t="shared" si="54"/>
        <v>675.47469307008441</v>
      </c>
      <c r="R97" s="59">
        <f t="shared" si="55"/>
        <v>968.80802640341767</v>
      </c>
      <c r="S97" s="59">
        <f ca="1">AVERAGE(OFFSET($R$3,0,0,'Données projet'!$E$9+1,1))-AVERAGE(OFFSET($H$3,0,0,'Données projet'!$E$9+1,1))</f>
        <v>544.5835993538301</v>
      </c>
      <c r="T97" s="59">
        <f t="shared" si="88"/>
        <v>269.67340993773422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51.356167505910733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51.356167505910733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330.00536400000021</v>
      </c>
      <c r="AK97" s="13">
        <f t="shared" si="89"/>
        <v>77.43141926482366</v>
      </c>
      <c r="AL97" s="20">
        <f t="shared" si="58"/>
        <v>709.61906418623494</v>
      </c>
      <c r="AM97" s="59">
        <f t="shared" si="59"/>
        <v>1002.9523975195682</v>
      </c>
      <c r="AN97" s="59">
        <f ca="1">AVERAGE(OFFSET($AM$3,0,0,'Données projet'!$E$10+1,1))-AVERAGE(OFFSET($H$3,0,0,'Données projet'!$E$10+1,1))</f>
        <v>609.60019207204277</v>
      </c>
      <c r="AO97" s="59">
        <f t="shared" si="90"/>
        <v>281.42238288764503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54.012520997595786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54.012520997595786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9.9316821433603781E-14</v>
      </c>
      <c r="BF97" s="13">
        <f t="shared" si="91"/>
        <v>1.4932118279712753E-12</v>
      </c>
      <c r="BG97" s="20">
        <f t="shared" si="61"/>
        <v>2.7736540643801645E-12</v>
      </c>
      <c r="BH97" s="59">
        <f t="shared" si="62"/>
        <v>293.3333333333361</v>
      </c>
      <c r="BI97" s="59">
        <f ca="1">AVERAGE(OFFSET($BH$3,0,0,'Données projet'!$E$11+1,1))-AVERAGE(OFFSET($H$3,0,0,'Données projet'!$E$11+1,1))</f>
        <v>140.51047034381901</v>
      </c>
      <c r="BJ97" s="59">
        <f t="shared" si="92"/>
        <v>141.76719489924892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27.123862038538626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27.123862038538626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373.28475600000024</v>
      </c>
      <c r="CA97" s="13">
        <f t="shared" si="93"/>
        <v>86.338964170748</v>
      </c>
      <c r="CB97" s="20">
        <f t="shared" si="64"/>
        <v>800.51131263071977</v>
      </c>
      <c r="CC97" s="59">
        <f t="shared" si="65"/>
        <v>1093.8446459640531</v>
      </c>
      <c r="CD97" s="59">
        <f ca="1">AVERAGE(OFFSET($CC$3,0,0,'Données projet'!$E$12+1,1))-AVERAGE(OFFSET($H$3,0,0,'Données projet'!$E$12+1,1))</f>
        <v>683.36974161977764</v>
      </c>
      <c r="CE97" s="59">
        <f t="shared" si="94"/>
        <v>312.6921234697457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61.096130308755875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61.096130308755875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346.79</v>
      </c>
      <c r="CR97" s="12">
        <f>VLOOKUP(A97,'Données projet'!$A$139:$I$159,9,0)</f>
        <v>8.2910000000000021</v>
      </c>
      <c r="CS97" s="12">
        <f t="array" ref="CS97">INDEX(CR:CR,MIN(IF(ISNUMBER(CR97:CR293),ROW(CR97:CR293),"")))</f>
        <v>8.2910000000000021</v>
      </c>
      <c r="CT97" s="12">
        <f>IF('Données projet'!$A$140&gt;35,CT96+CS97-DB96,IF(A97&lt;'Données projet'!$A$140,$CQ$205^A97,IF(A97='Données projet'!$A$140,'Données projet'!$B$140,CT96+CS97-DB96)))</f>
        <v>346.79000000000025</v>
      </c>
      <c r="CU97" s="17">
        <f>CT97*VLOOKUP('Données projet'!$B$13,Paramètres!$A$1:$I$89,3,0)*VLOOKUP('Données projet'!$B$13,Paramètres!$A$1:$I$89,5,0)</f>
        <v>373.28475600000024</v>
      </c>
      <c r="CV97" s="13">
        <f t="shared" si="95"/>
        <v>86.338964170748</v>
      </c>
      <c r="CW97" s="20">
        <f t="shared" si="67"/>
        <v>800.51131263071977</v>
      </c>
      <c r="CX97" s="59">
        <f t="shared" si="68"/>
        <v>1093.8446459640531</v>
      </c>
      <c r="CY97" s="59">
        <f ca="1">AVERAGE(OFFSET($CX$3,0,0,'Données projet'!$E$13+1,1))-AVERAGE(OFFSET($H$3,0,0,'Données projet'!$E$13+1,1))</f>
        <v>683.36974161977764</v>
      </c>
      <c r="CZ97" s="59">
        <f t="shared" si="96"/>
        <v>312.6921234697457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0.25800000000000001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61.096130308755875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61.096130308755875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265.09463760000023</v>
      </c>
      <c r="P98" s="13">
        <f t="shared" si="87"/>
        <v>63.807119294189917</v>
      </c>
      <c r="Q98" s="20">
        <f t="shared" si="54"/>
        <v>572.83722659071452</v>
      </c>
      <c r="R98" s="59">
        <f t="shared" si="55"/>
        <v>866.17055992404789</v>
      </c>
      <c r="S98" s="59">
        <f ca="1">AVERAGE(OFFSET($R$3,0,0,'Données projet'!$E$9+1,1))-AVERAGE(OFFSET($H$3,0,0,'Données projet'!$E$9+1,1))</f>
        <v>544.5835993538301</v>
      </c>
      <c r="T98" s="59">
        <f t="shared" si="88"/>
        <v>269.67340993773422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50.349104385288996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50.349104385288996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278.80642920000025</v>
      </c>
      <c r="AK98" s="13">
        <f t="shared" si="89"/>
        <v>66.714710382732235</v>
      </c>
      <c r="AL98" s="20">
        <f t="shared" si="58"/>
        <v>601.78265143992576</v>
      </c>
      <c r="AM98" s="59">
        <f t="shared" si="59"/>
        <v>895.11598477325902</v>
      </c>
      <c r="AN98" s="59">
        <f ca="1">AVERAGE(OFFSET($AM$3,0,0,'Données projet'!$E$10+1,1))-AVERAGE(OFFSET($H$3,0,0,'Données projet'!$E$10+1,1))</f>
        <v>609.60019207204277</v>
      </c>
      <c r="AO98" s="59">
        <f t="shared" si="90"/>
        <v>281.42238288764503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52.953368405217752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52.953368405217752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9.9316821433603781E-14</v>
      </c>
      <c r="BF98" s="13">
        <f t="shared" si="91"/>
        <v>1.4932118279712753E-12</v>
      </c>
      <c r="BG98" s="20">
        <f t="shared" si="61"/>
        <v>2.7736540643801645E-12</v>
      </c>
      <c r="BH98" s="59">
        <f t="shared" si="62"/>
        <v>293.3333333333361</v>
      </c>
      <c r="BI98" s="59">
        <f ca="1">AVERAGE(OFFSET($BH$3,0,0,'Données projet'!$E$11+1,1))-AVERAGE(OFFSET($H$3,0,0,'Données projet'!$E$11+1,1))</f>
        <v>140.51047034381901</v>
      </c>
      <c r="BJ98" s="59">
        <f t="shared" si="92"/>
        <v>141.76719489924892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26.59197964788515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26.59197964788515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315.37120680000027</v>
      </c>
      <c r="CA98" s="13">
        <f t="shared" si="93"/>
        <v>74.389428013665466</v>
      </c>
      <c r="CB98" s="20">
        <f t="shared" si="64"/>
        <v>678.8331056338011</v>
      </c>
      <c r="CC98" s="59">
        <f t="shared" si="65"/>
        <v>972.16643896713435</v>
      </c>
      <c r="CD98" s="59">
        <f ca="1">AVERAGE(OFFSET($CC$3,0,0,'Données projet'!$E$12+1,1))-AVERAGE(OFFSET($H$3,0,0,'Données projet'!$E$12+1,1))</f>
        <v>683.36974161977764</v>
      </c>
      <c r="CE98" s="59">
        <f t="shared" si="94"/>
        <v>312.6921234697457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59.89807245836105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59.89807245836105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8.0470000000000024</v>
      </c>
      <c r="CT98" s="12">
        <f>IF('Données projet'!$A$140&gt;35,CT97+CS98-DB97,IF(A98&lt;'Données projet'!$A$140,$CQ$205^A98,IF(A98='Données projet'!$A$140,'Données projet'!$B$140,CT97+CS98-DB97)))</f>
        <v>292.98700000000025</v>
      </c>
      <c r="CU98" s="17">
        <f>CT98*VLOOKUP('Données projet'!$B$13,Paramètres!$A$1:$I$89,3,0)*VLOOKUP('Données projet'!$B$13,Paramètres!$A$1:$I$89,5,0)</f>
        <v>315.37120680000027</v>
      </c>
      <c r="CV98" s="13">
        <f t="shared" si="95"/>
        <v>74.389428013665466</v>
      </c>
      <c r="CW98" s="20">
        <f t="shared" si="67"/>
        <v>678.8331056338011</v>
      </c>
      <c r="CX98" s="59">
        <f t="shared" si="68"/>
        <v>972.16643896713435</v>
      </c>
      <c r="CY98" s="59">
        <f ca="1">AVERAGE(OFFSET($CX$3,0,0,'Données projet'!$E$13+1,1))-AVERAGE(OFFSET($H$3,0,0,'Données projet'!$E$13+1,1))</f>
        <v>683.36974161977764</v>
      </c>
      <c r="CZ98" s="59">
        <f t="shared" si="96"/>
        <v>312.6921234697457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59.89807245836105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59.89807245836105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272.37556320000027</v>
      </c>
      <c r="P99" s="13">
        <f t="shared" si="87"/>
        <v>65.35316643513535</v>
      </c>
      <c r="Q99" s="20">
        <f t="shared" ref="Q99:Q130" si="107">(O99+P99)*0.475*44/12</f>
        <v>588.21087078119456</v>
      </c>
      <c r="R99" s="59">
        <f t="shared" si="55"/>
        <v>881.54420411452793</v>
      </c>
      <c r="S99" s="59">
        <f ca="1">AVERAGE(OFFSET($R$3,0,0,'Données projet'!$E$9+1,1))-AVERAGE(OFFSET($H$3,0,0,'Données projet'!$E$9+1,1))</f>
        <v>544.5835993538301</v>
      </c>
      <c r="T99" s="59">
        <f t="shared" si="88"/>
        <v>269.67340993773422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49.361789158214798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49.361789158214798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286.46395440000026</v>
      </c>
      <c r="AK99" s="13">
        <f t="shared" si="89"/>
        <v>68.331208484937235</v>
      </c>
      <c r="AL99" s="20">
        <f t="shared" si="58"/>
        <v>617.93490869126617</v>
      </c>
      <c r="AM99" s="59">
        <f t="shared" si="59"/>
        <v>911.26824202459943</v>
      </c>
      <c r="AN99" s="59">
        <f ca="1">AVERAGE(OFFSET($AM$3,0,0,'Données projet'!$E$10+1,1))-AVERAGE(OFFSET($H$3,0,0,'Données projet'!$E$10+1,1))</f>
        <v>609.60019207204277</v>
      </c>
      <c r="AO99" s="59">
        <f t="shared" si="90"/>
        <v>281.42238288764503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51.914985149156962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51.914985149156962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9.9316821433603781E-14</v>
      </c>
      <c r="BF99" s="13">
        <f t="shared" si="91"/>
        <v>1.4932118279712753E-12</v>
      </c>
      <c r="BG99" s="20">
        <f t="shared" si="61"/>
        <v>2.7736540643801645E-12</v>
      </c>
      <c r="BH99" s="59">
        <f t="shared" si="62"/>
        <v>293.3333333333361</v>
      </c>
      <c r="BI99" s="59">
        <f ca="1">AVERAGE(OFFSET($BH$3,0,0,'Données projet'!$E$11+1,1))-AVERAGE(OFFSET($H$3,0,0,'Données projet'!$E$11+1,1))</f>
        <v>140.51047034381901</v>
      </c>
      <c r="BJ99" s="59">
        <f t="shared" si="92"/>
        <v>141.76719489924892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26.070527146496165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26.070527146496165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324.03299760000027</v>
      </c>
      <c r="CA99" s="13">
        <f t="shared" si="93"/>
        <v>76.191884601100995</v>
      </c>
      <c r="CB99" s="20">
        <f t="shared" si="64"/>
        <v>697.05833650025124</v>
      </c>
      <c r="CC99" s="59">
        <f t="shared" si="65"/>
        <v>990.3916698335845</v>
      </c>
      <c r="CD99" s="59">
        <f ca="1">AVERAGE(OFFSET($CC$3,0,0,'Données projet'!$E$12+1,1))-AVERAGE(OFFSET($H$3,0,0,'Données projet'!$E$12+1,1))</f>
        <v>683.36974161977764</v>
      </c>
      <c r="CE99" s="59">
        <f t="shared" si="94"/>
        <v>312.6921234697457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58.723507791669334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58.723507791669334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8.0470000000000024</v>
      </c>
      <c r="CT99" s="12">
        <f>IF('Données projet'!$A$140&gt;35,CT98+CS99-DB98,IF(A99&lt;'Données projet'!$A$140,$CQ$205^A99,IF(A99='Données projet'!$A$140,'Données projet'!$B$140,CT98+CS99-DB98)))</f>
        <v>301.03400000000028</v>
      </c>
      <c r="CU99" s="17">
        <f>CT99*VLOOKUP('Données projet'!$B$13,Paramètres!$A$1:$I$89,3,0)*VLOOKUP('Données projet'!$B$13,Paramètres!$A$1:$I$89,5,0)</f>
        <v>324.03299760000027</v>
      </c>
      <c r="CV99" s="13">
        <f t="shared" si="95"/>
        <v>76.191884601100995</v>
      </c>
      <c r="CW99" s="20">
        <f t="shared" si="67"/>
        <v>697.05833650025124</v>
      </c>
      <c r="CX99" s="59">
        <f t="shared" si="68"/>
        <v>990.3916698335845</v>
      </c>
      <c r="CY99" s="59">
        <f ca="1">AVERAGE(OFFSET($CX$3,0,0,'Données projet'!$E$13+1,1))-AVERAGE(OFFSET($H$3,0,0,'Données projet'!$E$13+1,1))</f>
        <v>683.36974161977764</v>
      </c>
      <c r="CZ99" s="59">
        <f t="shared" si="96"/>
        <v>312.6921234697457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58.723507791669334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58.723507791669334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279.65648880000026</v>
      </c>
      <c r="P100" s="13">
        <f t="shared" si="87"/>
        <v>66.894409904113928</v>
      </c>
      <c r="Q100" s="20">
        <f t="shared" si="107"/>
        <v>603.57614857633223</v>
      </c>
      <c r="R100" s="59">
        <f t="shared" si="55"/>
        <v>896.9094819096656</v>
      </c>
      <c r="S100" s="59">
        <f ca="1">AVERAGE(OFFSET($R$3,0,0,'Données projet'!$E$9+1,1))-AVERAGE(OFFSET($H$3,0,0,'Données projet'!$E$9+1,1))</f>
        <v>544.5835993538301</v>
      </c>
      <c r="T100" s="59">
        <f t="shared" si="88"/>
        <v>269.67340993773422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48.393834580540698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48.393834580540698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294.12147960000027</v>
      </c>
      <c r="AK100" s="13">
        <f t="shared" si="89"/>
        <v>69.942684019322471</v>
      </c>
      <c r="AL100" s="20">
        <f t="shared" si="58"/>
        <v>634.07841830365373</v>
      </c>
      <c r="AM100" s="59">
        <f t="shared" si="59"/>
        <v>927.41175163698699</v>
      </c>
      <c r="AN100" s="59">
        <f ca="1">AVERAGE(OFFSET($AM$3,0,0,'Données projet'!$E$10+1,1))-AVERAGE(OFFSET($H$3,0,0,'Données projet'!$E$10+1,1))</f>
        <v>609.60019207204277</v>
      </c>
      <c r="AO100" s="59">
        <f t="shared" si="90"/>
        <v>281.42238288764503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50.896963955396274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50.896963955396274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9.9316821433603781E-14</v>
      </c>
      <c r="BF100" s="13">
        <f t="shared" si="91"/>
        <v>1.4932118279712753E-12</v>
      </c>
      <c r="BG100" s="20">
        <f t="shared" si="61"/>
        <v>2.7736540643801645E-12</v>
      </c>
      <c r="BH100" s="59">
        <f t="shared" si="62"/>
        <v>293.3333333333361</v>
      </c>
      <c r="BI100" s="59">
        <f ca="1">AVERAGE(OFFSET($BH$3,0,0,'Données projet'!$E$11+1,1))-AVERAGE(OFFSET($H$3,0,0,'Données projet'!$E$11+1,1))</f>
        <v>140.51047034381901</v>
      </c>
      <c r="BJ100" s="59">
        <f t="shared" si="92"/>
        <v>141.76719489924892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25.559300010604797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25.559300010604797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332.69478840000028</v>
      </c>
      <c r="CA100" s="13">
        <f t="shared" si="93"/>
        <v>77.988740835254006</v>
      </c>
      <c r="CB100" s="20">
        <f t="shared" si="64"/>
        <v>715.27381341806779</v>
      </c>
      <c r="CC100" s="59">
        <f t="shared" si="65"/>
        <v>1008.6071467514012</v>
      </c>
      <c r="CD100" s="59">
        <f ca="1">AVERAGE(OFFSET($CC$3,0,0,'Données projet'!$E$12+1,1))-AVERAGE(OFFSET($H$3,0,0,'Données projet'!$E$12+1,1))</f>
        <v>683.36974161977764</v>
      </c>
      <c r="CE100" s="59">
        <f t="shared" si="94"/>
        <v>312.6921234697457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57.571975621677737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57.571975621677737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8.0470000000000024</v>
      </c>
      <c r="CT100" s="12">
        <f>IF('Données projet'!$A$140&gt;35,CT99+CS100-DB99,IF(A100&lt;'Données projet'!$A$140,$CQ$205^A100,IF(A100='Données projet'!$A$140,'Données projet'!$B$140,CT99+CS100-DB99)))</f>
        <v>309.0810000000003</v>
      </c>
      <c r="CU100" s="17">
        <f>CT100*VLOOKUP('Données projet'!$B$13,Paramètres!$A$1:$I$89,3,0)*VLOOKUP('Données projet'!$B$13,Paramètres!$A$1:$I$89,5,0)</f>
        <v>332.69478840000028</v>
      </c>
      <c r="CV100" s="13">
        <f t="shared" si="95"/>
        <v>77.988740835254006</v>
      </c>
      <c r="CW100" s="20">
        <f t="shared" si="67"/>
        <v>715.27381341806779</v>
      </c>
      <c r="CX100" s="59">
        <f t="shared" si="68"/>
        <v>1008.6071467514012</v>
      </c>
      <c r="CY100" s="59">
        <f ca="1">AVERAGE(OFFSET($CX$3,0,0,'Données projet'!$E$13+1,1))-AVERAGE(OFFSET($H$3,0,0,'Données projet'!$E$13+1,1))</f>
        <v>683.36974161977764</v>
      </c>
      <c r="CZ100" s="59">
        <f t="shared" si="96"/>
        <v>312.6921234697457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57.571975621677737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57.571975621677737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286.93741440000031</v>
      </c>
      <c r="P101" s="13">
        <f t="shared" si="87"/>
        <v>68.430989143985158</v>
      </c>
      <c r="Q101" s="20">
        <f t="shared" si="107"/>
        <v>618.93330283910791</v>
      </c>
      <c r="R101" s="59">
        <f t="shared" si="55"/>
        <v>912.26663617244117</v>
      </c>
      <c r="S101" s="59">
        <f ca="1">AVERAGE(OFFSET($R$3,0,0,'Données projet'!$E$9+1,1))-AVERAGE(OFFSET($H$3,0,0,'Données projet'!$E$9+1,1))</f>
        <v>544.5835993538301</v>
      </c>
      <c r="T101" s="59">
        <f t="shared" si="88"/>
        <v>269.67340993773422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47.444861001740797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47.444861001740797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301.77900480000034</v>
      </c>
      <c r="AK101" s="13">
        <f t="shared" si="89"/>
        <v>71.549282782941361</v>
      </c>
      <c r="AL101" s="20">
        <f t="shared" si="58"/>
        <v>650.21343420695678</v>
      </c>
      <c r="AM101" s="59">
        <f t="shared" si="59"/>
        <v>943.54676754029015</v>
      </c>
      <c r="AN101" s="59">
        <f ca="1">AVERAGE(OFFSET($AM$3,0,0,'Données projet'!$E$10+1,1))-AVERAGE(OFFSET($H$3,0,0,'Données projet'!$E$10+1,1))</f>
        <v>609.60019207204277</v>
      </c>
      <c r="AO101" s="59">
        <f t="shared" si="90"/>
        <v>281.42238288764503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49.89890553631362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49.89890553631362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9.9316821433603781E-14</v>
      </c>
      <c r="BF101" s="13">
        <f t="shared" si="91"/>
        <v>1.4932118279712753E-12</v>
      </c>
      <c r="BG101" s="20">
        <f t="shared" si="61"/>
        <v>2.7736540643801645E-12</v>
      </c>
      <c r="BH101" s="59">
        <f t="shared" si="62"/>
        <v>293.3333333333361</v>
      </c>
      <c r="BI101" s="59">
        <f ca="1">AVERAGE(OFFSET($BH$3,0,0,'Données projet'!$E$11+1,1))-AVERAGE(OFFSET($H$3,0,0,'Données projet'!$E$11+1,1))</f>
        <v>140.51047034381901</v>
      </c>
      <c r="BJ101" s="59">
        <f t="shared" si="92"/>
        <v>141.76719489924892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25.058097727030496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25.058097727030496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341.35657920000034</v>
      </c>
      <c r="CA101" s="13">
        <f t="shared" si="93"/>
        <v>79.780159285359503</v>
      </c>
      <c r="CB101" s="20">
        <f t="shared" si="64"/>
        <v>733.47981952866837</v>
      </c>
      <c r="CC101" s="59">
        <f t="shared" si="65"/>
        <v>1026.8131528620017</v>
      </c>
      <c r="CD101" s="59">
        <f ca="1">AVERAGE(OFFSET($CC$3,0,0,'Données projet'!$E$12+1,1))-AVERAGE(OFFSET($H$3,0,0,'Données projet'!$E$12+1,1))</f>
        <v>683.36974161977764</v>
      </c>
      <c r="CE101" s="59">
        <f t="shared" si="94"/>
        <v>312.6921234697457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56.443024295174403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56.443024295174403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8.0470000000000024</v>
      </c>
      <c r="CT101" s="12">
        <f>IF('Données projet'!$A$140&gt;35,CT100+CS101-DB100,IF(A101&lt;'Données projet'!$A$140,$CQ$205^A101,IF(A101='Données projet'!$A$140,'Données projet'!$B$140,CT100+CS101-DB100)))</f>
        <v>317.12800000000033</v>
      </c>
      <c r="CU101" s="17">
        <f>CT101*VLOOKUP('Données projet'!$B$13,Paramètres!$A$1:$I$89,3,0)*VLOOKUP('Données projet'!$B$13,Paramètres!$A$1:$I$89,5,0)</f>
        <v>341.35657920000034</v>
      </c>
      <c r="CV101" s="13">
        <f t="shared" si="95"/>
        <v>79.780159285359503</v>
      </c>
      <c r="CW101" s="20">
        <f t="shared" si="67"/>
        <v>733.47981952866837</v>
      </c>
      <c r="CX101" s="59">
        <f t="shared" si="68"/>
        <v>1026.8131528620017</v>
      </c>
      <c r="CY101" s="59">
        <f ca="1">AVERAGE(OFFSET($CX$3,0,0,'Données projet'!$E$13+1,1))-AVERAGE(OFFSET($H$3,0,0,'Données projet'!$E$13+1,1))</f>
        <v>683.36974161977764</v>
      </c>
      <c r="CZ101" s="59">
        <f t="shared" si="96"/>
        <v>312.6921234697457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56.443024295174403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56.443024295174403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294.2183400000003</v>
      </c>
      <c r="P102" s="13">
        <f t="shared" si="87"/>
        <v>69.963036117759913</v>
      </c>
      <c r="Q102" s="20">
        <f t="shared" si="107"/>
        <v>634.28256340509904</v>
      </c>
      <c r="R102" s="59">
        <f t="shared" si="55"/>
        <v>927.61589673843241</v>
      </c>
      <c r="S102" s="59">
        <f ca="1">AVERAGE(OFFSET($R$3,0,0,'Données projet'!$E$9+1,1))-AVERAGE(OFFSET($H$3,0,0,'Données projet'!$E$9+1,1))</f>
        <v>544.5835993538301</v>
      </c>
      <c r="T102" s="59">
        <f t="shared" si="88"/>
        <v>269.67340993773422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46.514496216004432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46.514496216004432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309.43653000000035</v>
      </c>
      <c r="AK102" s="13">
        <f t="shared" si="89"/>
        <v>73.151142752153717</v>
      </c>
      <c r="AL102" s="20">
        <f t="shared" si="58"/>
        <v>666.34019671000158</v>
      </c>
      <c r="AM102" s="59">
        <f t="shared" si="59"/>
        <v>959.67353004333495</v>
      </c>
      <c r="AN102" s="59">
        <f ca="1">AVERAGE(OFFSET($AM$3,0,0,'Données projet'!$E$10+1,1))-AVERAGE(OFFSET($H$3,0,0,'Données projet'!$E$10+1,1))</f>
        <v>609.60019207204277</v>
      </c>
      <c r="AO102" s="59">
        <f t="shared" si="90"/>
        <v>281.42238288764503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48.920418434073646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48.920418434073646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9.9316821433603781E-14</v>
      </c>
      <c r="BF102" s="13">
        <f t="shared" si="91"/>
        <v>1.4932118279712753E-12</v>
      </c>
      <c r="BG102" s="20">
        <f t="shared" si="61"/>
        <v>2.7736540643801645E-12</v>
      </c>
      <c r="BH102" s="59">
        <f t="shared" si="62"/>
        <v>293.3333333333361</v>
      </c>
      <c r="BI102" s="59">
        <f ca="1">AVERAGE(OFFSET($BH$3,0,0,'Données projet'!$E$11+1,1))-AVERAGE(OFFSET($H$3,0,0,'Données projet'!$E$11+1,1))</f>
        <v>140.51047034381901</v>
      </c>
      <c r="BJ102" s="59">
        <f t="shared" si="92"/>
        <v>141.76719489924892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24.566723714533879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24.566723714533879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350.01837000000035</v>
      </c>
      <c r="CA102" s="13">
        <f t="shared" si="93"/>
        <v>81.566293800282651</v>
      </c>
      <c r="CB102" s="20">
        <f t="shared" si="64"/>
        <v>751.6766227854929</v>
      </c>
      <c r="CC102" s="59">
        <f t="shared" si="65"/>
        <v>1045.0099561188263</v>
      </c>
      <c r="CD102" s="59">
        <f ca="1">AVERAGE(OFFSET($CC$3,0,0,'Données projet'!$E$12+1,1))-AVERAGE(OFFSET($H$3,0,0,'Données projet'!$E$12+1,1))</f>
        <v>683.36974161977764</v>
      </c>
      <c r="CE102" s="59">
        <f t="shared" si="94"/>
        <v>312.6921234697457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55.336211015591488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55.336211015591488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8.0470000000000024</v>
      </c>
      <c r="CT102" s="12">
        <f>IF('Données projet'!$A$140&gt;35,CT101+CS102-DB101,IF(A102&lt;'Données projet'!$A$140,$CQ$205^A102,IF(A102='Données projet'!$A$140,'Données projet'!$B$140,CT101+CS102-DB101)))</f>
        <v>325.17500000000035</v>
      </c>
      <c r="CU102" s="17">
        <f>CT102*VLOOKUP('Données projet'!$B$13,Paramètres!$A$1:$I$89,3,0)*VLOOKUP('Données projet'!$B$13,Paramètres!$A$1:$I$89,5,0)</f>
        <v>350.01837000000035</v>
      </c>
      <c r="CV102" s="13">
        <f t="shared" si="95"/>
        <v>81.566293800282651</v>
      </c>
      <c r="CW102" s="20">
        <f t="shared" si="67"/>
        <v>751.6766227854929</v>
      </c>
      <c r="CX102" s="59">
        <f t="shared" si="68"/>
        <v>1045.0099561188263</v>
      </c>
      <c r="CY102" s="59">
        <f ca="1">AVERAGE(OFFSET($CX$3,0,0,'Données projet'!$E$13+1,1))-AVERAGE(OFFSET($H$3,0,0,'Données projet'!$E$13+1,1))</f>
        <v>683.36974161977764</v>
      </c>
      <c r="CZ102" s="59">
        <f t="shared" si="96"/>
        <v>312.6921234697457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55.336211015591488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55.336211015591488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301.49926560000034</v>
      </c>
      <c r="P103" s="13">
        <f t="shared" si="87"/>
        <v>71.490675884857296</v>
      </c>
      <c r="Q103" s="20">
        <f t="shared" si="107"/>
        <v>649.62414808612709</v>
      </c>
      <c r="R103" s="59">
        <f t="shared" si="55"/>
        <v>942.95748141946046</v>
      </c>
      <c r="S103" s="59">
        <f ca="1">AVERAGE(OFFSET($R$3,0,0,'Données projet'!$E$9+1,1))-AVERAGE(OFFSET($H$3,0,0,'Données projet'!$E$9+1,1))</f>
        <v>544.5835993538301</v>
      </c>
      <c r="T103" s="59">
        <f t="shared" si="88"/>
        <v>269.67340993773422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45.602375316249869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45.602375316249869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317.09405520000035</v>
      </c>
      <c r="AK103" s="13">
        <f t="shared" si="89"/>
        <v>74.748394685141804</v>
      </c>
      <c r="AL103" s="20">
        <f t="shared" si="58"/>
        <v>682.45893354995599</v>
      </c>
      <c r="AM103" s="59">
        <f t="shared" si="59"/>
        <v>975.79226688328936</v>
      </c>
      <c r="AN103" s="59">
        <f ca="1">AVERAGE(OFFSET($AM$3,0,0,'Données projet'!$E$10+1,1))-AVERAGE(OFFSET($H$3,0,0,'Données projet'!$E$10+1,1))</f>
        <v>609.60019207204277</v>
      </c>
      <c r="AO103" s="59">
        <f t="shared" si="90"/>
        <v>281.42238288764503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47.961118867090399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47.961118867090399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9.9316821433603781E-14</v>
      </c>
      <c r="BF103" s="13">
        <f t="shared" si="91"/>
        <v>1.4932118279712753E-12</v>
      </c>
      <c r="BG103" s="20">
        <f t="shared" si="61"/>
        <v>2.7736540643801645E-12</v>
      </c>
      <c r="BH103" s="59">
        <f t="shared" si="62"/>
        <v>293.3333333333361</v>
      </c>
      <c r="BI103" s="59">
        <f ca="1">AVERAGE(OFFSET($BH$3,0,0,'Données projet'!$E$11+1,1))-AVERAGE(OFFSET($H$3,0,0,'Données projet'!$E$11+1,1))</f>
        <v>140.51047034381901</v>
      </c>
      <c r="BJ103" s="59">
        <f t="shared" si="92"/>
        <v>141.76719489924892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24.084985246713767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24.084985246713767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358.68016080000035</v>
      </c>
      <c r="CA103" s="13">
        <f t="shared" si="93"/>
        <v>83.347290180347258</v>
      </c>
      <c r="CB103" s="20">
        <f t="shared" si="64"/>
        <v>769.86447712410529</v>
      </c>
      <c r="CC103" s="59">
        <f t="shared" si="65"/>
        <v>1063.1978104574387</v>
      </c>
      <c r="CD103" s="59">
        <f ca="1">AVERAGE(OFFSET($CC$3,0,0,'Données projet'!$E$12+1,1))-AVERAGE(OFFSET($H$3,0,0,'Données projet'!$E$12+1,1))</f>
        <v>683.36974161977764</v>
      </c>
      <c r="CE103" s="59">
        <f t="shared" si="94"/>
        <v>312.6921234697457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54.251101669331746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54.251101669331746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8.0470000000000024</v>
      </c>
      <c r="CT103" s="12">
        <f>IF('Données projet'!$A$140&gt;35,CT102+CS103-DB102,IF(A103&lt;'Données projet'!$A$140,$CQ$205^A103,IF(A103='Données projet'!$A$140,'Données projet'!$B$140,CT102+CS103-DB102)))</f>
        <v>333.22200000000038</v>
      </c>
      <c r="CU103" s="17">
        <f>CT103*VLOOKUP('Données projet'!$B$13,Paramètres!$A$1:$I$89,3,0)*VLOOKUP('Données projet'!$B$13,Paramètres!$A$1:$I$89,5,0)</f>
        <v>358.68016080000035</v>
      </c>
      <c r="CV103" s="13">
        <f t="shared" si="95"/>
        <v>83.347290180347258</v>
      </c>
      <c r="CW103" s="20">
        <f t="shared" si="67"/>
        <v>769.86447712410529</v>
      </c>
      <c r="CX103" s="59">
        <f t="shared" si="68"/>
        <v>1063.1978104574387</v>
      </c>
      <c r="CY103" s="59">
        <f ca="1">AVERAGE(OFFSET($CX$3,0,0,'Données projet'!$E$13+1,1))-AVERAGE(OFFSET($H$3,0,0,'Données projet'!$E$13+1,1))</f>
        <v>683.36974161977764</v>
      </c>
      <c r="CZ103" s="59">
        <f t="shared" si="96"/>
        <v>312.6921234697457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54.251101669331746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54.251101669331746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308.78019120000033</v>
      </c>
      <c r="P104" s="13">
        <f t="shared" si="87"/>
        <v>73.014027120130123</v>
      </c>
      <c r="Q104" s="20">
        <f t="shared" si="107"/>
        <v>664.95826357422709</v>
      </c>
      <c r="R104" s="59">
        <f t="shared" si="55"/>
        <v>958.29159690756046</v>
      </c>
      <c r="S104" s="59">
        <f ca="1">AVERAGE(OFFSET($R$3,0,0,'Données projet'!$E$9+1,1))-AVERAGE(OFFSET($H$3,0,0,'Données projet'!$E$9+1,1))</f>
        <v>544.5835993538301</v>
      </c>
      <c r="T104" s="59">
        <f t="shared" si="88"/>
        <v>269.67340993773422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44.708140551000682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44.708140551000682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324.75158040000036</v>
      </c>
      <c r="AK104" s="13">
        <f t="shared" si="89"/>
        <v>76.341162664586662</v>
      </c>
      <c r="AL104" s="20">
        <f t="shared" si="58"/>
        <v>698.56986083748905</v>
      </c>
      <c r="AM104" s="59">
        <f t="shared" si="59"/>
        <v>991.90319417082242</v>
      </c>
      <c r="AN104" s="59">
        <f ca="1">AVERAGE(OFFSET($AM$3,0,0,'Données projet'!$E$10+1,1))-AVERAGE(OFFSET($H$3,0,0,'Données projet'!$E$10+1,1))</f>
        <v>609.60019207204277</v>
      </c>
      <c r="AO104" s="59">
        <f t="shared" si="90"/>
        <v>281.42238288764503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47.020630579500732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47.020630579500732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9.9316821433603781E-14</v>
      </c>
      <c r="BF104" s="13">
        <f t="shared" si="91"/>
        <v>1.4932118279712753E-12</v>
      </c>
      <c r="BG104" s="20">
        <f t="shared" si="61"/>
        <v>2.7736540643801645E-12</v>
      </c>
      <c r="BH104" s="59">
        <f t="shared" si="62"/>
        <v>293.3333333333361</v>
      </c>
      <c r="BI104" s="59">
        <f ca="1">AVERAGE(OFFSET($BH$3,0,0,'Données projet'!$E$11+1,1))-AVERAGE(OFFSET($H$3,0,0,'Données projet'!$E$11+1,1))</f>
        <v>140.51047034381901</v>
      </c>
      <c r="BJ104" s="59">
        <f t="shared" si="92"/>
        <v>141.76719489924892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23.612693376416154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23.612693376416154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367.34195160000041</v>
      </c>
      <c r="CA104" s="13">
        <f t="shared" si="93"/>
        <v>85.123286782440843</v>
      </c>
      <c r="CB104" s="20">
        <f t="shared" si="64"/>
        <v>788.04362351608518</v>
      </c>
      <c r="CC104" s="59">
        <f t="shared" si="65"/>
        <v>1081.3769568494185</v>
      </c>
      <c r="CD104" s="59">
        <f ca="1">AVERAGE(OFFSET($CC$3,0,0,'Données projet'!$E$12+1,1))-AVERAGE(OFFSET($H$3,0,0,'Données projet'!$E$12+1,1))</f>
        <v>683.36974161977764</v>
      </c>
      <c r="CE104" s="59">
        <f t="shared" si="94"/>
        <v>312.6921234697457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53.187270655500811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53.187270655500811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8.0470000000000024</v>
      </c>
      <c r="CT104" s="12">
        <f>IF('Données projet'!$A$140&gt;35,CT103+CS104-DB103,IF(A104&lt;'Données projet'!$A$140,$CQ$205^A104,IF(A104='Données projet'!$A$140,'Données projet'!$B$140,CT103+CS104-DB103)))</f>
        <v>341.2690000000004</v>
      </c>
      <c r="CU104" s="17">
        <f>CT104*VLOOKUP('Données projet'!$B$13,Paramètres!$A$1:$I$89,3,0)*VLOOKUP('Données projet'!$B$13,Paramètres!$A$1:$I$89,5,0)</f>
        <v>367.34195160000041</v>
      </c>
      <c r="CV104" s="13">
        <f t="shared" si="95"/>
        <v>85.123286782440843</v>
      </c>
      <c r="CW104" s="20">
        <f t="shared" si="67"/>
        <v>788.04362351608518</v>
      </c>
      <c r="CX104" s="59">
        <f t="shared" si="68"/>
        <v>1081.3769568494185</v>
      </c>
      <c r="CY104" s="59">
        <f ca="1">AVERAGE(OFFSET($CX$3,0,0,'Données projet'!$E$13+1,1))-AVERAGE(OFFSET($H$3,0,0,'Données projet'!$E$13+1,1))</f>
        <v>683.36974161977764</v>
      </c>
      <c r="CZ104" s="59">
        <f t="shared" si="96"/>
        <v>312.6921234697457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53.187270655500811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53.187270655500811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316.06111680000038</v>
      </c>
      <c r="P105" s="13">
        <f t="shared" si="87"/>
        <v>74.533202582557081</v>
      </c>
      <c r="Q105" s="20">
        <f t="shared" si="107"/>
        <v>680.28510625795423</v>
      </c>
      <c r="R105" s="59">
        <f t="shared" si="55"/>
        <v>973.6184395912876</v>
      </c>
      <c r="S105" s="59">
        <f ca="1">AVERAGE(OFFSET($R$3,0,0,'Données projet'!$E$9+1,1))-AVERAGE(OFFSET($H$3,0,0,'Données projet'!$E$9+1,1))</f>
        <v>544.5835993538301</v>
      </c>
      <c r="T105" s="59">
        <f t="shared" si="88"/>
        <v>269.67340993773422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43.83144118406868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43.83144118406868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332.40910560000043</v>
      </c>
      <c r="AK105" s="13">
        <f t="shared" si="89"/>
        <v>77.92956458771809</v>
      </c>
      <c r="AL105" s="20">
        <f t="shared" si="58"/>
        <v>714.67318391027641</v>
      </c>
      <c r="AM105" s="59">
        <f t="shared" si="59"/>
        <v>1008.0065172436098</v>
      </c>
      <c r="AN105" s="59">
        <f ca="1">AVERAGE(OFFSET($AM$3,0,0,'Données projet'!$E$10+1,1))-AVERAGE(OFFSET($H$3,0,0,'Données projet'!$E$10+1,1))</f>
        <v>609.60019207204277</v>
      </c>
      <c r="AO105" s="59">
        <f t="shared" si="90"/>
        <v>281.42238288764503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46.098584693589487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46.098584693589487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9.9316821433603781E-14</v>
      </c>
      <c r="BF105" s="13">
        <f t="shared" si="91"/>
        <v>1.4932118279712753E-12</v>
      </c>
      <c r="BG105" s="20">
        <f t="shared" si="61"/>
        <v>2.7736540643801645E-12</v>
      </c>
      <c r="BH105" s="59">
        <f t="shared" si="62"/>
        <v>293.3333333333361</v>
      </c>
      <c r="BI105" s="59">
        <f ca="1">AVERAGE(OFFSET($BH$3,0,0,'Données projet'!$E$11+1,1))-AVERAGE(OFFSET($H$3,0,0,'Données projet'!$E$11+1,1))</f>
        <v>140.51047034381901</v>
      </c>
      <c r="BJ105" s="59">
        <f t="shared" si="92"/>
        <v>141.76719489924892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23.14966286162548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23.14966286162548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376.00374240000048</v>
      </c>
      <c r="CA105" s="13">
        <f t="shared" si="93"/>
        <v>86.894415066438185</v>
      </c>
      <c r="CB105" s="20">
        <f t="shared" si="64"/>
        <v>806.21429092071401</v>
      </c>
      <c r="CC105" s="59">
        <f t="shared" si="65"/>
        <v>1099.5476242540474</v>
      </c>
      <c r="CD105" s="59">
        <f ca="1">AVERAGE(OFFSET($CC$3,0,0,'Données projet'!$E$12+1,1))-AVERAGE(OFFSET($H$3,0,0,'Données projet'!$E$12+1,1))</f>
        <v>683.36974161977764</v>
      </c>
      <c r="CE105" s="59">
        <f t="shared" si="94"/>
        <v>312.6921234697457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52.144300718978251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52.144300718978251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8.0470000000000024</v>
      </c>
      <c r="CT105" s="12">
        <f>IF('Données projet'!$A$140&gt;35,CT104+CS105-DB104,IF(A105&lt;'Données projet'!$A$140,$CQ$205^A105,IF(A105='Données projet'!$A$140,'Données projet'!$B$140,CT104+CS105-DB104)))</f>
        <v>349.31600000000043</v>
      </c>
      <c r="CU105" s="17">
        <f>CT105*VLOOKUP('Données projet'!$B$13,Paramètres!$A$1:$I$89,3,0)*VLOOKUP('Données projet'!$B$13,Paramètres!$A$1:$I$89,5,0)</f>
        <v>376.00374240000048</v>
      </c>
      <c r="CV105" s="13">
        <f t="shared" si="95"/>
        <v>86.894415066438185</v>
      </c>
      <c r="CW105" s="20">
        <f t="shared" si="67"/>
        <v>806.21429092071401</v>
      </c>
      <c r="CX105" s="59">
        <f t="shared" si="68"/>
        <v>1099.5476242540474</v>
      </c>
      <c r="CY105" s="59">
        <f ca="1">AVERAGE(OFFSET($CX$3,0,0,'Données projet'!$E$13+1,1))-AVERAGE(OFFSET($H$3,0,0,'Données projet'!$E$13+1,1))</f>
        <v>683.36974161977764</v>
      </c>
      <c r="CZ105" s="59">
        <f t="shared" si="96"/>
        <v>312.6921234697457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52.144300718978251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52.144300718978251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323.34204240000037</v>
      </c>
      <c r="P106" s="13">
        <f t="shared" si="87"/>
        <v>76.048309539529996</v>
      </c>
      <c r="Q106" s="20">
        <f t="shared" si="107"/>
        <v>695.60486296134877</v>
      </c>
      <c r="R106" s="59">
        <f t="shared" si="55"/>
        <v>988.93819629468203</v>
      </c>
      <c r="S106" s="59">
        <f ca="1">AVERAGE(OFFSET($R$3,0,0,'Données projet'!$E$9+1,1))-AVERAGE(OFFSET($H$3,0,0,'Données projet'!$E$9+1,1))</f>
        <v>544.5835993538301</v>
      </c>
      <c r="T106" s="59">
        <f t="shared" si="88"/>
        <v>269.67340993773422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42.971933356988401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42.971933356988401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340.06663080000044</v>
      </c>
      <c r="AK106" s="13">
        <f t="shared" si="89"/>
        <v>79.513712609935965</v>
      </c>
      <c r="AL106" s="20">
        <f t="shared" si="58"/>
        <v>730.76909810563927</v>
      </c>
      <c r="AM106" s="59">
        <f t="shared" si="59"/>
        <v>1024.1024314389726</v>
      </c>
      <c r="AN106" s="59">
        <f ca="1">AVERAGE(OFFSET($AM$3,0,0,'Données projet'!$E$10+1,1))-AVERAGE(OFFSET($H$3,0,0,'Données projet'!$E$10+1,1))</f>
        <v>609.60019207204277</v>
      </c>
      <c r="AO106" s="59">
        <f t="shared" si="90"/>
        <v>281.42238288764503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45.194619565108503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45.194619565108503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9.9316821433603781E-14</v>
      </c>
      <c r="BF106" s="13">
        <f t="shared" si="91"/>
        <v>1.4932118279712753E-12</v>
      </c>
      <c r="BG106" s="20">
        <f t="shared" si="61"/>
        <v>2.7736540643801645E-12</v>
      </c>
      <c r="BH106" s="59">
        <f t="shared" si="62"/>
        <v>293.3333333333361</v>
      </c>
      <c r="BI106" s="59">
        <f ca="1">AVERAGE(OFFSET($BH$3,0,0,'Données projet'!$E$11+1,1))-AVERAGE(OFFSET($H$3,0,0,'Données projet'!$E$11+1,1))</f>
        <v>140.51047034381901</v>
      </c>
      <c r="BJ106" s="59">
        <f t="shared" si="92"/>
        <v>141.76719489924892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22.695712092809124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22.695712092809124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384.66553320000048</v>
      </c>
      <c r="CA106" s="13">
        <f t="shared" si="93"/>
        <v>88.660800089856849</v>
      </c>
      <c r="CB106" s="20">
        <f t="shared" si="64"/>
        <v>824.37669714650144</v>
      </c>
      <c r="CC106" s="59">
        <f t="shared" si="65"/>
        <v>1117.7100304798348</v>
      </c>
      <c r="CD106" s="59">
        <f ca="1">AVERAGE(OFFSET($CC$3,0,0,'Données projet'!$E$12+1,1))-AVERAGE(OFFSET($H$3,0,0,'Données projet'!$E$12+1,1))</f>
        <v>683.36974161977764</v>
      </c>
      <c r="CE106" s="59">
        <f t="shared" si="94"/>
        <v>312.6921234697457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51.121782786762054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51.121782786762054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8.0470000000000024</v>
      </c>
      <c r="CT106" s="12">
        <f>IF('Données projet'!$A$140&gt;35,CT105+CS106-DB105,IF(A106&lt;'Données projet'!$A$140,$CQ$205^A106,IF(A106='Données projet'!$A$140,'Données projet'!$B$140,CT105+CS106-DB105)))</f>
        <v>357.36300000000045</v>
      </c>
      <c r="CU106" s="17">
        <f>CT106*VLOOKUP('Données projet'!$B$13,Paramètres!$A$1:$I$89,3,0)*VLOOKUP('Données projet'!$B$13,Paramètres!$A$1:$I$89,5,0)</f>
        <v>384.66553320000048</v>
      </c>
      <c r="CV106" s="13">
        <f t="shared" si="95"/>
        <v>88.660800089856849</v>
      </c>
      <c r="CW106" s="20">
        <f t="shared" si="67"/>
        <v>824.37669714650144</v>
      </c>
      <c r="CX106" s="59">
        <f t="shared" si="68"/>
        <v>1117.7100304798348</v>
      </c>
      <c r="CY106" s="59">
        <f ca="1">AVERAGE(OFFSET($CX$3,0,0,'Données projet'!$E$13+1,1))-AVERAGE(OFFSET($H$3,0,0,'Données projet'!$E$13+1,1))</f>
        <v>683.36974161977764</v>
      </c>
      <c r="CZ106" s="59">
        <f t="shared" si="96"/>
        <v>312.6921234697457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51.121782786762054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51.121782786762054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330.62296800000041</v>
      </c>
      <c r="P107" s="13">
        <f t="shared" si="87"/>
        <v>77.559450151847827</v>
      </c>
      <c r="Q107" s="20">
        <f t="shared" si="107"/>
        <v>710.91771161446911</v>
      </c>
      <c r="R107" s="59">
        <f t="shared" si="55"/>
        <v>1004.2510449478025</v>
      </c>
      <c r="S107" s="59">
        <f ca="1">AVERAGE(OFFSET($R$3,0,0,'Données projet'!$E$9+1,1))-AVERAGE(OFFSET($H$3,0,0,'Données projet'!$E$9+1,1))</f>
        <v>544.5835993538301</v>
      </c>
      <c r="T107" s="59">
        <f t="shared" si="88"/>
        <v>269.67340993773422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57.661865407845688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57.661865407845688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347.72415600000045</v>
      </c>
      <c r="AK107" s="13">
        <f t="shared" si="89"/>
        <v>81.093713547347789</v>
      </c>
      <c r="AL107" s="20">
        <f t="shared" si="58"/>
        <v>746.85778946163146</v>
      </c>
      <c r="AM107" s="59">
        <f t="shared" si="59"/>
        <v>1040.1911227949647</v>
      </c>
      <c r="AN107" s="59">
        <f ca="1">AVERAGE(OFFSET($AM$3,0,0,'Données projet'!$E$10+1,1))-AVERAGE(OFFSET($H$3,0,0,'Données projet'!$E$10+1,1))</f>
        <v>609.60019207204277</v>
      </c>
      <c r="AO107" s="59">
        <f t="shared" si="90"/>
        <v>281.42238288764503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60.644375687561855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60.644375687561855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9.9316821433603781E-14</v>
      </c>
      <c r="BF107" s="13">
        <f t="shared" si="91"/>
        <v>1.4932118279712753E-12</v>
      </c>
      <c r="BG107" s="20">
        <f t="shared" si="61"/>
        <v>2.7736540643801645E-12</v>
      </c>
      <c r="BH107" s="59">
        <f t="shared" si="62"/>
        <v>293.3333333333361</v>
      </c>
      <c r="BI107" s="59">
        <f ca="1">AVERAGE(OFFSET($BH$3,0,0,'Données projet'!$E$11+1,1))-AVERAGE(OFFSET($H$3,0,0,'Données projet'!$E$11+1,1))</f>
        <v>140.51047034381901</v>
      </c>
      <c r="BJ107" s="59">
        <f t="shared" si="92"/>
        <v>141.76719489924892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22.250663021686631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22.250663021686631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393.32732400000049</v>
      </c>
      <c r="CA107" s="13">
        <f t="shared" si="93"/>
        <v>90.42256095670065</v>
      </c>
      <c r="CB107" s="20">
        <f t="shared" si="64"/>
        <v>842.53104963292105</v>
      </c>
      <c r="CC107" s="59">
        <f t="shared" si="65"/>
        <v>1135.8643829662544</v>
      </c>
      <c r="CD107" s="59">
        <f ca="1">AVERAGE(OFFSET($CC$3,0,0,'Données projet'!$E$12+1,1))-AVERAGE(OFFSET($H$3,0,0,'Données projet'!$E$12+1,1))</f>
        <v>683.36974161977764</v>
      </c>
      <c r="CE107" s="59">
        <f t="shared" si="94"/>
        <v>312.6921234697457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68.597736433471596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68.597736433471596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365.41</v>
      </c>
      <c r="CR107" s="12">
        <f>VLOOKUP(A107,'Données projet'!$A$139:$I$159,9,0)</f>
        <v>8.0470000000000024</v>
      </c>
      <c r="CS107" s="12">
        <f t="array" ref="CS107">INDEX(CR:CR,MIN(IF(ISNUMBER(CR107:CR303),ROW(CR107:CR303),"")))</f>
        <v>8.0470000000000024</v>
      </c>
      <c r="CT107" s="12">
        <f>IF('Données projet'!$A$140&gt;35,CT106+CS107-DB106,IF(A107&lt;'Données projet'!$A$140,$CQ$205^A107,IF(A107='Données projet'!$A$140,'Données projet'!$B$140,CT106+CS107-DB106)))</f>
        <v>365.41000000000048</v>
      </c>
      <c r="CU107" s="17">
        <f>CT107*VLOOKUP('Données projet'!$B$13,Paramètres!$A$1:$I$89,3,0)*VLOOKUP('Données projet'!$B$13,Paramètres!$A$1:$I$89,5,0)</f>
        <v>393.32732400000049</v>
      </c>
      <c r="CV107" s="13">
        <f t="shared" si="95"/>
        <v>90.42256095670065</v>
      </c>
      <c r="CW107" s="20">
        <f t="shared" si="67"/>
        <v>842.53104963292105</v>
      </c>
      <c r="CX107" s="59">
        <f t="shared" si="68"/>
        <v>1135.8643829662544</v>
      </c>
      <c r="CY107" s="59">
        <f ca="1">AVERAGE(OFFSET($CX$3,0,0,'Données projet'!$E$13+1,1))-AVERAGE(OFFSET($H$3,0,0,'Données projet'!$E$13+1,1))</f>
        <v>683.36974161977764</v>
      </c>
      <c r="CZ107" s="59">
        <f t="shared" si="96"/>
        <v>312.6921234697457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0.25800000000000001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68.597736433471596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68.597736433471596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283.34264400000046</v>
      </c>
      <c r="P108" s="13">
        <f t="shared" si="87"/>
        <v>67.672917015543916</v>
      </c>
      <c r="Q108" s="20">
        <f t="shared" si="107"/>
        <v>611.3521021020731</v>
      </c>
      <c r="R108" s="59">
        <f t="shared" si="55"/>
        <v>904.68543543540636</v>
      </c>
      <c r="S108" s="59">
        <f ca="1">AVERAGE(OFFSET($R$3,0,0,'Données projet'!$E$9+1,1))-AVERAGE(OFFSET($H$3,0,0,'Données projet'!$E$9+1,1))</f>
        <v>544.5835993538301</v>
      </c>
      <c r="T108" s="59">
        <f t="shared" si="88"/>
        <v>269.67340993773422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56.531151397462956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56.531151397462956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297.99829800000049</v>
      </c>
      <c r="AK108" s="13">
        <f t="shared" si="89"/>
        <v>70.756666487806527</v>
      </c>
      <c r="AL108" s="20">
        <f t="shared" si="58"/>
        <v>642.24822981626392</v>
      </c>
      <c r="AM108" s="59">
        <f t="shared" si="59"/>
        <v>935.58156314959729</v>
      </c>
      <c r="AN108" s="59">
        <f ca="1">AVERAGE(OFFSET($AM$3,0,0,'Données projet'!$E$10+1,1))-AVERAGE(OFFSET($H$3,0,0,'Données projet'!$E$10+1,1))</f>
        <v>609.60019207204277</v>
      </c>
      <c r="AO108" s="59">
        <f t="shared" si="90"/>
        <v>281.42238288764503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59.455176469745531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59.455176469745531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9.9316821433603781E-14</v>
      </c>
      <c r="BF108" s="13">
        <f t="shared" si="91"/>
        <v>1.4932118279712753E-12</v>
      </c>
      <c r="BG108" s="20">
        <f t="shared" si="61"/>
        <v>2.7736540643801645E-12</v>
      </c>
      <c r="BH108" s="59">
        <f t="shared" si="62"/>
        <v>293.3333333333361</v>
      </c>
      <c r="BI108" s="59">
        <f ca="1">AVERAGE(OFFSET($BH$3,0,0,'Données projet'!$E$11+1,1))-AVERAGE(OFFSET($H$3,0,0,'Données projet'!$E$11+1,1))</f>
        <v>140.51047034381901</v>
      </c>
      <c r="BJ108" s="59">
        <f t="shared" si="92"/>
        <v>141.76719489924892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21.814341091395718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21.814341091395718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337.0800420000005</v>
      </c>
      <c r="CA108" s="13">
        <f t="shared" si="93"/>
        <v>78.896362106429635</v>
      </c>
      <c r="CB108" s="20">
        <f t="shared" si="64"/>
        <v>724.49223715203243</v>
      </c>
      <c r="CC108" s="59">
        <f t="shared" si="65"/>
        <v>1017.8255704853657</v>
      </c>
      <c r="CD108" s="59">
        <f ca="1">AVERAGE(OFFSET($CC$3,0,0,'Données projet'!$E$12+1,1))-AVERAGE(OFFSET($H$3,0,0,'Données projet'!$E$12+1,1))</f>
        <v>683.36974161977764</v>
      </c>
      <c r="CE108" s="59">
        <f t="shared" si="94"/>
        <v>312.6921234697457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67.252576662499038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67.252576662499038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7.9349999999999969</v>
      </c>
      <c r="CT108" s="12">
        <f>IF('Données projet'!$A$140&gt;35,CT107+CS108-DB107,IF(A108&lt;'Données projet'!$A$140,$CQ$205^A108,IF(A108='Données projet'!$A$140,'Données projet'!$B$140,CT107+CS108-DB107)))</f>
        <v>313.15500000000048</v>
      </c>
      <c r="CU108" s="17">
        <f>CT108*VLOOKUP('Données projet'!$B$13,Paramètres!$A$1:$I$89,3,0)*VLOOKUP('Données projet'!$B$13,Paramètres!$A$1:$I$89,5,0)</f>
        <v>337.0800420000005</v>
      </c>
      <c r="CV108" s="13">
        <f t="shared" si="95"/>
        <v>78.896362106429635</v>
      </c>
      <c r="CW108" s="20">
        <f t="shared" si="67"/>
        <v>724.49223715203243</v>
      </c>
      <c r="CX108" s="59">
        <f t="shared" si="68"/>
        <v>1017.8255704853657</v>
      </c>
      <c r="CY108" s="59">
        <f ca="1">AVERAGE(OFFSET($CX$3,0,0,'Données projet'!$E$13+1,1))-AVERAGE(OFFSET($H$3,0,0,'Données projet'!$E$13+1,1))</f>
        <v>683.36974161977764</v>
      </c>
      <c r="CZ108" s="59">
        <f t="shared" si="96"/>
        <v>312.6921234697457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67.252576662499038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67.252576662499038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290.52223200000043</v>
      </c>
      <c r="P109" s="13">
        <f t="shared" si="87"/>
        <v>69.185862279978352</v>
      </c>
      <c r="Q109" s="20">
        <f t="shared" si="107"/>
        <v>626.49159753762979</v>
      </c>
      <c r="R109" s="59">
        <f t="shared" si="55"/>
        <v>919.82493087096304</v>
      </c>
      <c r="S109" s="59">
        <f ca="1">AVERAGE(OFFSET($R$3,0,0,'Données projet'!$E$9+1,1))-AVERAGE(OFFSET($H$3,0,0,'Données projet'!$E$9+1,1))</f>
        <v>544.5835993538301</v>
      </c>
      <c r="T109" s="59">
        <f t="shared" si="88"/>
        <v>269.67340993773422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55.422609999156386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55.422609999156386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305.54924400000044</v>
      </c>
      <c r="AK109" s="13">
        <f t="shared" si="89"/>
        <v>72.338554312522433</v>
      </c>
      <c r="AL109" s="20">
        <f t="shared" si="58"/>
        <v>658.1545820609773</v>
      </c>
      <c r="AM109" s="59">
        <f t="shared" si="59"/>
        <v>951.48791539431068</v>
      </c>
      <c r="AN109" s="59">
        <f ca="1">AVERAGE(OFFSET($AM$3,0,0,'Données projet'!$E$10+1,1))-AVERAGE(OFFSET($H$3,0,0,'Données projet'!$E$10+1,1))</f>
        <v>609.60019207204277</v>
      </c>
      <c r="AO109" s="59">
        <f t="shared" si="90"/>
        <v>281.42238288764503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58.289296723250686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58.289296723250686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9.9316821433603781E-14</v>
      </c>
      <c r="BF109" s="13">
        <f t="shared" si="91"/>
        <v>1.4932118279712753E-12</v>
      </c>
      <c r="BG109" s="20">
        <f t="shared" si="61"/>
        <v>2.7736540643801645E-12</v>
      </c>
      <c r="BH109" s="59">
        <f t="shared" si="62"/>
        <v>293.3333333333361</v>
      </c>
      <c r="BI109" s="59">
        <f ca="1">AVERAGE(OFFSET($BH$3,0,0,'Données projet'!$E$11+1,1))-AVERAGE(OFFSET($H$3,0,0,'Données projet'!$E$11+1,1))</f>
        <v>140.51047034381901</v>
      </c>
      <c r="BJ109" s="59">
        <f t="shared" si="92"/>
        <v>141.76719489924892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21.386575168027711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21.386575168027711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345.62127600000048</v>
      </c>
      <c r="CA109" s="13">
        <f t="shared" si="93"/>
        <v>80.660226924058378</v>
      </c>
      <c r="CB109" s="20">
        <f t="shared" si="64"/>
        <v>742.44028425940235</v>
      </c>
      <c r="CC109" s="59">
        <f t="shared" si="65"/>
        <v>1035.7736175927357</v>
      </c>
      <c r="CD109" s="59">
        <f ca="1">AVERAGE(OFFSET($CC$3,0,0,'Données projet'!$E$12+1,1))-AVERAGE(OFFSET($H$3,0,0,'Données projet'!$E$12+1,1))</f>
        <v>683.36974161977764</v>
      </c>
      <c r="CE109" s="59">
        <f t="shared" si="94"/>
        <v>312.6921234697457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65.933794654168807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65.933794654168807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7.9349999999999969</v>
      </c>
      <c r="CT109" s="12">
        <f>IF('Données projet'!$A$140&gt;35,CT108+CS109-DB108,IF(A109&lt;'Données projet'!$A$140,$CQ$205^A109,IF(A109='Données projet'!$A$140,'Données projet'!$B$140,CT108+CS109-DB108)))</f>
        <v>321.09000000000049</v>
      </c>
      <c r="CU109" s="17">
        <f>CT109*VLOOKUP('Données projet'!$B$13,Paramètres!$A$1:$I$89,3,0)*VLOOKUP('Données projet'!$B$13,Paramètres!$A$1:$I$89,5,0)</f>
        <v>345.62127600000048</v>
      </c>
      <c r="CV109" s="13">
        <f t="shared" si="95"/>
        <v>80.660226924058378</v>
      </c>
      <c r="CW109" s="20">
        <f t="shared" si="67"/>
        <v>742.44028425940235</v>
      </c>
      <c r="CX109" s="59">
        <f t="shared" si="68"/>
        <v>1035.7736175927357</v>
      </c>
      <c r="CY109" s="59">
        <f ca="1">AVERAGE(OFFSET($CX$3,0,0,'Données projet'!$E$13+1,1))-AVERAGE(OFFSET($H$3,0,0,'Données projet'!$E$13+1,1))</f>
        <v>683.36974161977764</v>
      </c>
      <c r="CZ109" s="59">
        <f t="shared" si="96"/>
        <v>312.6921234697457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65.933794654168807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65.933794654168807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297.70182000000045</v>
      </c>
      <c r="P110" s="13">
        <f t="shared" si="87"/>
        <v>70.69446125561177</v>
      </c>
      <c r="Q110" s="20">
        <f t="shared" si="107"/>
        <v>641.62352318685794</v>
      </c>
      <c r="R110" s="59">
        <f t="shared" si="55"/>
        <v>934.9568565201912</v>
      </c>
      <c r="S110" s="59">
        <f ca="1">AVERAGE(OFFSET($R$3,0,0,'Données projet'!$E$9+1,1))-AVERAGE(OFFSET($H$3,0,0,'Données projet'!$E$9+1,1))</f>
        <v>544.5835993538301</v>
      </c>
      <c r="T110" s="59">
        <f t="shared" si="88"/>
        <v>269.67340993773422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54.335806421527117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54.335806421527117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313.10019000000045</v>
      </c>
      <c r="AK110" s="13">
        <f t="shared" si="89"/>
        <v>73.915897794823138</v>
      </c>
      <c r="AL110" s="20">
        <f t="shared" si="58"/>
        <v>674.05301957598442</v>
      </c>
      <c r="AM110" s="59">
        <f t="shared" si="59"/>
        <v>967.38635290931779</v>
      </c>
      <c r="AN110" s="59">
        <f ca="1">AVERAGE(OFFSET($AM$3,0,0,'Données projet'!$E$10+1,1))-AVERAGE(OFFSET($H$3,0,0,'Données projet'!$E$10+1,1))</f>
        <v>609.60019207204277</v>
      </c>
      <c r="AO110" s="59">
        <f t="shared" si="90"/>
        <v>281.42238288764503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57.14627916746818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57.14627916746818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9.9316821433603781E-14</v>
      </c>
      <c r="BF110" s="13">
        <f t="shared" si="91"/>
        <v>1.4932118279712753E-12</v>
      </c>
      <c r="BG110" s="20">
        <f t="shared" si="61"/>
        <v>2.7736540643801645E-12</v>
      </c>
      <c r="BH110" s="59">
        <f t="shared" si="62"/>
        <v>293.3333333333361</v>
      </c>
      <c r="BI110" s="59">
        <f ca="1">AVERAGE(OFFSET($BH$3,0,0,'Données projet'!$E$11+1,1))-AVERAGE(OFFSET($H$3,0,0,'Données projet'!$E$11+1,1))</f>
        <v>140.51047034381901</v>
      </c>
      <c r="BJ110" s="59">
        <f t="shared" si="92"/>
        <v>141.76719489924892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20.9671974735055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20.9671974735055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354.16251000000051</v>
      </c>
      <c r="CA110" s="13">
        <f t="shared" si="93"/>
        <v>82.419024627837416</v>
      </c>
      <c r="CB110" s="20">
        <f t="shared" si="64"/>
        <v>760.37950614348438</v>
      </c>
      <c r="CC110" s="59">
        <f t="shared" si="65"/>
        <v>1053.7128394768176</v>
      </c>
      <c r="CD110" s="59">
        <f ca="1">AVERAGE(OFFSET($CC$3,0,0,'Données projet'!$E$12+1,1))-AVERAGE(OFFSET($H$3,0,0,'Données projet'!$E$12+1,1))</f>
        <v>683.36974161977764</v>
      </c>
      <c r="CE110" s="59">
        <f t="shared" si="94"/>
        <v>312.6921234697457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64.640873156644332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64.640873156644332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7.9349999999999969</v>
      </c>
      <c r="CT110" s="12">
        <f>IF('Données projet'!$A$140&gt;35,CT109+CS110-DB109,IF(A110&lt;'Données projet'!$A$140,$CQ$205^A110,IF(A110='Données projet'!$A$140,'Données projet'!$B$140,CT109+CS110-DB109)))</f>
        <v>329.02500000000049</v>
      </c>
      <c r="CU110" s="17">
        <f>CT110*VLOOKUP('Données projet'!$B$13,Paramètres!$A$1:$I$89,3,0)*VLOOKUP('Données projet'!$B$13,Paramètres!$A$1:$I$89,5,0)</f>
        <v>354.16251000000051</v>
      </c>
      <c r="CV110" s="13">
        <f t="shared" si="95"/>
        <v>82.419024627837416</v>
      </c>
      <c r="CW110" s="20">
        <f t="shared" si="67"/>
        <v>760.37950614348438</v>
      </c>
      <c r="CX110" s="59">
        <f t="shared" si="68"/>
        <v>1053.7128394768176</v>
      </c>
      <c r="CY110" s="59">
        <f ca="1">AVERAGE(OFFSET($CX$3,0,0,'Données projet'!$E$13+1,1))-AVERAGE(OFFSET($H$3,0,0,'Données projet'!$E$13+1,1))</f>
        <v>683.36974161977764</v>
      </c>
      <c r="CZ110" s="59">
        <f t="shared" si="96"/>
        <v>312.6921234697457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64.640873156644332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64.640873156644332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304.88140800000042</v>
      </c>
      <c r="P111" s="13">
        <f t="shared" si="87"/>
        <v>72.198830820277394</v>
      </c>
      <c r="Q111" s="20">
        <f t="shared" si="107"/>
        <v>656.74808261198393</v>
      </c>
      <c r="R111" s="59">
        <f t="shared" si="55"/>
        <v>950.0814159453173</v>
      </c>
      <c r="S111" s="59">
        <f ca="1">AVERAGE(OFFSET($R$3,0,0,'Données projet'!$E$9+1,1))-AVERAGE(OFFSET($H$3,0,0,'Données projet'!$E$9+1,1))</f>
        <v>544.5835993538301</v>
      </c>
      <c r="T111" s="59">
        <f t="shared" si="88"/>
        <v>269.67340993773422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53.270314399170431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53.270314399170431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320.65113600000046</v>
      </c>
      <c r="AK111" s="13">
        <f t="shared" si="89"/>
        <v>75.48881913848264</v>
      </c>
      <c r="AL111" s="20">
        <f t="shared" si="58"/>
        <v>689.94375519952473</v>
      </c>
      <c r="AM111" s="59">
        <f t="shared" si="59"/>
        <v>983.27708853285799</v>
      </c>
      <c r="AN111" s="59">
        <f ca="1">AVERAGE(OFFSET($AM$3,0,0,'Données projet'!$E$10+1,1))-AVERAGE(OFFSET($H$3,0,0,'Données projet'!$E$10+1,1))</f>
        <v>609.60019207204277</v>
      </c>
      <c r="AO111" s="59">
        <f t="shared" si="90"/>
        <v>281.42238288764503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56.025675488782696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56.025675488782696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9.9316821433603781E-14</v>
      </c>
      <c r="BF111" s="13">
        <f t="shared" si="91"/>
        <v>1.4932118279712753E-12</v>
      </c>
      <c r="BG111" s="20">
        <f t="shared" si="61"/>
        <v>2.7736540643801645E-12</v>
      </c>
      <c r="BH111" s="59">
        <f t="shared" si="62"/>
        <v>293.3333333333361</v>
      </c>
      <c r="BI111" s="59">
        <f ca="1">AVERAGE(OFFSET($BH$3,0,0,'Données projet'!$E$11+1,1))-AVERAGE(OFFSET($H$3,0,0,'Données projet'!$E$11+1,1))</f>
        <v>140.51047034381901</v>
      </c>
      <c r="BJ111" s="59">
        <f t="shared" si="92"/>
        <v>141.76719489924892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20.556043519777734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20.556043519777734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362.70374400000048</v>
      </c>
      <c r="CA111" s="13">
        <f t="shared" si="93"/>
        <v>84.172891479601518</v>
      </c>
      <c r="CB111" s="20">
        <f t="shared" si="64"/>
        <v>778.31014012697335</v>
      </c>
      <c r="CC111" s="59">
        <f t="shared" si="65"/>
        <v>1071.6434734603067</v>
      </c>
      <c r="CD111" s="59">
        <f ca="1">AVERAGE(OFFSET($CC$3,0,0,'Données projet'!$E$12+1,1))-AVERAGE(OFFSET($H$3,0,0,'Données projet'!$E$12+1,1))</f>
        <v>683.36974161977764</v>
      </c>
      <c r="CE111" s="59">
        <f t="shared" si="94"/>
        <v>312.6921234697457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63.373305061082064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63.373305061082064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7.9349999999999969</v>
      </c>
      <c r="CT111" s="12">
        <f>IF('Données projet'!$A$140&gt;35,CT110+CS111-DB110,IF(A111&lt;'Données projet'!$A$140,$CQ$205^A111,IF(A111='Données projet'!$A$140,'Données projet'!$B$140,CT110+CS111-DB110)))</f>
        <v>336.96000000000049</v>
      </c>
      <c r="CU111" s="17">
        <f>CT111*VLOOKUP('Données projet'!$B$13,Paramètres!$A$1:$I$89,3,0)*VLOOKUP('Données projet'!$B$13,Paramètres!$A$1:$I$89,5,0)</f>
        <v>362.70374400000048</v>
      </c>
      <c r="CV111" s="13">
        <f t="shared" si="95"/>
        <v>84.172891479601518</v>
      </c>
      <c r="CW111" s="20">
        <f t="shared" si="67"/>
        <v>778.31014012697335</v>
      </c>
      <c r="CX111" s="59">
        <f t="shared" si="68"/>
        <v>1071.6434734603067</v>
      </c>
      <c r="CY111" s="59">
        <f ca="1">AVERAGE(OFFSET($CX$3,0,0,'Données projet'!$E$13+1,1))-AVERAGE(OFFSET($H$3,0,0,'Données projet'!$E$13+1,1))</f>
        <v>683.36974161977764</v>
      </c>
      <c r="CZ111" s="59">
        <f t="shared" si="96"/>
        <v>312.6921234697457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63.373305061082064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63.373305061082064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312.06099600000044</v>
      </c>
      <c r="P112" s="13">
        <f t="shared" si="87"/>
        <v>73.699082033131035</v>
      </c>
      <c r="Q112" s="20">
        <f t="shared" si="107"/>
        <v>671.86546924103743</v>
      </c>
      <c r="R112" s="59">
        <f t="shared" si="55"/>
        <v>965.1988025743708</v>
      </c>
      <c r="S112" s="59">
        <f ca="1">AVERAGE(OFFSET($R$3,0,0,'Données projet'!$E$9+1,1))-AVERAGE(OFFSET($H$3,0,0,'Données projet'!$E$9+1,1))</f>
        <v>544.5835993538301</v>
      </c>
      <c r="T112" s="59">
        <f t="shared" si="88"/>
        <v>269.67340993773422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52.225716025486193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52.225716025486193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328.20208200000047</v>
      </c>
      <c r="AK112" s="13">
        <f t="shared" si="89"/>
        <v>77.057434463449852</v>
      </c>
      <c r="AL112" s="20">
        <f t="shared" si="58"/>
        <v>705.82699117384254</v>
      </c>
      <c r="AM112" s="59">
        <f t="shared" si="59"/>
        <v>999.1603245071758</v>
      </c>
      <c r="AN112" s="59">
        <f ca="1">AVERAGE(OFFSET($AM$3,0,0,'Données projet'!$E$10+1,1))-AVERAGE(OFFSET($H$3,0,0,'Données projet'!$E$10+1,1))</f>
        <v>609.60019207204277</v>
      </c>
      <c r="AO112" s="59">
        <f t="shared" si="90"/>
        <v>281.42238288764503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54.927046164735479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54.927046164735479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9.9316821433603781E-14</v>
      </c>
      <c r="BF112" s="13">
        <f t="shared" si="91"/>
        <v>1.4932118279712753E-12</v>
      </c>
      <c r="BG112" s="20">
        <f t="shared" si="61"/>
        <v>2.7736540643801645E-12</v>
      </c>
      <c r="BH112" s="59">
        <f t="shared" si="62"/>
        <v>293.3333333333361</v>
      </c>
      <c r="BI112" s="59">
        <f ca="1">AVERAGE(OFFSET($BH$3,0,0,'Données projet'!$E$11+1,1))-AVERAGE(OFFSET($H$3,0,0,'Données projet'!$E$11+1,1))</f>
        <v>140.51047034381901</v>
      </c>
      <c r="BJ112" s="59">
        <f t="shared" si="92"/>
        <v>141.76719489924892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20.152952044303422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20.152952044303422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371.24497800000051</v>
      </c>
      <c r="CA112" s="13">
        <f t="shared" si="93"/>
        <v>85.921956957490252</v>
      </c>
      <c r="CB112" s="20">
        <f t="shared" si="64"/>
        <v>796.23241171762959</v>
      </c>
      <c r="CC112" s="59">
        <f t="shared" si="65"/>
        <v>1089.565745050963</v>
      </c>
      <c r="CD112" s="59">
        <f ca="1">AVERAGE(OFFSET($CC$3,0,0,'Données projet'!$E$12+1,1))-AVERAGE(OFFSET($H$3,0,0,'Données projet'!$E$12+1,1))</f>
        <v>683.36974161977764</v>
      </c>
      <c r="CE112" s="59">
        <f t="shared" si="94"/>
        <v>312.6921234697457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62.130593202733579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62.130593202733579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7.9349999999999969</v>
      </c>
      <c r="CT112" s="12">
        <f>IF('Données projet'!$A$140&gt;35,CT111+CS112-DB111,IF(A112&lt;'Données projet'!$A$140,$CQ$205^A112,IF(A112='Données projet'!$A$140,'Données projet'!$B$140,CT111+CS112-DB111)))</f>
        <v>344.89500000000049</v>
      </c>
      <c r="CU112" s="17">
        <f>CT112*VLOOKUP('Données projet'!$B$13,Paramètres!$A$1:$I$89,3,0)*VLOOKUP('Données projet'!$B$13,Paramètres!$A$1:$I$89,5,0)</f>
        <v>371.24497800000051</v>
      </c>
      <c r="CV112" s="13">
        <f t="shared" si="95"/>
        <v>85.921956957490252</v>
      </c>
      <c r="CW112" s="20">
        <f t="shared" si="67"/>
        <v>796.23241171762959</v>
      </c>
      <c r="CX112" s="59">
        <f t="shared" si="68"/>
        <v>1089.565745050963</v>
      </c>
      <c r="CY112" s="59">
        <f ca="1">AVERAGE(OFFSET($CX$3,0,0,'Données projet'!$E$13+1,1))-AVERAGE(OFFSET($H$3,0,0,'Données projet'!$E$13+1,1))</f>
        <v>683.36974161977764</v>
      </c>
      <c r="CZ112" s="59">
        <f t="shared" si="96"/>
        <v>312.6921234697457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62.130593202733579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62.130593202733579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319.24058400000041</v>
      </c>
      <c r="P113" s="13">
        <f t="shared" si="87"/>
        <v>75.195320551435159</v>
      </c>
      <c r="Q113" s="20">
        <f t="shared" si="107"/>
        <v>686.97586709375025</v>
      </c>
      <c r="R113" s="59">
        <f t="shared" si="55"/>
        <v>980.30920042708362</v>
      </c>
      <c r="S113" s="59">
        <f ca="1">AVERAGE(OFFSET($R$3,0,0,'Données projet'!$E$9+1,1))-AVERAGE(OFFSET($H$3,0,0,'Données projet'!$E$9+1,1))</f>
        <v>544.5835993538301</v>
      </c>
      <c r="T113" s="59">
        <f t="shared" si="88"/>
        <v>269.67340993773422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51.201601588767808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51.201601588767808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335.75302800000048</v>
      </c>
      <c r="AK113" s="13">
        <f t="shared" si="89"/>
        <v>78.62185424162395</v>
      </c>
      <c r="AL113" s="20">
        <f t="shared" si="58"/>
        <v>721.70291990416251</v>
      </c>
      <c r="AM113" s="59">
        <f t="shared" si="59"/>
        <v>1015.0362532374959</v>
      </c>
      <c r="AN113" s="59">
        <f ca="1">AVERAGE(OFFSET($AM$3,0,0,'Données projet'!$E$10+1,1))-AVERAGE(OFFSET($H$3,0,0,'Données projet'!$E$10+1,1))</f>
        <v>609.60019207204277</v>
      </c>
      <c r="AO113" s="59">
        <f t="shared" si="90"/>
        <v>281.42238288764503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53.849960291635114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53.849960291635114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9.9316821433603781E-14</v>
      </c>
      <c r="BF113" s="13">
        <f t="shared" si="91"/>
        <v>1.4932118279712753E-12</v>
      </c>
      <c r="BG113" s="20">
        <f t="shared" si="61"/>
        <v>2.7736540643801645E-12</v>
      </c>
      <c r="BH113" s="59">
        <f t="shared" si="62"/>
        <v>293.3333333333361</v>
      </c>
      <c r="BI113" s="59">
        <f ca="1">AVERAGE(OFFSET($BH$3,0,0,'Données projet'!$E$11+1,1))-AVERAGE(OFFSET($H$3,0,0,'Données projet'!$E$11+1,1))</f>
        <v>140.51047034381901</v>
      </c>
      <c r="BJ113" s="59">
        <f t="shared" si="92"/>
        <v>141.76719489924892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19.757764946801636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19.757764946801636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379.78621200000055</v>
      </c>
      <c r="CA113" s="13">
        <f t="shared" si="93"/>
        <v>87.666344241853807</v>
      </c>
      <c r="CB113" s="20">
        <f t="shared" si="64"/>
        <v>814.14653545456304</v>
      </c>
      <c r="CC113" s="59">
        <f t="shared" si="65"/>
        <v>1107.4798687878963</v>
      </c>
      <c r="CD113" s="59">
        <f ca="1">AVERAGE(OFFSET($CC$3,0,0,'Données projet'!$E$12+1,1))-AVERAGE(OFFSET($H$3,0,0,'Données projet'!$E$12+1,1))</f>
        <v>683.36974161977764</v>
      </c>
      <c r="CE113" s="59">
        <f t="shared" si="94"/>
        <v>312.6921234697457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60.912250165947917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60.912250165947917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7.9349999999999969</v>
      </c>
      <c r="CT113" s="12">
        <f>IF('Données projet'!$A$140&gt;35,CT112+CS113-DB112,IF(A113&lt;'Données projet'!$A$140,$CQ$205^A113,IF(A113='Données projet'!$A$140,'Données projet'!$B$140,CT112+CS113-DB112)))</f>
        <v>352.8300000000005</v>
      </c>
      <c r="CU113" s="17">
        <f>CT113*VLOOKUP('Données projet'!$B$13,Paramètres!$A$1:$I$89,3,0)*VLOOKUP('Données projet'!$B$13,Paramètres!$A$1:$I$89,5,0)</f>
        <v>379.78621200000055</v>
      </c>
      <c r="CV113" s="13">
        <f t="shared" si="95"/>
        <v>87.666344241853807</v>
      </c>
      <c r="CW113" s="20">
        <f t="shared" si="67"/>
        <v>814.14653545456304</v>
      </c>
      <c r="CX113" s="59">
        <f t="shared" si="68"/>
        <v>1107.4798687878963</v>
      </c>
      <c r="CY113" s="59">
        <f ca="1">AVERAGE(OFFSET($CX$3,0,0,'Données projet'!$E$13+1,1))-AVERAGE(OFFSET($H$3,0,0,'Données projet'!$E$13+1,1))</f>
        <v>683.36974161977764</v>
      </c>
      <c r="CZ113" s="59">
        <f t="shared" si="96"/>
        <v>312.6921234697457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60.912250165947917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60.912250165947917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326.42017200000043</v>
      </c>
      <c r="P114" s="13">
        <f t="shared" si="87"/>
        <v>76.687647008791089</v>
      </c>
      <c r="Q114" s="20">
        <f t="shared" si="107"/>
        <v>702.07945144031191</v>
      </c>
      <c r="R114" s="59">
        <f t="shared" si="55"/>
        <v>995.41278477364517</v>
      </c>
      <c r="S114" s="59">
        <f ca="1">AVERAGE(OFFSET($R$3,0,0,'Données projet'!$E$9+1,1))-AVERAGE(OFFSET($H$3,0,0,'Données projet'!$E$9+1,1))</f>
        <v>544.5835993538301</v>
      </c>
      <c r="T114" s="59">
        <f t="shared" si="88"/>
        <v>269.67340993773422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50.197569411505341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50.197569411505341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343.30397400000049</v>
      </c>
      <c r="AK114" s="13">
        <f t="shared" si="89"/>
        <v>80.182183692322951</v>
      </c>
      <c r="AL114" s="20">
        <f t="shared" si="58"/>
        <v>737.57172464746327</v>
      </c>
      <c r="AM114" s="59">
        <f t="shared" si="59"/>
        <v>1030.9050579807965</v>
      </c>
      <c r="AN114" s="59">
        <f ca="1">AVERAGE(OFFSET($AM$3,0,0,'Données projet'!$E$10+1,1))-AVERAGE(OFFSET($H$3,0,0,'Données projet'!$E$10+1,1))</f>
        <v>609.60019207204277</v>
      </c>
      <c r="AO114" s="59">
        <f t="shared" si="90"/>
        <v>281.42238288764503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52.793995415548729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52.793995415548729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9.9316821433603781E-14</v>
      </c>
      <c r="BF114" s="13">
        <f t="shared" si="91"/>
        <v>1.4932118279712753E-12</v>
      </c>
      <c r="BG114" s="20">
        <f t="shared" si="61"/>
        <v>2.7736540643801645E-12</v>
      </c>
      <c r="BH114" s="59">
        <f t="shared" si="62"/>
        <v>293.3333333333361</v>
      </c>
      <c r="BI114" s="59">
        <f ca="1">AVERAGE(OFFSET($BH$3,0,0,'Données projet'!$E$11+1,1))-AVERAGE(OFFSET($H$3,0,0,'Données projet'!$E$11+1,1))</f>
        <v>140.51047034381901</v>
      </c>
      <c r="BJ114" s="59">
        <f t="shared" si="92"/>
        <v>141.76719489924892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19.370327227241532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19.370327227241532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388.32744600000052</v>
      </c>
      <c r="CA114" s="13">
        <f t="shared" si="93"/>
        <v>89.406170656215622</v>
      </c>
      <c r="CB114" s="20">
        <f t="shared" si="64"/>
        <v>832.05271567624311</v>
      </c>
      <c r="CC114" s="59">
        <f t="shared" si="65"/>
        <v>1125.3860490095765</v>
      </c>
      <c r="CD114" s="59">
        <f ca="1">AVERAGE(OFFSET($CC$3,0,0,'Données projet'!$E$12+1,1))-AVERAGE(OFFSET($H$3,0,0,'Données projet'!$E$12+1,1))</f>
        <v>683.36974161977764</v>
      </c>
      <c r="CE114" s="59">
        <f t="shared" si="94"/>
        <v>312.6921234697457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59.717798092997747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59.717798092997747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7.9349999999999969</v>
      </c>
      <c r="CT114" s="12">
        <f>IF('Données projet'!$A$140&gt;35,CT113+CS114-DB113,IF(A114&lt;'Données projet'!$A$140,$CQ$205^A114,IF(A114='Données projet'!$A$140,'Données projet'!$B$140,CT113+CS114-DB113)))</f>
        <v>360.7650000000005</v>
      </c>
      <c r="CU114" s="17">
        <f>CT114*VLOOKUP('Données projet'!$B$13,Paramètres!$A$1:$I$89,3,0)*VLOOKUP('Données projet'!$B$13,Paramètres!$A$1:$I$89,5,0)</f>
        <v>388.32744600000052</v>
      </c>
      <c r="CV114" s="13">
        <f t="shared" si="95"/>
        <v>89.406170656215622</v>
      </c>
      <c r="CW114" s="20">
        <f t="shared" si="67"/>
        <v>832.05271567624311</v>
      </c>
      <c r="CX114" s="59">
        <f t="shared" si="68"/>
        <v>1125.3860490095765</v>
      </c>
      <c r="CY114" s="59">
        <f ca="1">AVERAGE(OFFSET($CX$3,0,0,'Données projet'!$E$13+1,1))-AVERAGE(OFFSET($H$3,0,0,'Données projet'!$E$13+1,1))</f>
        <v>683.36974161977764</v>
      </c>
      <c r="CZ114" s="59">
        <f t="shared" si="96"/>
        <v>312.6921234697457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59.717798092997747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59.717798092997747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333.59976000000046</v>
      </c>
      <c r="P115" s="13">
        <f t="shared" si="87"/>
        <v>78.17615735915706</v>
      </c>
      <c r="Q115" s="20">
        <f t="shared" si="107"/>
        <v>717.17638940053257</v>
      </c>
      <c r="R115" s="59">
        <f t="shared" si="55"/>
        <v>1010.5097227338658</v>
      </c>
      <c r="S115" s="59">
        <f ca="1">AVERAGE(OFFSET($R$3,0,0,'Données projet'!$E$9+1,1))-AVERAGE(OFFSET($H$3,0,0,'Données projet'!$E$9+1,1))</f>
        <v>544.5835993538301</v>
      </c>
      <c r="T115" s="59">
        <f t="shared" si="88"/>
        <v>269.67340993773422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49.213225692839835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49.213225692839835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350.85492000000045</v>
      </c>
      <c r="AK115" s="13">
        <f t="shared" si="89"/>
        <v>81.738523141977637</v>
      </c>
      <c r="AL115" s="20">
        <f t="shared" si="58"/>
        <v>753.4335801389451</v>
      </c>
      <c r="AM115" s="59">
        <f t="shared" si="59"/>
        <v>1046.7669134722785</v>
      </c>
      <c r="AN115" s="59">
        <f ca="1">AVERAGE(OFFSET($AM$3,0,0,'Données projet'!$E$10+1,1))-AVERAGE(OFFSET($H$3,0,0,'Données projet'!$E$10+1,1))</f>
        <v>609.60019207204277</v>
      </c>
      <c r="AO115" s="59">
        <f t="shared" si="90"/>
        <v>281.42238288764503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51.75873736660742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51.75873736660742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9.9316821433603781E-14</v>
      </c>
      <c r="BF115" s="13">
        <f t="shared" si="91"/>
        <v>1.4932118279712753E-12</v>
      </c>
      <c r="BG115" s="20">
        <f t="shared" si="61"/>
        <v>2.7736540643801645E-12</v>
      </c>
      <c r="BH115" s="59">
        <f t="shared" si="62"/>
        <v>293.3333333333361</v>
      </c>
      <c r="BI115" s="59">
        <f ca="1">AVERAGE(OFFSET($BH$3,0,0,'Données projet'!$E$11+1,1))-AVERAGE(OFFSET($H$3,0,0,'Données projet'!$E$11+1,1))</f>
        <v>140.51047034381901</v>
      </c>
      <c r="BJ115" s="59">
        <f t="shared" si="92"/>
        <v>141.76719489924892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18.990486925048327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18.990486925048327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396.86868000000055</v>
      </c>
      <c r="CA115" s="13">
        <f t="shared" si="93"/>
        <v>91.14154806834452</v>
      </c>
      <c r="CB115" s="20">
        <f t="shared" si="64"/>
        <v>849.95114721903428</v>
      </c>
      <c r="CC115" s="59">
        <f t="shared" si="65"/>
        <v>1143.2844805523675</v>
      </c>
      <c r="CD115" s="59">
        <f ca="1">AVERAGE(OFFSET($CC$3,0,0,'Données projet'!$E$12+1,1))-AVERAGE(OFFSET($H$3,0,0,'Données projet'!$E$12+1,1))</f>
        <v>683.36974161977764</v>
      </c>
      <c r="CE115" s="59">
        <f t="shared" si="94"/>
        <v>312.6921234697457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58.546768496654302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58.546768496654302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7.9349999999999969</v>
      </c>
      <c r="CT115" s="12">
        <f>IF('Données projet'!$A$140&gt;35,CT114+CS115-DB114,IF(A115&lt;'Données projet'!$A$140,$CQ$205^A115,IF(A115='Données projet'!$A$140,'Données projet'!$B$140,CT114+CS115-DB114)))</f>
        <v>368.7000000000005</v>
      </c>
      <c r="CU115" s="17">
        <f>CT115*VLOOKUP('Données projet'!$B$13,Paramètres!$A$1:$I$89,3,0)*VLOOKUP('Données projet'!$B$13,Paramètres!$A$1:$I$89,5,0)</f>
        <v>396.86868000000055</v>
      </c>
      <c r="CV115" s="13">
        <f t="shared" si="95"/>
        <v>91.14154806834452</v>
      </c>
      <c r="CW115" s="20">
        <f t="shared" si="67"/>
        <v>849.95114721903428</v>
      </c>
      <c r="CX115" s="59">
        <f t="shared" si="68"/>
        <v>1143.2844805523675</v>
      </c>
      <c r="CY115" s="59">
        <f ca="1">AVERAGE(OFFSET($CX$3,0,0,'Données projet'!$E$13+1,1))-AVERAGE(OFFSET($H$3,0,0,'Données projet'!$E$13+1,1))</f>
        <v>683.36974161977764</v>
      </c>
      <c r="CZ115" s="59">
        <f t="shared" si="96"/>
        <v>312.6921234697457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58.546768496654302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58.546768496654302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340.77934800000043</v>
      </c>
      <c r="P116" s="13">
        <f t="shared" si="87"/>
        <v>79.660943190415296</v>
      </c>
      <c r="Q116" s="20">
        <f t="shared" si="107"/>
        <v>732.26684048997402</v>
      </c>
      <c r="R116" s="59">
        <f t="shared" si="55"/>
        <v>1025.6001738233074</v>
      </c>
      <c r="S116" s="59">
        <f ca="1">AVERAGE(OFFSET($R$3,0,0,'Données projet'!$E$9+1,1))-AVERAGE(OFFSET($H$3,0,0,'Données projet'!$E$9+1,1))</f>
        <v>544.5835993538301</v>
      </c>
      <c r="T116" s="59">
        <f t="shared" si="88"/>
        <v>269.67340993773422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48.248184354106975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48.248184354106975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358.40586600000046</v>
      </c>
      <c r="AK116" s="13">
        <f t="shared" si="89"/>
        <v>83.290968351987175</v>
      </c>
      <c r="AL116" s="20">
        <f t="shared" si="58"/>
        <v>769.28865316304507</v>
      </c>
      <c r="AM116" s="59">
        <f t="shared" si="59"/>
        <v>1062.6219864963784</v>
      </c>
      <c r="AN116" s="59">
        <f ca="1">AVERAGE(OFFSET($AM$3,0,0,'Données projet'!$E$10+1,1))-AVERAGE(OFFSET($H$3,0,0,'Données projet'!$E$10+1,1))</f>
        <v>609.60019207204277</v>
      </c>
      <c r="AO116" s="59">
        <f t="shared" si="90"/>
        <v>281.42238288764503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50.743780096560791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50.743780096560791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9.9316821433603781E-14</v>
      </c>
      <c r="BF116" s="13">
        <f t="shared" si="91"/>
        <v>1.4932118279712753E-12</v>
      </c>
      <c r="BG116" s="20">
        <f t="shared" si="61"/>
        <v>2.7736540643801645E-12</v>
      </c>
      <c r="BH116" s="59">
        <f t="shared" si="62"/>
        <v>293.3333333333361</v>
      </c>
      <c r="BI116" s="59">
        <f ca="1">AVERAGE(OFFSET($BH$3,0,0,'Données projet'!$E$11+1,1))-AVERAGE(OFFSET($H$3,0,0,'Données projet'!$E$11+1,1))</f>
        <v>140.51047034381901</v>
      </c>
      <c r="BJ116" s="59">
        <f t="shared" si="92"/>
        <v>141.76719489924892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18.618095059501421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18.618095059501421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405.40991400000053</v>
      </c>
      <c r="CA116" s="13">
        <f t="shared" si="93"/>
        <v>92.872583255826356</v>
      </c>
      <c r="CB116" s="20">
        <f t="shared" si="64"/>
        <v>867.84201605389853</v>
      </c>
      <c r="CC116" s="59">
        <f t="shared" si="65"/>
        <v>1161.1753493872318</v>
      </c>
      <c r="CD116" s="59">
        <f ca="1">AVERAGE(OFFSET($CC$3,0,0,'Données projet'!$E$12+1,1))-AVERAGE(OFFSET($H$3,0,0,'Données projet'!$E$12+1,1))</f>
        <v>683.36974161977764</v>
      </c>
      <c r="CE116" s="59">
        <f t="shared" si="94"/>
        <v>312.6921234697457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57.398702076437623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57.398702076437623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7.9349999999999969</v>
      </c>
      <c r="CT116" s="12">
        <f>IF('Données projet'!$A$140&gt;35,CT115+CS116-DB115,IF(A116&lt;'Données projet'!$A$140,$CQ$205^A116,IF(A116='Données projet'!$A$140,'Données projet'!$B$140,CT115+CS116-DB115)))</f>
        <v>376.6350000000005</v>
      </c>
      <c r="CU116" s="17">
        <f>CT116*VLOOKUP('Données projet'!$B$13,Paramètres!$A$1:$I$89,3,0)*VLOOKUP('Données projet'!$B$13,Paramètres!$A$1:$I$89,5,0)</f>
        <v>405.40991400000053</v>
      </c>
      <c r="CV116" s="13">
        <f t="shared" si="95"/>
        <v>92.872583255826356</v>
      </c>
      <c r="CW116" s="20">
        <f t="shared" si="67"/>
        <v>867.84201605389853</v>
      </c>
      <c r="CX116" s="59">
        <f t="shared" si="68"/>
        <v>1161.1753493872318</v>
      </c>
      <c r="CY116" s="59">
        <f ca="1">AVERAGE(OFFSET($CX$3,0,0,'Données projet'!$E$13+1,1))-AVERAGE(OFFSET($H$3,0,0,'Données projet'!$E$13+1,1))</f>
        <v>683.36974161977764</v>
      </c>
      <c r="CZ116" s="59">
        <f t="shared" si="96"/>
        <v>312.6921234697457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57.398702076437623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57.398702076437623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347.95893600000045</v>
      </c>
      <c r="P117" s="13">
        <f t="shared" si="87"/>
        <v>81.142092010767954</v>
      </c>
      <c r="Q117" s="20">
        <f t="shared" si="107"/>
        <v>747.35095711875499</v>
      </c>
      <c r="R117" s="59">
        <f t="shared" si="55"/>
        <v>1040.6842904520884</v>
      </c>
      <c r="S117" s="59">
        <f ca="1">AVERAGE(OFFSET($R$3,0,0,'Données projet'!$E$9+1,1))-AVERAGE(OFFSET($H$3,0,0,'Données projet'!$E$9+1,1))</f>
        <v>544.5835993538301</v>
      </c>
      <c r="T117" s="59">
        <f t="shared" si="88"/>
        <v>269.67340993773422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61.771448286126386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61.771448286126386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365.95681200000047</v>
      </c>
      <c r="AK117" s="13">
        <f t="shared" si="89"/>
        <v>84.839610818166577</v>
      </c>
      <c r="AL117" s="20">
        <f t="shared" si="58"/>
        <v>785.13710307497422</v>
      </c>
      <c r="AM117" s="59">
        <f t="shared" si="59"/>
        <v>1078.4704364083075</v>
      </c>
      <c r="AN117" s="59">
        <f ca="1">AVERAGE(OFFSET($AM$3,0,0,'Données projet'!$E$10+1,1))-AVERAGE(OFFSET($H$3,0,0,'Données projet'!$E$10+1,1))</f>
        <v>609.60019207204277</v>
      </c>
      <c r="AO117" s="59">
        <f t="shared" si="90"/>
        <v>281.42238288764503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64.966523197477756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64.966523197477756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9.9316821433603781E-14</v>
      </c>
      <c r="BF117" s="13">
        <f t="shared" si="91"/>
        <v>1.4932118279712753E-12</v>
      </c>
      <c r="BG117" s="20">
        <f t="shared" si="61"/>
        <v>2.7736540643801645E-12</v>
      </c>
      <c r="BH117" s="59">
        <f t="shared" si="62"/>
        <v>293.3333333333361</v>
      </c>
      <c r="BI117" s="59">
        <f ca="1">AVERAGE(OFFSET($BH$3,0,0,'Données projet'!$E$11+1,1))-AVERAGE(OFFSET($H$3,0,0,'Données projet'!$E$11+1,1))</f>
        <v>140.51047034381901</v>
      </c>
      <c r="BJ117" s="59">
        <f t="shared" si="92"/>
        <v>141.76719489924892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18.25300557130128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18.25300557130128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413.95114800000056</v>
      </c>
      <c r="CA117" s="13">
        <f t="shared" si="93"/>
        <v>94.599378239958753</v>
      </c>
      <c r="CB117" s="20">
        <f t="shared" si="64"/>
        <v>885.7254998679291</v>
      </c>
      <c r="CC117" s="59">
        <f t="shared" si="65"/>
        <v>1179.0588332012624</v>
      </c>
      <c r="CD117" s="59">
        <f ca="1">AVERAGE(OFFSET($CC$3,0,0,'Données projet'!$E$12+1,1))-AVERAGE(OFFSET($H$3,0,0,'Données projet'!$E$12+1,1))</f>
        <v>683.36974161977764</v>
      </c>
      <c r="CE117" s="59">
        <f t="shared" si="94"/>
        <v>312.6921234697457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73.486722961081398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73.486722961081398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384.57</v>
      </c>
      <c r="CR117" s="12">
        <f>VLOOKUP(A117,'Données projet'!$A$139:$I$159,9,0)</f>
        <v>7.9349999999999969</v>
      </c>
      <c r="CS117" s="12">
        <f t="array" ref="CS117">INDEX(CR:CR,MIN(IF(ISNUMBER(CR117:CR313),ROW(CR117:CR313),"")))</f>
        <v>7.9349999999999969</v>
      </c>
      <c r="CT117" s="12">
        <f>IF('Données projet'!$A$140&gt;35,CT116+CS117-DB116,IF(A117&lt;'Données projet'!$A$140,$CQ$205^A117,IF(A117='Données projet'!$A$140,'Données projet'!$B$140,CT116+CS117-DB116)))</f>
        <v>384.5700000000005</v>
      </c>
      <c r="CU117" s="17">
        <f>CT117*VLOOKUP('Données projet'!$B$13,Paramètres!$A$1:$I$89,3,0)*VLOOKUP('Données projet'!$B$13,Paramètres!$A$1:$I$89,5,0)</f>
        <v>413.95114800000056</v>
      </c>
      <c r="CV117" s="13">
        <f t="shared" si="95"/>
        <v>94.599378239958753</v>
      </c>
      <c r="CW117" s="20">
        <f t="shared" si="67"/>
        <v>885.7254998679291</v>
      </c>
      <c r="CX117" s="59">
        <f t="shared" si="68"/>
        <v>1179.0588332012624</v>
      </c>
      <c r="CY117" s="59">
        <f ca="1">AVERAGE(OFFSET($CX$3,0,0,'Données projet'!$E$13+1,1))-AVERAGE(OFFSET($H$3,0,0,'Données projet'!$E$13+1,1))</f>
        <v>683.36974161977764</v>
      </c>
      <c r="CZ117" s="59">
        <f t="shared" si="96"/>
        <v>312.6921234697457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0.25800000000000001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73.486722961081398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73.486722961081398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304.45796160000049</v>
      </c>
      <c r="P118" s="13">
        <f t="shared" si="87"/>
        <v>72.11021964481435</v>
      </c>
      <c r="Q118" s="20">
        <f t="shared" si="107"/>
        <v>655.85624900138566</v>
      </c>
      <c r="R118" s="59">
        <f t="shared" si="55"/>
        <v>949.18958233471903</v>
      </c>
      <c r="S118" s="59">
        <f ca="1">AVERAGE(OFFSET($R$3,0,0,'Données projet'!$E$9+1,1))-AVERAGE(OFFSET($H$3,0,0,'Données projet'!$E$9+1,1))</f>
        <v>544.5835993538301</v>
      </c>
      <c r="T118" s="59">
        <f t="shared" si="88"/>
        <v>269.67340993773422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60.560147862098624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60.560147862098624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320.20578720000049</v>
      </c>
      <c r="AK118" s="13">
        <f t="shared" si="89"/>
        <v>75.396170089707468</v>
      </c>
      <c r="AL118" s="20">
        <f t="shared" si="58"/>
        <v>689.00674227957461</v>
      </c>
      <c r="AM118" s="59">
        <f t="shared" si="59"/>
        <v>982.34007561290787</v>
      </c>
      <c r="AN118" s="59">
        <f ca="1">AVERAGE(OFFSET($AM$3,0,0,'Données projet'!$E$10+1,1))-AVERAGE(OFFSET($H$3,0,0,'Données projet'!$E$10+1,1))</f>
        <v>609.60019207204277</v>
      </c>
      <c r="AO118" s="59">
        <f t="shared" si="90"/>
        <v>281.42238288764503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63.692569303241655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63.692569303241655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9.9316821433603781E-14</v>
      </c>
      <c r="BF118" s="13">
        <f t="shared" si="91"/>
        <v>1.4932118279712753E-12</v>
      </c>
      <c r="BG118" s="20">
        <f t="shared" si="61"/>
        <v>2.7736540643801645E-12</v>
      </c>
      <c r="BH118" s="59">
        <f t="shared" si="62"/>
        <v>293.3333333333361</v>
      </c>
      <c r="BI118" s="59">
        <f ca="1">AVERAGE(OFFSET($BH$3,0,0,'Données projet'!$E$11+1,1))-AVERAGE(OFFSET($H$3,0,0,'Données projet'!$E$11+1,1))</f>
        <v>140.51047034381901</v>
      </c>
      <c r="BJ118" s="59">
        <f t="shared" si="92"/>
        <v>141.76719489924892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17.895075265282145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17.895075265282145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362.19998880000054</v>
      </c>
      <c r="CA118" s="13">
        <f t="shared" si="93"/>
        <v>84.069584282360367</v>
      </c>
      <c r="CB118" s="20">
        <f t="shared" si="64"/>
        <v>777.25283978511197</v>
      </c>
      <c r="CC118" s="59">
        <f t="shared" si="65"/>
        <v>1070.5861731184452</v>
      </c>
      <c r="CD118" s="59">
        <f ca="1">AVERAGE(OFFSET($CC$3,0,0,'Données projet'!$E$12+1,1))-AVERAGE(OFFSET($H$3,0,0,'Données projet'!$E$12+1,1))</f>
        <v>683.36974161977764</v>
      </c>
      <c r="CE118" s="59">
        <f t="shared" si="94"/>
        <v>312.6921234697457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72.04569314628975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72.04569314628975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7.9920000000000018</v>
      </c>
      <c r="CT118" s="12">
        <f>IF('Données projet'!$A$140&gt;35,CT117+CS118-DB117,IF(A118&lt;'Données projet'!$A$140,$CQ$205^A118,IF(A118='Données projet'!$A$140,'Données projet'!$B$140,CT117+CS118-DB117)))</f>
        <v>336.49200000000053</v>
      </c>
      <c r="CU118" s="17">
        <f>CT118*VLOOKUP('Données projet'!$B$13,Paramètres!$A$1:$I$89,3,0)*VLOOKUP('Données projet'!$B$13,Paramètres!$A$1:$I$89,5,0)</f>
        <v>362.19998880000054</v>
      </c>
      <c r="CV118" s="13">
        <f t="shared" si="95"/>
        <v>84.069584282360367</v>
      </c>
      <c r="CW118" s="20">
        <f t="shared" si="67"/>
        <v>777.25283978511197</v>
      </c>
      <c r="CX118" s="59">
        <f t="shared" si="68"/>
        <v>1070.5861731184452</v>
      </c>
      <c r="CY118" s="59">
        <f ca="1">AVERAGE(OFFSET($CX$3,0,0,'Données projet'!$E$13+1,1))-AVERAGE(OFFSET($H$3,0,0,'Données projet'!$E$13+1,1))</f>
        <v>683.36974161977764</v>
      </c>
      <c r="CZ118" s="59">
        <f t="shared" si="96"/>
        <v>312.6921234697457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72.04569314628975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72.04569314628975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311.68912320000049</v>
      </c>
      <c r="P119" s="13">
        <f t="shared" si="87"/>
        <v>73.621474685301479</v>
      </c>
      <c r="Q119" s="20">
        <f t="shared" si="107"/>
        <v>671.08262465023415</v>
      </c>
      <c r="R119" s="59">
        <f t="shared" si="55"/>
        <v>964.41595798356752</v>
      </c>
      <c r="S119" s="59">
        <f ca="1">AVERAGE(OFFSET($R$3,0,0,'Données projet'!$E$9+1,1))-AVERAGE(OFFSET($H$3,0,0,'Données projet'!$E$9+1,1))</f>
        <v>544.5835993538301</v>
      </c>
      <c r="T119" s="59">
        <f t="shared" si="88"/>
        <v>269.67340993773422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59.372600300565736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59.372600300565736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327.81097440000053</v>
      </c>
      <c r="AK119" s="13">
        <f t="shared" si="89"/>
        <v>76.976290669602136</v>
      </c>
      <c r="AL119" s="20">
        <f t="shared" si="58"/>
        <v>705.00448666289128</v>
      </c>
      <c r="AM119" s="59">
        <f t="shared" si="59"/>
        <v>998.33781999622465</v>
      </c>
      <c r="AN119" s="59">
        <f ca="1">AVERAGE(OFFSET($AM$3,0,0,'Données projet'!$E$10+1,1))-AVERAGE(OFFSET($H$3,0,0,'Données projet'!$E$10+1,1))</f>
        <v>609.60019207204277</v>
      </c>
      <c r="AO119" s="59">
        <f t="shared" si="90"/>
        <v>281.42238288764503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62.443596867836376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62.443596867836376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9.9316821433603781E-14</v>
      </c>
      <c r="BF119" s="13">
        <f t="shared" si="91"/>
        <v>1.4932118279712753E-12</v>
      </c>
      <c r="BG119" s="20">
        <f t="shared" si="61"/>
        <v>2.7736540643801645E-12</v>
      </c>
      <c r="BH119" s="59">
        <f t="shared" si="62"/>
        <v>293.3333333333361</v>
      </c>
      <c r="BI119" s="59">
        <f ca="1">AVERAGE(OFFSET($BH$3,0,0,'Données projet'!$E$11+1,1))-AVERAGE(OFFSET($H$3,0,0,'Données projet'!$E$11+1,1))</f>
        <v>140.51047034381901</v>
      </c>
      <c r="BJ119" s="59">
        <f t="shared" si="92"/>
        <v>141.76719489924892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17.544163754248114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17.544163754248114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370.80257760000057</v>
      </c>
      <c r="CA119" s="13">
        <f t="shared" si="93"/>
        <v>85.831478555102493</v>
      </c>
      <c r="CB119" s="20">
        <f t="shared" si="64"/>
        <v>795.3043144701378</v>
      </c>
      <c r="CC119" s="59">
        <f t="shared" si="65"/>
        <v>1088.6376478034711</v>
      </c>
      <c r="CD119" s="59">
        <f ca="1">AVERAGE(OFFSET($CC$3,0,0,'Données projet'!$E$12+1,1))-AVERAGE(OFFSET($H$3,0,0,'Données projet'!$E$12+1,1))</f>
        <v>683.36974161977764</v>
      </c>
      <c r="CE119" s="59">
        <f t="shared" si="94"/>
        <v>312.6921234697457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70.632921047224769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70.632921047224769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7.9920000000000018</v>
      </c>
      <c r="CT119" s="12">
        <f>IF('Données projet'!$A$140&gt;35,CT118+CS119-DB118,IF(A119&lt;'Données projet'!$A$140,$CQ$205^A119,IF(A119='Données projet'!$A$140,'Données projet'!$B$140,CT118+CS119-DB118)))</f>
        <v>344.48400000000055</v>
      </c>
      <c r="CU119" s="17">
        <f>CT119*VLOOKUP('Données projet'!$B$13,Paramètres!$A$1:$I$89,3,0)*VLOOKUP('Données projet'!$B$13,Paramètres!$A$1:$I$89,5,0)</f>
        <v>370.80257760000057</v>
      </c>
      <c r="CV119" s="13">
        <f t="shared" si="95"/>
        <v>85.831478555102493</v>
      </c>
      <c r="CW119" s="20">
        <f t="shared" si="67"/>
        <v>795.3043144701378</v>
      </c>
      <c r="CX119" s="59">
        <f t="shared" si="68"/>
        <v>1088.6376478034711</v>
      </c>
      <c r="CY119" s="59">
        <f ca="1">AVERAGE(OFFSET($CX$3,0,0,'Données projet'!$E$13+1,1))-AVERAGE(OFFSET($H$3,0,0,'Données projet'!$E$13+1,1))</f>
        <v>683.36974161977764</v>
      </c>
      <c r="CZ119" s="59">
        <f t="shared" si="96"/>
        <v>312.6921234697457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70.632921047224769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70.632921047224769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318.9202848000005</v>
      </c>
      <c r="P120" s="13">
        <f t="shared" si="87"/>
        <v>75.128653745521831</v>
      </c>
      <c r="Q120" s="20">
        <f t="shared" si="107"/>
        <v>686.30190130011806</v>
      </c>
      <c r="R120" s="59">
        <f t="shared" si="55"/>
        <v>979.63523463345132</v>
      </c>
      <c r="S120" s="59">
        <f ca="1">AVERAGE(OFFSET($R$3,0,0,'Données projet'!$E$9+1,1))-AVERAGE(OFFSET($H$3,0,0,'Données projet'!$E$9+1,1))</f>
        <v>544.5835993538301</v>
      </c>
      <c r="T120" s="59">
        <f t="shared" si="88"/>
        <v>269.67340993773422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58.208339822382015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58.208339822382015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335.41616160000052</v>
      </c>
      <c r="AK120" s="13">
        <f t="shared" si="89"/>
        <v>78.552149533154918</v>
      </c>
      <c r="AL120" s="20">
        <f t="shared" si="58"/>
        <v>720.99480855691252</v>
      </c>
      <c r="AM120" s="59">
        <f t="shared" si="59"/>
        <v>1014.3281418902459</v>
      </c>
      <c r="AN120" s="59">
        <f ca="1">AVERAGE(OFFSET($AM$3,0,0,'Données projet'!$E$10+1,1))-AVERAGE(OFFSET($H$3,0,0,'Données projet'!$E$10+1,1))</f>
        <v>609.60019207204277</v>
      </c>
      <c r="AO120" s="59">
        <f t="shared" si="90"/>
        <v>281.42238288764503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61.219116020091434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61.219116020091434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9.9316821433603781E-14</v>
      </c>
      <c r="BF120" s="13">
        <f t="shared" si="91"/>
        <v>1.4932118279712753E-12</v>
      </c>
      <c r="BG120" s="20">
        <f t="shared" si="61"/>
        <v>2.7736540643801645E-12</v>
      </c>
      <c r="BH120" s="59">
        <f t="shared" si="62"/>
        <v>293.3333333333361</v>
      </c>
      <c r="BI120" s="59">
        <f ca="1">AVERAGE(OFFSET($BH$3,0,0,'Données projet'!$E$11+1,1))-AVERAGE(OFFSET($H$3,0,0,'Données projet'!$E$11+1,1))</f>
        <v>140.51047034381901</v>
      </c>
      <c r="BJ120" s="59">
        <f t="shared" si="92"/>
        <v>141.76719489924892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17.200133403910574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17.200133403910574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379.40516640000061</v>
      </c>
      <c r="CA120" s="13">
        <f t="shared" si="93"/>
        <v>87.588620852767377</v>
      </c>
      <c r="CB120" s="20">
        <f t="shared" si="64"/>
        <v>813.34751279857085</v>
      </c>
      <c r="CC120" s="59">
        <f t="shared" si="65"/>
        <v>1106.6808461319042</v>
      </c>
      <c r="CD120" s="59">
        <f ca="1">AVERAGE(OFFSET($CC$3,0,0,'Données projet'!$E$12+1,1))-AVERAGE(OFFSET($H$3,0,0,'Données projet'!$E$12+1,1))</f>
        <v>683.36974161977764</v>
      </c>
      <c r="CE120" s="59">
        <f t="shared" si="94"/>
        <v>312.6921234697457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69.247852547316555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69.247852547316555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7.9920000000000018</v>
      </c>
      <c r="CT120" s="12">
        <f>IF('Données projet'!$A$140&gt;35,CT119+CS120-DB119,IF(A120&lt;'Données projet'!$A$140,$CQ$205^A120,IF(A120='Données projet'!$A$140,'Données projet'!$B$140,CT119+CS120-DB119)))</f>
        <v>352.47600000000057</v>
      </c>
      <c r="CU120" s="17">
        <f>CT120*VLOOKUP('Données projet'!$B$13,Paramètres!$A$1:$I$89,3,0)*VLOOKUP('Données projet'!$B$13,Paramètres!$A$1:$I$89,5,0)</f>
        <v>379.40516640000061</v>
      </c>
      <c r="CV120" s="13">
        <f t="shared" si="95"/>
        <v>87.588620852767377</v>
      </c>
      <c r="CW120" s="20">
        <f t="shared" si="67"/>
        <v>813.34751279857085</v>
      </c>
      <c r="CX120" s="59">
        <f t="shared" si="68"/>
        <v>1106.6808461319042</v>
      </c>
      <c r="CY120" s="59">
        <f ca="1">AVERAGE(OFFSET($CX$3,0,0,'Données projet'!$E$13+1,1))-AVERAGE(OFFSET($H$3,0,0,'Données projet'!$E$13+1,1))</f>
        <v>683.36974161977764</v>
      </c>
      <c r="CZ120" s="59">
        <f t="shared" si="96"/>
        <v>312.6921234697457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69.247852547316555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69.247852547316555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326.15144640000051</v>
      </c>
      <c r="P121" s="13">
        <f t="shared" si="87"/>
        <v>76.631859883081802</v>
      </c>
      <c r="Q121" s="20">
        <f t="shared" si="107"/>
        <v>701.51425844303503</v>
      </c>
      <c r="R121" s="59">
        <f t="shared" si="55"/>
        <v>994.84759177636829</v>
      </c>
      <c r="S121" s="59">
        <f ca="1">AVERAGE(OFFSET($R$3,0,0,'Données projet'!$E$9+1,1))-AVERAGE(OFFSET($H$3,0,0,'Données projet'!$E$9+1,1))</f>
        <v>544.5835993538301</v>
      </c>
      <c r="T121" s="59">
        <f t="shared" si="88"/>
        <v>269.67340993773422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57.066909782046707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57.066909782046707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343.02134880000057</v>
      </c>
      <c r="AK121" s="13">
        <f t="shared" si="89"/>
        <v>80.123854434146992</v>
      </c>
      <c r="AL121" s="20">
        <f t="shared" si="58"/>
        <v>736.97789563280696</v>
      </c>
      <c r="AM121" s="59">
        <f t="shared" si="59"/>
        <v>1030.3112289661403</v>
      </c>
      <c r="AN121" s="59">
        <f ca="1">AVERAGE(OFFSET($AM$3,0,0,'Données projet'!$E$10+1,1))-AVERAGE(OFFSET($H$3,0,0,'Données projet'!$E$10+1,1))</f>
        <v>609.60019207204277</v>
      </c>
      <c r="AO121" s="59">
        <f t="shared" si="90"/>
        <v>281.42238288764503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60.018646494911195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60.018646494911195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9.9316821433603781E-14</v>
      </c>
      <c r="BF121" s="13">
        <f t="shared" si="91"/>
        <v>1.4932118279712753E-12</v>
      </c>
      <c r="BG121" s="20">
        <f t="shared" si="61"/>
        <v>2.7736540643801645E-12</v>
      </c>
      <c r="BH121" s="59">
        <f t="shared" si="62"/>
        <v>293.3333333333361</v>
      </c>
      <c r="BI121" s="59">
        <f ca="1">AVERAGE(OFFSET($BH$3,0,0,'Données projet'!$E$11+1,1))-AVERAGE(OFFSET($H$3,0,0,'Données projet'!$E$11+1,1))</f>
        <v>140.51047034381901</v>
      </c>
      <c r="BJ121" s="59">
        <f t="shared" si="92"/>
        <v>141.76719489924892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16.862849278905358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16.862849278905358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388.00775520000059</v>
      </c>
      <c r="CA121" s="13">
        <f t="shared" si="93"/>
        <v>89.341131324900545</v>
      </c>
      <c r="CB121" s="20">
        <f t="shared" si="64"/>
        <v>831.38264403086941</v>
      </c>
      <c r="CC121" s="59">
        <f t="shared" si="65"/>
        <v>1124.7159773642027</v>
      </c>
      <c r="CD121" s="59">
        <f ca="1">AVERAGE(OFFSET($CC$3,0,0,'Données projet'!$E$12+1,1))-AVERAGE(OFFSET($H$3,0,0,'Données projet'!$E$12+1,1))</f>
        <v>683.36974161977764</v>
      </c>
      <c r="CE121" s="59">
        <f t="shared" si="94"/>
        <v>312.6921234697457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67.889944395883177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67.889944395883177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7.9920000000000018</v>
      </c>
      <c r="CT121" s="12">
        <f>IF('Données projet'!$A$140&gt;35,CT120+CS121-DB120,IF(A121&lt;'Données projet'!$A$140,$CQ$205^A121,IF(A121='Données projet'!$A$140,'Données projet'!$B$140,CT120+CS121-DB120)))</f>
        <v>360.46800000000059</v>
      </c>
      <c r="CU121" s="17">
        <f>CT121*VLOOKUP('Données projet'!$B$13,Paramètres!$A$1:$I$89,3,0)*VLOOKUP('Données projet'!$B$13,Paramètres!$A$1:$I$89,5,0)</f>
        <v>388.00775520000059</v>
      </c>
      <c r="CV121" s="13">
        <f t="shared" si="95"/>
        <v>89.341131324900545</v>
      </c>
      <c r="CW121" s="20">
        <f t="shared" si="67"/>
        <v>831.38264403086941</v>
      </c>
      <c r="CX121" s="59">
        <f t="shared" si="68"/>
        <v>1124.7159773642027</v>
      </c>
      <c r="CY121" s="59">
        <f ca="1">AVERAGE(OFFSET($CX$3,0,0,'Données projet'!$E$13+1,1))-AVERAGE(OFFSET($H$3,0,0,'Données projet'!$E$13+1,1))</f>
        <v>683.36974161977764</v>
      </c>
      <c r="CZ121" s="59">
        <f t="shared" si="96"/>
        <v>312.6921234697457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67.889944395883177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67.889944395883177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333.38260800000052</v>
      </c>
      <c r="P122" s="13">
        <f t="shared" si="87"/>
        <v>78.13119132485231</v>
      </c>
      <c r="Q122" s="20">
        <f t="shared" si="107"/>
        <v>716.71986715745197</v>
      </c>
      <c r="R122" s="59">
        <f t="shared" si="55"/>
        <v>1010.0532004907852</v>
      </c>
      <c r="S122" s="59">
        <f ca="1">AVERAGE(OFFSET($R$3,0,0,'Données projet'!$E$9+1,1))-AVERAGE(OFFSET($H$3,0,0,'Données projet'!$E$9+1,1))</f>
        <v>544.5835993538301</v>
      </c>
      <c r="T122" s="59">
        <f t="shared" si="88"/>
        <v>269.67340993773422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55.947862488598794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55.947862488598794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350.62653600000056</v>
      </c>
      <c r="AK122" s="13">
        <f t="shared" si="89"/>
        <v>81.691508075494681</v>
      </c>
      <c r="AL122" s="20">
        <f t="shared" si="58"/>
        <v>752.95392676482072</v>
      </c>
      <c r="AM122" s="59">
        <f t="shared" si="59"/>
        <v>1046.2872600981541</v>
      </c>
      <c r="AN122" s="59">
        <f ca="1">AVERAGE(OFFSET($AM$3,0,0,'Données projet'!$E$10+1,1))-AVERAGE(OFFSET($H$3,0,0,'Données projet'!$E$10+1,1))</f>
        <v>609.60019207204277</v>
      </c>
      <c r="AO122" s="59">
        <f t="shared" si="90"/>
        <v>281.42238288764503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58.841717444905633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58.841717444905633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9.9316821433603781E-14</v>
      </c>
      <c r="BF122" s="13">
        <f t="shared" si="91"/>
        <v>1.4932118279712753E-12</v>
      </c>
      <c r="BG122" s="20">
        <f t="shared" si="61"/>
        <v>2.7736540643801645E-12</v>
      </c>
      <c r="BH122" s="59">
        <f t="shared" si="62"/>
        <v>293.3333333333361</v>
      </c>
      <c r="BI122" s="59">
        <f ca="1">AVERAGE(OFFSET($BH$3,0,0,'Données projet'!$E$11+1,1))-AVERAGE(OFFSET($H$3,0,0,'Données projet'!$E$11+1,1))</f>
        <v>140.51047034381901</v>
      </c>
      <c r="BJ122" s="59">
        <f t="shared" si="92"/>
        <v>141.76719489924892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16.532179089868492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16.532179089868492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396.61034400000062</v>
      </c>
      <c r="CA122" s="13">
        <f t="shared" si="93"/>
        <v>91.089124489142378</v>
      </c>
      <c r="CB122" s="20">
        <f t="shared" si="64"/>
        <v>849.40990761859075</v>
      </c>
      <c r="CC122" s="59">
        <f t="shared" si="65"/>
        <v>1142.743240951924</v>
      </c>
      <c r="CD122" s="59">
        <f ca="1">AVERAGE(OFFSET($CC$3,0,0,'Données projet'!$E$12+1,1))-AVERAGE(OFFSET($H$3,0,0,'Données projet'!$E$12+1,1))</f>
        <v>683.36974161977764</v>
      </c>
      <c r="CE122" s="59">
        <f t="shared" si="94"/>
        <v>312.6921234697457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66.558663995057216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66.558663995057216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7.9920000000000018</v>
      </c>
      <c r="CT122" s="12">
        <f>IF('Données projet'!$A$140&gt;35,CT121+CS122-DB121,IF(A122&lt;'Données projet'!$A$140,$CQ$205^A122,IF(A122='Données projet'!$A$140,'Données projet'!$B$140,CT121+CS122-DB121)))</f>
        <v>368.4600000000006</v>
      </c>
      <c r="CU122" s="17">
        <f>CT122*VLOOKUP('Données projet'!$B$13,Paramètres!$A$1:$I$89,3,0)*VLOOKUP('Données projet'!$B$13,Paramètres!$A$1:$I$89,5,0)</f>
        <v>396.61034400000062</v>
      </c>
      <c r="CV122" s="13">
        <f t="shared" si="95"/>
        <v>91.089124489142378</v>
      </c>
      <c r="CW122" s="20">
        <f t="shared" si="67"/>
        <v>849.40990761859075</v>
      </c>
      <c r="CX122" s="59">
        <f t="shared" si="68"/>
        <v>1142.743240951924</v>
      </c>
      <c r="CY122" s="59">
        <f ca="1">AVERAGE(OFFSET($CX$3,0,0,'Données projet'!$E$13+1,1))-AVERAGE(OFFSET($H$3,0,0,'Données projet'!$E$13+1,1))</f>
        <v>683.36974161977764</v>
      </c>
      <c r="CZ122" s="59">
        <f t="shared" si="96"/>
        <v>312.6921234697457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66.558663995057216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66.558663995057216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340.61376960000058</v>
      </c>
      <c r="P123" s="13">
        <f t="shared" si="87"/>
        <v>79.626741793195919</v>
      </c>
      <c r="Q123" s="20">
        <f t="shared" si="107"/>
        <v>731.9188906764839</v>
      </c>
      <c r="R123" s="59">
        <f t="shared" si="55"/>
        <v>1025.2522240098172</v>
      </c>
      <c r="S123" s="59">
        <f ca="1">AVERAGE(OFFSET($R$3,0,0,'Données projet'!$E$9+1,1))-AVERAGE(OFFSET($H$3,0,0,'Données projet'!$E$9+1,1))</f>
        <v>544.5835993538301</v>
      </c>
      <c r="T123" s="59">
        <f t="shared" si="88"/>
        <v>269.67340993773422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54.850759030023944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54.850759030023944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358.2317232000006</v>
      </c>
      <c r="AK123" s="13">
        <f t="shared" si="89"/>
        <v>83.255208450342735</v>
      </c>
      <c r="AL123" s="20">
        <f t="shared" si="58"/>
        <v>768.92307262434781</v>
      </c>
      <c r="AM123" s="59">
        <f t="shared" si="59"/>
        <v>1062.2564059576812</v>
      </c>
      <c r="AN123" s="59">
        <f ca="1">AVERAGE(OFFSET($AM$3,0,0,'Données projet'!$E$10+1,1))-AVERAGE(OFFSET($H$3,0,0,'Données projet'!$E$10+1,1))</f>
        <v>609.60019207204277</v>
      </c>
      <c r="AO123" s="59">
        <f t="shared" si="90"/>
        <v>281.42238288764503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57.687867255714842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57.687867255714842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9.9316821433603781E-14</v>
      </c>
      <c r="BF123" s="13">
        <f t="shared" si="91"/>
        <v>1.4932118279712753E-12</v>
      </c>
      <c r="BG123" s="20">
        <f t="shared" si="61"/>
        <v>2.7736540643801645E-12</v>
      </c>
      <c r="BH123" s="59">
        <f t="shared" si="62"/>
        <v>293.3333333333361</v>
      </c>
      <c r="BI123" s="59">
        <f ca="1">AVERAGE(OFFSET($BH$3,0,0,'Données projet'!$E$11+1,1))-AVERAGE(OFFSET($H$3,0,0,'Données projet'!$E$11+1,1))</f>
        <v>140.51047034381901</v>
      </c>
      <c r="BJ123" s="59">
        <f t="shared" si="92"/>
        <v>141.76719489924892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16.207993141549739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16.207993141549739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405.21293280000066</v>
      </c>
      <c r="CA123" s="13">
        <f t="shared" si="93"/>
        <v>92.832709611559608</v>
      </c>
      <c r="CB123" s="20">
        <f t="shared" si="64"/>
        <v>867.42949386680073</v>
      </c>
      <c r="CC123" s="59">
        <f t="shared" si="65"/>
        <v>1160.7628272001341</v>
      </c>
      <c r="CD123" s="59">
        <f ca="1">AVERAGE(OFFSET($CC$3,0,0,'Données projet'!$E$12+1,1))-AVERAGE(OFFSET($H$3,0,0,'Données projet'!$E$12+1,1))</f>
        <v>683.36974161977764</v>
      </c>
      <c r="CE123" s="59">
        <f t="shared" si="94"/>
        <v>312.6921234697457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65.253489190890576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65.253489190890576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7.9920000000000018</v>
      </c>
      <c r="CT123" s="12">
        <f>IF('Données projet'!$A$140&gt;35,CT122+CS123-DB122,IF(A123&lt;'Données projet'!$A$140,$CQ$205^A123,IF(A123='Données projet'!$A$140,'Données projet'!$B$140,CT122+CS123-DB122)))</f>
        <v>376.45200000000062</v>
      </c>
      <c r="CU123" s="17">
        <f>CT123*VLOOKUP('Données projet'!$B$13,Paramètres!$A$1:$I$89,3,0)*VLOOKUP('Données projet'!$B$13,Paramètres!$A$1:$I$89,5,0)</f>
        <v>405.21293280000066</v>
      </c>
      <c r="CV123" s="13">
        <f t="shared" si="95"/>
        <v>92.832709611559608</v>
      </c>
      <c r="CW123" s="20">
        <f t="shared" si="67"/>
        <v>867.42949386680073</v>
      </c>
      <c r="CX123" s="59">
        <f t="shared" si="68"/>
        <v>1160.7628272001341</v>
      </c>
      <c r="CY123" s="59">
        <f ca="1">AVERAGE(OFFSET($CX$3,0,0,'Données projet'!$E$13+1,1))-AVERAGE(OFFSET($H$3,0,0,'Données projet'!$E$13+1,1))</f>
        <v>683.36974161977764</v>
      </c>
      <c r="CZ123" s="59">
        <f t="shared" si="96"/>
        <v>312.6921234697457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65.253489190890576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65.253489190890576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347.84493120000059</v>
      </c>
      <c r="P124" s="13">
        <f t="shared" si="87"/>
        <v>81.11860080370937</v>
      </c>
      <c r="Q124" s="20">
        <f t="shared" si="107"/>
        <v>747.11148490646144</v>
      </c>
      <c r="R124" s="59">
        <f t="shared" si="55"/>
        <v>1040.4448182397948</v>
      </c>
      <c r="S124" s="59">
        <f ca="1">AVERAGE(OFFSET($R$3,0,0,'Données projet'!$E$9+1,1))-AVERAGE(OFFSET($H$3,0,0,'Données projet'!$E$9+1,1))</f>
        <v>544.5835993538301</v>
      </c>
      <c r="T124" s="59">
        <f t="shared" si="88"/>
        <v>269.67340993773422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53.775169101104709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53.775169101104709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365.83691040000065</v>
      </c>
      <c r="AK124" s="13">
        <f t="shared" si="89"/>
        <v>84.815049153374403</v>
      </c>
      <c r="AL124" s="20">
        <f t="shared" si="58"/>
        <v>784.88549622212815</v>
      </c>
      <c r="AM124" s="59">
        <f t="shared" si="59"/>
        <v>1078.2188295554615</v>
      </c>
      <c r="AN124" s="59">
        <f ca="1">AVERAGE(OFFSET($AM$3,0,0,'Données projet'!$E$10+1,1))-AVERAGE(OFFSET($H$3,0,0,'Données projet'!$E$10+1,1))</f>
        <v>609.60019207204277</v>
      </c>
      <c r="AO124" s="59">
        <f t="shared" si="90"/>
        <v>281.42238288764503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56.556643364954958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56.556643364954958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9.9316821433603781E-14</v>
      </c>
      <c r="BF124" s="13">
        <f t="shared" si="91"/>
        <v>1.4932118279712753E-12</v>
      </c>
      <c r="BG124" s="20">
        <f t="shared" si="61"/>
        <v>2.7736540643801645E-12</v>
      </c>
      <c r="BH124" s="59">
        <f t="shared" si="62"/>
        <v>293.3333333333361</v>
      </c>
      <c r="BI124" s="59">
        <f ca="1">AVERAGE(OFFSET($BH$3,0,0,'Données projet'!$E$11+1,1))-AVERAGE(OFFSET($H$3,0,0,'Données projet'!$E$11+1,1))</f>
        <v>140.51047034381901</v>
      </c>
      <c r="BJ124" s="59">
        <f t="shared" si="92"/>
        <v>141.76719489924892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15.890164281943614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15.890164281943614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413.81552160000069</v>
      </c>
      <c r="CA124" s="13">
        <f t="shared" si="93"/>
        <v>94.571991053767576</v>
      </c>
      <c r="CB124" s="20">
        <f t="shared" si="64"/>
        <v>885.44158453864645</v>
      </c>
      <c r="CC124" s="59">
        <f t="shared" si="65"/>
        <v>1178.7749178719798</v>
      </c>
      <c r="CD124" s="59">
        <f ca="1">AVERAGE(OFFSET($CC$3,0,0,'Données projet'!$E$12+1,1))-AVERAGE(OFFSET($H$3,0,0,'Données projet'!$E$12+1,1))</f>
        <v>683.36974161977764</v>
      </c>
      <c r="CE124" s="59">
        <f t="shared" si="94"/>
        <v>312.6921234697457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63.973908068555623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63.973908068555623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7.9920000000000018</v>
      </c>
      <c r="CT124" s="12">
        <f>IF('Données projet'!$A$140&gt;35,CT123+CS124-DB123,IF(A124&lt;'Données projet'!$A$140,$CQ$205^A124,IF(A124='Données projet'!$A$140,'Données projet'!$B$140,CT123+CS124-DB123)))</f>
        <v>384.44400000000064</v>
      </c>
      <c r="CU124" s="17">
        <f>CT124*VLOOKUP('Données projet'!$B$13,Paramètres!$A$1:$I$89,3,0)*VLOOKUP('Données projet'!$B$13,Paramètres!$A$1:$I$89,5,0)</f>
        <v>413.81552160000069</v>
      </c>
      <c r="CV124" s="13">
        <f t="shared" si="95"/>
        <v>94.571991053767576</v>
      </c>
      <c r="CW124" s="20">
        <f t="shared" si="67"/>
        <v>885.44158453864645</v>
      </c>
      <c r="CX124" s="59">
        <f t="shared" si="68"/>
        <v>1178.7749178719798</v>
      </c>
      <c r="CY124" s="59">
        <f ca="1">AVERAGE(OFFSET($CX$3,0,0,'Données projet'!$E$13+1,1))-AVERAGE(OFFSET($H$3,0,0,'Données projet'!$E$13+1,1))</f>
        <v>683.36974161977764</v>
      </c>
      <c r="CZ124" s="59">
        <f t="shared" si="96"/>
        <v>312.6921234697457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63.973908068555623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63.973908068555623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355.07609280000059</v>
      </c>
      <c r="P125" s="13">
        <f t="shared" si="87"/>
        <v>82.606853937508674</v>
      </c>
      <c r="Q125" s="20">
        <f t="shared" si="107"/>
        <v>762.29779890116197</v>
      </c>
      <c r="R125" s="59">
        <f t="shared" si="55"/>
        <v>1055.6311322344952</v>
      </c>
      <c r="S125" s="59">
        <f ca="1">AVERAGE(OFFSET($R$3,0,0,'Données projet'!$E$9+1,1))-AVERAGE(OFFSET($H$3,0,0,'Données projet'!$E$9+1,1))</f>
        <v>544.5835993538301</v>
      </c>
      <c r="T125" s="59">
        <f t="shared" si="88"/>
        <v>269.67340993773422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52.720670834646505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52.720670834646505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373.44209760000064</v>
      </c>
      <c r="AK125" s="13">
        <f t="shared" si="89"/>
        <v>86.371119665503912</v>
      </c>
      <c r="AL125" s="20">
        <f t="shared" si="58"/>
        <v>800.84135340408704</v>
      </c>
      <c r="AM125" s="59">
        <f t="shared" si="59"/>
        <v>1094.1746867374204</v>
      </c>
      <c r="AN125" s="59">
        <f ca="1">AVERAGE(OFFSET($AM$3,0,0,'Données projet'!$E$10+1,1))-AVERAGE(OFFSET($H$3,0,0,'Données projet'!$E$10+1,1))</f>
        <v>609.60019207204277</v>
      </c>
      <c r="AO125" s="59">
        <f t="shared" si="90"/>
        <v>281.42238288764503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55.447602084714433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55.447602084714433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9.9316821433603781E-14</v>
      </c>
      <c r="BF125" s="13">
        <f t="shared" si="91"/>
        <v>1.4932118279712753E-12</v>
      </c>
      <c r="BG125" s="20">
        <f t="shared" si="61"/>
        <v>2.7736540643801645E-12</v>
      </c>
      <c r="BH125" s="59">
        <f t="shared" si="62"/>
        <v>293.3333333333361</v>
      </c>
      <c r="BI125" s="59">
        <f ca="1">AVERAGE(OFFSET($BH$3,0,0,'Données projet'!$E$11+1,1))-AVERAGE(OFFSET($H$3,0,0,'Données projet'!$E$11+1,1))</f>
        <v>140.51047034381901</v>
      </c>
      <c r="BJ125" s="59">
        <f t="shared" si="92"/>
        <v>141.76719489924892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15.578567852417901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15.578567852417901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422.41811040000067</v>
      </c>
      <c r="CA125" s="13">
        <f t="shared" si="93"/>
        <v>96.307068590373376</v>
      </c>
      <c r="CB125" s="20">
        <f t="shared" si="64"/>
        <v>903.4463534082347</v>
      </c>
      <c r="CC125" s="59">
        <f t="shared" si="65"/>
        <v>1196.779686741568</v>
      </c>
      <c r="CD125" s="59">
        <f ca="1">AVERAGE(OFFSET($CC$3,0,0,'Données projet'!$E$12+1,1))-AVERAGE(OFFSET($H$3,0,0,'Données projet'!$E$12+1,1))</f>
        <v>683.36974161977764</v>
      </c>
      <c r="CE125" s="59">
        <f t="shared" si="94"/>
        <v>312.6921234697457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62.719418751562245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62.719418751562245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7.9920000000000018</v>
      </c>
      <c r="CT125" s="12">
        <f>IF('Données projet'!$A$140&gt;35,CT124+CS125-DB124,IF(A125&lt;'Données projet'!$A$140,$CQ$205^A125,IF(A125='Données projet'!$A$140,'Données projet'!$B$140,CT124+CS125-DB124)))</f>
        <v>392.43600000000066</v>
      </c>
      <c r="CU125" s="17">
        <f>CT125*VLOOKUP('Données projet'!$B$13,Paramètres!$A$1:$I$89,3,0)*VLOOKUP('Données projet'!$B$13,Paramètres!$A$1:$I$89,5,0)</f>
        <v>422.41811040000067</v>
      </c>
      <c r="CV125" s="13">
        <f t="shared" si="95"/>
        <v>96.307068590373376</v>
      </c>
      <c r="CW125" s="20">
        <f t="shared" si="67"/>
        <v>903.4463534082347</v>
      </c>
      <c r="CX125" s="59">
        <f t="shared" si="68"/>
        <v>1196.779686741568</v>
      </c>
      <c r="CY125" s="59">
        <f ca="1">AVERAGE(OFFSET($CX$3,0,0,'Données projet'!$E$13+1,1))-AVERAGE(OFFSET($H$3,0,0,'Données projet'!$E$13+1,1))</f>
        <v>683.36974161977764</v>
      </c>
      <c r="CZ125" s="59">
        <f t="shared" si="96"/>
        <v>312.6921234697457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62.719418751562245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62.719418751562245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362.3072544000006</v>
      </c>
      <c r="P126" s="13">
        <f t="shared" si="87"/>
        <v>84.09158309070763</v>
      </c>
      <c r="Q126" s="20">
        <f t="shared" si="107"/>
        <v>777.4779752963168</v>
      </c>
      <c r="R126" s="59">
        <f t="shared" si="55"/>
        <v>1070.8113086296501</v>
      </c>
      <c r="S126" s="59">
        <f ca="1">AVERAGE(OFFSET($R$3,0,0,'Données projet'!$E$9+1,1))-AVERAGE(OFFSET($H$3,0,0,'Données projet'!$E$9+1,1))</f>
        <v>544.5835993538301</v>
      </c>
      <c r="T126" s="59">
        <f t="shared" si="88"/>
        <v>269.67340993773422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51.686850636013112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51.686850636013112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381.04728480000068</v>
      </c>
      <c r="AK126" s="13">
        <f t="shared" si="89"/>
        <v>87.923505614723254</v>
      </c>
      <c r="AL126" s="20">
        <f t="shared" si="58"/>
        <v>816.79079330564412</v>
      </c>
      <c r="AM126" s="59">
        <f t="shared" si="59"/>
        <v>1110.1241266389775</v>
      </c>
      <c r="AN126" s="59">
        <f ca="1">AVERAGE(OFFSET($AM$3,0,0,'Données projet'!$E$10+1,1))-AVERAGE(OFFSET($H$3,0,0,'Données projet'!$E$10+1,1))</f>
        <v>609.60019207204277</v>
      </c>
      <c r="AO126" s="59">
        <f t="shared" si="90"/>
        <v>281.42238288764503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54.360308427531038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54.360308427531038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9.9316821433603781E-14</v>
      </c>
      <c r="BF126" s="13">
        <f t="shared" si="91"/>
        <v>1.4932118279712753E-12</v>
      </c>
      <c r="BG126" s="20">
        <f t="shared" si="61"/>
        <v>2.7736540643801645E-12</v>
      </c>
      <c r="BH126" s="59">
        <f t="shared" si="62"/>
        <v>293.3333333333361</v>
      </c>
      <c r="BI126" s="59">
        <f ca="1">AVERAGE(OFFSET($BH$3,0,0,'Données projet'!$E$11+1,1))-AVERAGE(OFFSET($H$3,0,0,'Données projet'!$E$11+1,1))</f>
        <v>140.51047034381901</v>
      </c>
      <c r="BJ126" s="59">
        <f t="shared" si="92"/>
        <v>141.76719489924892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15.273081638820132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15.273081638820132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431.02069920000071</v>
      </c>
      <c r="CA126" s="13">
        <f t="shared" si="93"/>
        <v>98.038037699830426</v>
      </c>
      <c r="CB126" s="20">
        <f t="shared" si="64"/>
        <v>921.44396676720589</v>
      </c>
      <c r="CC126" s="59">
        <f t="shared" si="65"/>
        <v>1214.7773001005392</v>
      </c>
      <c r="CD126" s="59">
        <f ca="1">AVERAGE(OFFSET($CC$3,0,0,'Données projet'!$E$12+1,1))-AVERAGE(OFFSET($H$3,0,0,'Données projet'!$E$12+1,1))</f>
        <v>683.36974161977764</v>
      </c>
      <c r="CE126" s="59">
        <f t="shared" si="94"/>
        <v>312.6921234697457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61.489529204912174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61.489529204912174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7.9920000000000018</v>
      </c>
      <c r="CT126" s="12">
        <f>IF('Données projet'!$A$140&gt;35,CT125+CS126-DB125,IF(A126&lt;'Données projet'!$A$140,$CQ$205^A126,IF(A126='Données projet'!$A$140,'Données projet'!$B$140,CT125+CS126-DB125)))</f>
        <v>400.42800000000068</v>
      </c>
      <c r="CU126" s="17">
        <f>CT126*VLOOKUP('Données projet'!$B$13,Paramètres!$A$1:$I$89,3,0)*VLOOKUP('Données projet'!$B$13,Paramètres!$A$1:$I$89,5,0)</f>
        <v>431.02069920000071</v>
      </c>
      <c r="CV126" s="13">
        <f t="shared" si="95"/>
        <v>98.038037699830426</v>
      </c>
      <c r="CW126" s="20">
        <f t="shared" si="67"/>
        <v>921.44396676720589</v>
      </c>
      <c r="CX126" s="59">
        <f t="shared" si="68"/>
        <v>1214.7773001005392</v>
      </c>
      <c r="CY126" s="59">
        <f ca="1">AVERAGE(OFFSET($CX$3,0,0,'Données projet'!$E$13+1,1))-AVERAGE(OFFSET($H$3,0,0,'Données projet'!$E$13+1,1))</f>
        <v>683.36974161977764</v>
      </c>
      <c r="CZ126" s="59">
        <f t="shared" si="96"/>
        <v>312.6921234697457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61.489529204912174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61.489529204912174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369.53841600000061</v>
      </c>
      <c r="P127" s="13">
        <f t="shared" si="87"/>
        <v>85.572866703416025</v>
      </c>
      <c r="Q127" s="20">
        <f t="shared" si="107"/>
        <v>792.65215070845068</v>
      </c>
      <c r="R127" s="59">
        <f t="shared" si="55"/>
        <v>1085.985484041784</v>
      </c>
      <c r="S127" s="59">
        <f ca="1">AVERAGE(OFFSET($R$3,0,0,'Données projet'!$E$9+1,1))-AVERAGE(OFFSET($H$3,0,0,'Données projet'!$E$9+1,1))</f>
        <v>544.5835993538301</v>
      </c>
      <c r="T127" s="59">
        <f t="shared" si="88"/>
        <v>269.67340993773422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64.229154721898368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64.229154721898368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388.65247200000067</v>
      </c>
      <c r="AK127" s="13">
        <f t="shared" si="89"/>
        <v>89.472289015536205</v>
      </c>
      <c r="AL127" s="20">
        <f t="shared" si="58"/>
        <v>832.73395876872667</v>
      </c>
      <c r="AM127" s="59">
        <f t="shared" si="59"/>
        <v>1126.06729210206</v>
      </c>
      <c r="AN127" s="59">
        <f ca="1">AVERAGE(OFFSET($AM$3,0,0,'Données projet'!$E$10+1,1))-AVERAGE(OFFSET($H$3,0,0,'Données projet'!$E$10+1,1))</f>
        <v>609.60019207204277</v>
      </c>
      <c r="AO127" s="59">
        <f t="shared" si="90"/>
        <v>281.42238288764503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67.551352379927607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67.551352379927607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9.9316821433603781E-14</v>
      </c>
      <c r="BF127" s="13">
        <f t="shared" si="91"/>
        <v>1.4932118279712753E-12</v>
      </c>
      <c r="BG127" s="20">
        <f t="shared" si="61"/>
        <v>2.7736540643801645E-12</v>
      </c>
      <c r="BH127" s="59">
        <f t="shared" si="62"/>
        <v>293.3333333333361</v>
      </c>
      <c r="BI127" s="59">
        <f ca="1">AVERAGE(OFFSET($BH$3,0,0,'Données projet'!$E$11+1,1))-AVERAGE(OFFSET($H$3,0,0,'Données projet'!$E$11+1,1))</f>
        <v>140.51047034381901</v>
      </c>
      <c r="BJ127" s="59">
        <f t="shared" si="92"/>
        <v>141.76719489924892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14.973585823542825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14.973585823542825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439.62328800000074</v>
      </c>
      <c r="CA127" s="13">
        <f t="shared" si="93"/>
        <v>99.764989831415335</v>
      </c>
      <c r="CB127" s="20">
        <f t="shared" si="64"/>
        <v>939.43458388971624</v>
      </c>
      <c r="CC127" s="59">
        <f t="shared" si="65"/>
        <v>1232.7679172230496</v>
      </c>
      <c r="CD127" s="59">
        <f ca="1">AVERAGE(OFFSET($CC$3,0,0,'Données projet'!$E$12+1,1))-AVERAGE(OFFSET($H$3,0,0,'Données projet'!$E$12+1,1))</f>
        <v>683.36974161977764</v>
      </c>
      <c r="CE127" s="59">
        <f t="shared" si="94"/>
        <v>312.6921234697457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76.410546134672217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76.410546134672217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408.42</v>
      </c>
      <c r="CR127" s="12">
        <f>VLOOKUP(A127,'Données projet'!$A$139:$I$159,9,0)</f>
        <v>7.9920000000000018</v>
      </c>
      <c r="CS127" s="12">
        <f t="array" ref="CS127">INDEX(CR:CR,MIN(IF(ISNUMBER(CR127:CR323),ROW(CR127:CR323),"")))</f>
        <v>7.9920000000000018</v>
      </c>
      <c r="CT127" s="12">
        <f>IF('Données projet'!$A$140&gt;35,CT126+CS127-DB126,IF(A127&lt;'Données projet'!$A$140,$CQ$205^A127,IF(A127='Données projet'!$A$140,'Données projet'!$B$140,CT126+CS127-DB126)))</f>
        <v>408.4200000000007</v>
      </c>
      <c r="CU127" s="17">
        <f>CT127*VLOOKUP('Données projet'!$B$13,Paramètres!$A$1:$I$89,3,0)*VLOOKUP('Données projet'!$B$13,Paramètres!$A$1:$I$89,5,0)</f>
        <v>439.62328800000074</v>
      </c>
      <c r="CV127" s="13">
        <f t="shared" si="95"/>
        <v>99.764989831415335</v>
      </c>
      <c r="CW127" s="20">
        <f t="shared" si="67"/>
        <v>939.43458388971624</v>
      </c>
      <c r="CX127" s="59">
        <f t="shared" si="68"/>
        <v>1232.7679172230496</v>
      </c>
      <c r="CY127" s="59">
        <f ca="1">AVERAGE(OFFSET($CX$3,0,0,'Données projet'!$E$13+1,1))-AVERAGE(OFFSET($H$3,0,0,'Données projet'!$E$13+1,1))</f>
        <v>683.36974161977764</v>
      </c>
      <c r="CZ127" s="59">
        <f t="shared" si="96"/>
        <v>312.6921234697457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0.25800000000000001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76.410546134672217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76.410546134672217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329.31100800000064</v>
      </c>
      <c r="P128" s="13">
        <f t="shared" si="87"/>
        <v>77.287444180583748</v>
      </c>
      <c r="Q128" s="20">
        <f t="shared" si="107"/>
        <v>708.15897088118447</v>
      </c>
      <c r="R128" s="59">
        <f t="shared" si="55"/>
        <v>1001.4923042145178</v>
      </c>
      <c r="S128" s="59">
        <f ca="1">AVERAGE(OFFSET($R$3,0,0,'Données projet'!$E$9+1,1))-AVERAGE(OFFSET($H$3,0,0,'Données projet'!$E$9+1,1))</f>
        <v>544.5835993538301</v>
      </c>
      <c r="T128" s="59">
        <f t="shared" si="88"/>
        <v>269.67340993773422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62.969660173718019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62.969660173718019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346.34433600000068</v>
      </c>
      <c r="AK128" s="13">
        <f t="shared" si="89"/>
        <v>80.809312687443921</v>
      </c>
      <c r="AL128" s="20">
        <f t="shared" si="58"/>
        <v>743.95927146396605</v>
      </c>
      <c r="AM128" s="59">
        <f t="shared" si="59"/>
        <v>1037.2926047972994</v>
      </c>
      <c r="AN128" s="59">
        <f ca="1">AVERAGE(OFFSET($AM$3,0,0,'Données projet'!$E$10+1,1))-AVERAGE(OFFSET($H$3,0,0,'Données projet'!$E$10+1,1))</f>
        <v>609.60019207204277</v>
      </c>
      <c r="AO128" s="59">
        <f t="shared" si="90"/>
        <v>281.42238288764503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66.22671156201379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66.22671156201379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9.9316821433603781E-14</v>
      </c>
      <c r="BF128" s="13">
        <f t="shared" si="91"/>
        <v>1.4932118279712753E-12</v>
      </c>
      <c r="BG128" s="20">
        <f t="shared" si="61"/>
        <v>2.7736540643801645E-12</v>
      </c>
      <c r="BH128" s="59">
        <f t="shared" si="62"/>
        <v>293.3333333333361</v>
      </c>
      <c r="BI128" s="59">
        <f ca="1">AVERAGE(OFFSET($BH$3,0,0,'Données projet'!$E$11+1,1))-AVERAGE(OFFSET($H$3,0,0,'Données projet'!$E$11+1,1))</f>
        <v>140.51047034381901</v>
      </c>
      <c r="BJ128" s="59">
        <f t="shared" si="92"/>
        <v>141.76719489924892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14.679962938528694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14.679962938528694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391.76654400000075</v>
      </c>
      <c r="CA128" s="13">
        <f t="shared" si="93"/>
        <v>90.105443229988325</v>
      </c>
      <c r="CB128" s="20">
        <f t="shared" si="64"/>
        <v>839.26037775889756</v>
      </c>
      <c r="CC128" s="59">
        <f t="shared" si="65"/>
        <v>1132.5937110922309</v>
      </c>
      <c r="CD128" s="59">
        <f ca="1">AVERAGE(OFFSET($CC$3,0,0,'Données projet'!$E$12+1,1))-AVERAGE(OFFSET($H$3,0,0,'Données projet'!$E$12+1,1))</f>
        <v>683.36974161977764</v>
      </c>
      <c r="CE128" s="59">
        <f t="shared" si="94"/>
        <v>312.6921234697457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74.91218193080249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74.91218193080249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8.0699999999999985</v>
      </c>
      <c r="CT128" s="12">
        <f>IF('Données projet'!$A$140&gt;35,CT127+CS128-DB127,IF(A128&lt;'Données projet'!$A$140,$CQ$205^A128,IF(A128='Données projet'!$A$140,'Données projet'!$B$140,CT127+CS128-DB127)))</f>
        <v>363.96000000000072</v>
      </c>
      <c r="CU128" s="17">
        <f>CT128*VLOOKUP('Données projet'!$B$13,Paramètres!$A$1:$I$89,3,0)*VLOOKUP('Données projet'!$B$13,Paramètres!$A$1:$I$89,5,0)</f>
        <v>391.76654400000075</v>
      </c>
      <c r="CV128" s="13">
        <f t="shared" si="95"/>
        <v>90.105443229988325</v>
      </c>
      <c r="CW128" s="20">
        <f t="shared" si="67"/>
        <v>839.26037775889756</v>
      </c>
      <c r="CX128" s="59">
        <f t="shared" si="68"/>
        <v>1132.5937110922309</v>
      </c>
      <c r="CY128" s="59">
        <f ca="1">AVERAGE(OFFSET($CX$3,0,0,'Données projet'!$E$13+1,1))-AVERAGE(OFFSET($H$3,0,0,'Données projet'!$E$13+1,1))</f>
        <v>683.36974161977764</v>
      </c>
      <c r="CZ128" s="59">
        <f t="shared" si="96"/>
        <v>312.6921234697457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74.91218193080249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74.91218193080249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336.61274400000065</v>
      </c>
      <c r="P129" s="13">
        <f t="shared" si="87"/>
        <v>78.799710600410648</v>
      </c>
      <c r="Q129" s="20">
        <f t="shared" si="107"/>
        <v>723.51002509571629</v>
      </c>
      <c r="R129" s="59">
        <f t="shared" si="55"/>
        <v>1016.8433584290497</v>
      </c>
      <c r="S129" s="59">
        <f ca="1">AVERAGE(OFFSET($R$3,0,0,'Données projet'!$E$9+1,1))-AVERAGE(OFFSET($H$3,0,0,'Données projet'!$E$9+1,1))</f>
        <v>544.5835993538301</v>
      </c>
      <c r="T129" s="59">
        <f t="shared" si="88"/>
        <v>269.67340993773422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61.73486354541167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61.73486354541167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354.02374800000069</v>
      </c>
      <c r="AK129" s="13">
        <f t="shared" si="89"/>
        <v>82.390490733660229</v>
      </c>
      <c r="AL129" s="20">
        <f t="shared" si="58"/>
        <v>760.08813246112607</v>
      </c>
      <c r="AM129" s="59">
        <f t="shared" si="59"/>
        <v>1053.4214657944594</v>
      </c>
      <c r="AN129" s="59">
        <f ca="1">AVERAGE(OFFSET($AM$3,0,0,'Données projet'!$E$10+1,1))-AVERAGE(OFFSET($H$3,0,0,'Données projet'!$E$10+1,1))</f>
        <v>609.60019207204277</v>
      </c>
      <c r="AO129" s="59">
        <f t="shared" si="90"/>
        <v>281.42238288764503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64.928046142588144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64.928046142588144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9.9316821433603781E-14</v>
      </c>
      <c r="BF129" s="13">
        <f t="shared" si="91"/>
        <v>1.4932118279712753E-12</v>
      </c>
      <c r="BG129" s="20">
        <f t="shared" si="61"/>
        <v>2.7736540643801645E-12</v>
      </c>
      <c r="BH129" s="59">
        <f t="shared" si="62"/>
        <v>293.3333333333361</v>
      </c>
      <c r="BI129" s="59">
        <f ca="1">AVERAGE(OFFSET($BH$3,0,0,'Données projet'!$E$11+1,1))-AVERAGE(OFFSET($H$3,0,0,'Données projet'!$E$11+1,1))</f>
        <v>140.51047034381901</v>
      </c>
      <c r="BJ129" s="59">
        <f t="shared" si="92"/>
        <v>141.76719489924892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14.392097819197415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14.392097819197415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400.45309200000077</v>
      </c>
      <c r="CA129" s="13">
        <f t="shared" si="93"/>
        <v>91.868516617716708</v>
      </c>
      <c r="CB129" s="20">
        <f t="shared" si="64"/>
        <v>857.46013500919116</v>
      </c>
      <c r="CC129" s="59">
        <f t="shared" si="65"/>
        <v>1150.7934683425244</v>
      </c>
      <c r="CD129" s="59">
        <f ca="1">AVERAGE(OFFSET($CC$3,0,0,'Données projet'!$E$12+1,1))-AVERAGE(OFFSET($H$3,0,0,'Données projet'!$E$12+1,1))</f>
        <v>683.36974161977764</v>
      </c>
      <c r="CE129" s="59">
        <f t="shared" si="94"/>
        <v>312.6921234697457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73.443199735058727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73.443199735058727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8.0699999999999985</v>
      </c>
      <c r="CT129" s="12">
        <f>IF('Données projet'!$A$140&gt;35,CT128+CS129-DB128,IF(A129&lt;'Données projet'!$A$140,$CQ$205^A129,IF(A129='Données projet'!$A$140,'Données projet'!$B$140,CT128+CS129-DB128)))</f>
        <v>372.03000000000071</v>
      </c>
      <c r="CU129" s="17">
        <f>CT129*VLOOKUP('Données projet'!$B$13,Paramètres!$A$1:$I$89,3,0)*VLOOKUP('Données projet'!$B$13,Paramètres!$A$1:$I$89,5,0)</f>
        <v>400.45309200000077</v>
      </c>
      <c r="CV129" s="13">
        <f t="shared" si="95"/>
        <v>91.868516617716708</v>
      </c>
      <c r="CW129" s="20">
        <f t="shared" si="67"/>
        <v>857.46013500919116</v>
      </c>
      <c r="CX129" s="59">
        <f t="shared" si="68"/>
        <v>1150.7934683425244</v>
      </c>
      <c r="CY129" s="59">
        <f ca="1">AVERAGE(OFFSET($CX$3,0,0,'Données projet'!$E$13+1,1))-AVERAGE(OFFSET($H$3,0,0,'Données projet'!$E$13+1,1))</f>
        <v>683.36974161977764</v>
      </c>
      <c r="CZ129" s="59">
        <f t="shared" si="96"/>
        <v>312.6921234697457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73.443199735058727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73.443199735058727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343.91448000000065</v>
      </c>
      <c r="P130" s="13">
        <f t="shared" si="87"/>
        <v>80.308163160675235</v>
      </c>
      <c r="Q130" s="20">
        <f t="shared" si="107"/>
        <v>738.85443683817709</v>
      </c>
      <c r="R130" s="59">
        <f t="shared" si="55"/>
        <v>1032.1877701715105</v>
      </c>
      <c r="S130" s="59">
        <f ca="1">AVERAGE(OFFSET($R$3,0,0,'Données projet'!$E$9+1,1))-AVERAGE(OFFSET($H$3,0,0,'Données projet'!$E$9+1,1))</f>
        <v>544.5835993538301</v>
      </c>
      <c r="T130" s="59">
        <f t="shared" si="88"/>
        <v>269.67340993773422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60.524280525834833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60.524280525834833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361.70316000000065</v>
      </c>
      <c r="AK130" s="13">
        <f t="shared" si="89"/>
        <v>83.967681128671643</v>
      </c>
      <c r="AL130" s="20">
        <f t="shared" si="58"/>
        <v>776.21004829910419</v>
      </c>
      <c r="AM130" s="59">
        <f t="shared" si="59"/>
        <v>1069.5433816324376</v>
      </c>
      <c r="AN130" s="59">
        <f ca="1">AVERAGE(OFFSET($AM$3,0,0,'Données projet'!$E$10+1,1))-AVERAGE(OFFSET($H$3,0,0,'Données projet'!$E$10+1,1))</f>
        <v>609.60019207204277</v>
      </c>
      <c r="AO130" s="59">
        <f t="shared" si="90"/>
        <v>281.42238288764503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63.654846759929747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63.654846759929747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9.9316821433603781E-14</v>
      </c>
      <c r="BF130" s="13">
        <f t="shared" si="91"/>
        <v>1.4932118279712753E-12</v>
      </c>
      <c r="BG130" s="20">
        <f t="shared" si="61"/>
        <v>2.7736540643801645E-12</v>
      </c>
      <c r="BH130" s="59">
        <f t="shared" si="62"/>
        <v>293.3333333333361</v>
      </c>
      <c r="BI130" s="59">
        <f ca="1">AVERAGE(OFFSET($BH$3,0,0,'Données projet'!$E$11+1,1))-AVERAGE(OFFSET($H$3,0,0,'Données projet'!$E$11+1,1))</f>
        <v>140.51047034381901</v>
      </c>
      <c r="BJ130" s="59">
        <f t="shared" si="92"/>
        <v>141.76719489924892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14.109877559275837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14.109877559275837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409.13964000000072</v>
      </c>
      <c r="CA130" s="13">
        <f t="shared" si="93"/>
        <v>93.627143623372021</v>
      </c>
      <c r="CB130" s="20">
        <f t="shared" si="64"/>
        <v>875.65214814404089</v>
      </c>
      <c r="CC130" s="59">
        <f t="shared" si="65"/>
        <v>1168.9854814773742</v>
      </c>
      <c r="CD130" s="59">
        <f ca="1">AVERAGE(OFFSET($CC$3,0,0,'Données projet'!$E$12+1,1))-AVERAGE(OFFSET($H$3,0,0,'Données projet'!$E$12+1,1))</f>
        <v>683.36974161977764</v>
      </c>
      <c r="CE130" s="59">
        <f t="shared" si="94"/>
        <v>312.6921234697457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72.003023384182839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72.003023384182839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8.0699999999999985</v>
      </c>
      <c r="CT130" s="12">
        <f>IF('Données projet'!$A$140&gt;35,CT129+CS130-DB129,IF(A130&lt;'Données projet'!$A$140,$CQ$205^A130,IF(A130='Données projet'!$A$140,'Données projet'!$B$140,CT129+CS130-DB129)))</f>
        <v>380.1000000000007</v>
      </c>
      <c r="CU130" s="17">
        <f>CT130*VLOOKUP('Données projet'!$B$13,Paramètres!$A$1:$I$89,3,0)*VLOOKUP('Données projet'!$B$13,Paramètres!$A$1:$I$89,5,0)</f>
        <v>409.13964000000072</v>
      </c>
      <c r="CV130" s="13">
        <f t="shared" si="95"/>
        <v>93.627143623372021</v>
      </c>
      <c r="CW130" s="20">
        <f t="shared" si="67"/>
        <v>875.65214814404089</v>
      </c>
      <c r="CX130" s="59">
        <f t="shared" si="68"/>
        <v>1168.9854814773742</v>
      </c>
      <c r="CY130" s="59">
        <f ca="1">AVERAGE(OFFSET($CX$3,0,0,'Données projet'!$E$13+1,1))-AVERAGE(OFFSET($H$3,0,0,'Données projet'!$E$13+1,1))</f>
        <v>683.36974161977764</v>
      </c>
      <c r="CZ130" s="59">
        <f t="shared" si="96"/>
        <v>312.6921234697457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72.003023384182839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72.003023384182839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351.2162160000006</v>
      </c>
      <c r="P131" s="13">
        <f t="shared" si="87"/>
        <v>81.812892161752615</v>
      </c>
      <c r="Q131" s="20">
        <f t="shared" ref="Q131:Q153" si="108">(O131+P131)*0.475*44/12</f>
        <v>754.19236338172016</v>
      </c>
      <c r="R131" s="59">
        <f t="shared" ref="R131:R194" si="109">Q131+(I131+J131)*44/12</f>
        <v>1047.5256967150535</v>
      </c>
      <c r="S131" s="59">
        <f ca="1">AVERAGE(OFFSET($R$3,0,0,'Données projet'!$E$9+1,1))-AVERAGE(OFFSET($H$3,0,0,'Données projet'!$E$9+1,1))</f>
        <v>544.5835993538301</v>
      </c>
      <c r="T131" s="59">
        <f t="shared" si="88"/>
        <v>269.67340993773422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59.337436300889166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59.337436300889166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369.38257200000066</v>
      </c>
      <c r="AK131" s="13">
        <f t="shared" si="89"/>
        <v>85.540978287700739</v>
      </c>
      <c r="AL131" s="20">
        <f t="shared" si="58"/>
        <v>792.32518341774664</v>
      </c>
      <c r="AM131" s="59">
        <f t="shared" si="59"/>
        <v>1085.65851675108</v>
      </c>
      <c r="AN131" s="59">
        <f ca="1">AVERAGE(OFFSET($AM$3,0,0,'Données projet'!$E$10+1,1))-AVERAGE(OFFSET($H$3,0,0,'Données projet'!$E$10+1,1))</f>
        <v>609.60019207204277</v>
      </c>
      <c r="AO131" s="59">
        <f t="shared" si="90"/>
        <v>281.42238288764503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62.406614040590334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62.406614040590334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9.9316821433603781E-14</v>
      </c>
      <c r="BF131" s="13">
        <f t="shared" si="91"/>
        <v>1.4932118279712753E-12</v>
      </c>
      <c r="BG131" s="20">
        <f t="shared" si="61"/>
        <v>2.7736540643801645E-12</v>
      </c>
      <c r="BH131" s="59">
        <f t="shared" si="62"/>
        <v>293.3333333333361</v>
      </c>
      <c r="BI131" s="59">
        <f ca="1">AVERAGE(OFFSET($BH$3,0,0,'Données projet'!$E$11+1,1))-AVERAGE(OFFSET($H$3,0,0,'Données projet'!$E$11+1,1))</f>
        <v>140.51047034381901</v>
      </c>
      <c r="BJ131" s="59">
        <f t="shared" si="92"/>
        <v>141.76719489924892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13.833191466513959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13.833191466513959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417.82618800000074</v>
      </c>
      <c r="CA131" s="13">
        <f t="shared" si="93"/>
        <v>95.381429523502177</v>
      </c>
      <c r="CB131" s="20">
        <f t="shared" si="64"/>
        <v>893.83660052010089</v>
      </c>
      <c r="CC131" s="59">
        <f t="shared" si="65"/>
        <v>1187.1699338534343</v>
      </c>
      <c r="CD131" s="59">
        <f ca="1">AVERAGE(OFFSET($CC$3,0,0,'Données projet'!$E$12+1,1))-AVERAGE(OFFSET($H$3,0,0,'Données projet'!$E$12+1,1))</f>
        <v>683.36974161977764</v>
      </c>
      <c r="CE131" s="59">
        <f t="shared" si="94"/>
        <v>312.6921234697457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70.591088013126779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70.591088013126779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8.0699999999999985</v>
      </c>
      <c r="CT131" s="12">
        <f>IF('Données projet'!$A$140&gt;35,CT130+CS131-DB130,IF(A131&lt;'Données projet'!$A$140,$CQ$205^A131,IF(A131='Données projet'!$A$140,'Données projet'!$B$140,CT130+CS131-DB130)))</f>
        <v>388.1700000000007</v>
      </c>
      <c r="CU131" s="17">
        <f>CT131*VLOOKUP('Données projet'!$B$13,Paramètres!$A$1:$I$89,3,0)*VLOOKUP('Données projet'!$B$13,Paramètres!$A$1:$I$89,5,0)</f>
        <v>417.82618800000074</v>
      </c>
      <c r="CV131" s="13">
        <f t="shared" si="95"/>
        <v>95.381429523502177</v>
      </c>
      <c r="CW131" s="20">
        <f t="shared" si="67"/>
        <v>893.83660052010089</v>
      </c>
      <c r="CX131" s="59">
        <f t="shared" si="68"/>
        <v>1187.1699338534343</v>
      </c>
      <c r="CY131" s="59">
        <f ca="1">AVERAGE(OFFSET($CX$3,0,0,'Données projet'!$E$13+1,1))-AVERAGE(OFFSET($H$3,0,0,'Données projet'!$E$13+1,1))</f>
        <v>683.36974161977764</v>
      </c>
      <c r="CZ131" s="59">
        <f t="shared" si="96"/>
        <v>312.6921234697457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70.591088013126779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70.591088013126779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358.51795200000061</v>
      </c>
      <c r="P132" s="13">
        <f t="shared" si="87"/>
        <v>83.313983934777241</v>
      </c>
      <c r="Q132" s="20">
        <f t="shared" si="108"/>
        <v>769.52395508640473</v>
      </c>
      <c r="R132" s="59">
        <f t="shared" si="109"/>
        <v>1062.8572884197381</v>
      </c>
      <c r="S132" s="59">
        <f ca="1">AVERAGE(OFFSET($R$3,0,0,'Données projet'!$E$9+1,1))-AVERAGE(OFFSET($H$3,0,0,'Données projet'!$E$9+1,1))</f>
        <v>544.5835993538301</v>
      </c>
      <c r="T132" s="59">
        <f t="shared" si="88"/>
        <v>269.67340993773422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58.173865367291185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58.173865367291185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377.06198400000068</v>
      </c>
      <c r="AK132" s="13">
        <f t="shared" si="89"/>
        <v>87.11047247585725</v>
      </c>
      <c r="AL132" s="20">
        <f t="shared" ref="AL132:AL153" si="112">(AJ132+AK132)*0.475*44/12</f>
        <v>808.43369502878579</v>
      </c>
      <c r="AM132" s="59">
        <f t="shared" ref="AM132:AM195" si="113">AL132+(AD132+AE132)*44/12</f>
        <v>1101.7670283621192</v>
      </c>
      <c r="AN132" s="59">
        <f ca="1">AVERAGE(OFFSET($AM$3,0,0,'Données projet'!$E$10+1,1))-AVERAGE(OFFSET($H$3,0,0,'Données projet'!$E$10+1,1))</f>
        <v>609.60019207204277</v>
      </c>
      <c r="AO132" s="59">
        <f t="shared" si="90"/>
        <v>281.42238288764503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61.182858403530389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61.182858403530389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9.9316821433603781E-14</v>
      </c>
      <c r="BF132" s="13">
        <f t="shared" si="91"/>
        <v>1.4932118279712753E-12</v>
      </c>
      <c r="BG132" s="20">
        <f t="shared" ref="BG132:BG153" si="115">(BE132+BF132)*0.475*44/12</f>
        <v>2.7736540643801645E-12</v>
      </c>
      <c r="BH132" s="59">
        <f t="shared" ref="BH132:BH195" si="116">BG132+(AY132+AZ132)*44/12</f>
        <v>293.3333333333361</v>
      </c>
      <c r="BI132" s="59">
        <f ca="1">AVERAGE(OFFSET($BH$3,0,0,'Données projet'!$E$11+1,1))-AVERAGE(OFFSET($H$3,0,0,'Données projet'!$E$11+1,1))</f>
        <v>140.51047034381901</v>
      </c>
      <c r="BJ132" s="59">
        <f t="shared" si="92"/>
        <v>141.76719489924892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13.56193101926929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13.56193101926929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426.5127360000007</v>
      </c>
      <c r="CA132" s="13">
        <f t="shared" si="93"/>
        <v>97.131474967122273</v>
      </c>
      <c r="CB132" s="20">
        <f t="shared" ref="CB132:CB153" si="118">(BZ132+CA132)*0.475*44/12</f>
        <v>912.01366743440576</v>
      </c>
      <c r="CC132" s="59">
        <f t="shared" ref="CC132:CC195" si="119">CB132+(BT132+BU132)*44/12</f>
        <v>1205.347000767739</v>
      </c>
      <c r="CD132" s="59">
        <f ca="1">AVERAGE(OFFSET($CC$3,0,0,'Données projet'!$E$12+1,1))-AVERAGE(OFFSET($H$3,0,0,'Données projet'!$E$12+1,1))</f>
        <v>683.36974161977764</v>
      </c>
      <c r="CE132" s="59">
        <f t="shared" si="94"/>
        <v>312.6921234697457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69.20683983350159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69.20683983350159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8.0699999999999985</v>
      </c>
      <c r="CT132" s="12">
        <f>IF('Données projet'!$A$140&gt;35,CT131+CS132-DB131,IF(A132&lt;'Données projet'!$A$140,$CQ$205^A132,IF(A132='Données projet'!$A$140,'Données projet'!$B$140,CT131+CS132-DB131)))</f>
        <v>396.24000000000069</v>
      </c>
      <c r="CU132" s="17">
        <f>CT132*VLOOKUP('Données projet'!$B$13,Paramètres!$A$1:$I$89,3,0)*VLOOKUP('Données projet'!$B$13,Paramètres!$A$1:$I$89,5,0)</f>
        <v>426.5127360000007</v>
      </c>
      <c r="CV132" s="13">
        <f t="shared" si="95"/>
        <v>97.131474967122273</v>
      </c>
      <c r="CW132" s="20">
        <f t="shared" ref="CW132:CW153" si="121">(CU132+CV132)*0.475*44/12</f>
        <v>912.01366743440576</v>
      </c>
      <c r="CX132" s="59">
        <f t="shared" ref="CX132:CX195" si="122">CW132+(CO132+CP132)*44/12</f>
        <v>1205.347000767739</v>
      </c>
      <c r="CY132" s="59">
        <f ca="1">AVERAGE(OFFSET($CX$3,0,0,'Données projet'!$E$13+1,1))-AVERAGE(OFFSET($H$3,0,0,'Données projet'!$E$13+1,1))</f>
        <v>683.36974161977764</v>
      </c>
      <c r="CZ132" s="59">
        <f t="shared" si="96"/>
        <v>312.6921234697457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69.20683983350159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69.20683983350159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365.81968800000061</v>
      </c>
      <c r="P133" s="13">
        <f t="shared" ref="P133:P196" si="141">EXP(-1.0587+0.8836*LN(O133)+0.284)</f>
        <v>84.811521093342051</v>
      </c>
      <c r="Q133" s="20">
        <f t="shared" si="108"/>
        <v>784.84935583757169</v>
      </c>
      <c r="R133" s="59">
        <f t="shared" si="109"/>
        <v>1078.182689170905</v>
      </c>
      <c r="S133" s="59">
        <f ca="1">AVERAGE(OFFSET($R$3,0,0,'Données projet'!$E$9+1,1))-AVERAGE(OFFSET($H$3,0,0,'Données projet'!$E$9+1,1))</f>
        <v>544.5835993538301</v>
      </c>
      <c r="T133" s="59">
        <f t="shared" ref="T133:T196" si="142">$T$3</f>
        <v>269.67340993773422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57.033111349992865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57.033111349992865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384.74139600000069</v>
      </c>
      <c r="AK133" s="13">
        <f t="shared" ref="AK133:AK153" si="143">EXP(-1.0587+0.8836*LN(AJ133)+0.284)</f>
        <v>88.676250071306981</v>
      </c>
      <c r="AL133" s="20">
        <f t="shared" si="112"/>
        <v>824.53573357419418</v>
      </c>
      <c r="AM133" s="59">
        <f t="shared" si="113"/>
        <v>1117.8690669075274</v>
      </c>
      <c r="AN133" s="59">
        <f ca="1">AVERAGE(OFFSET($AM$3,0,0,'Données projet'!$E$10+1,1))-AVERAGE(OFFSET($H$3,0,0,'Données projet'!$E$10+1,1))</f>
        <v>609.60019207204277</v>
      </c>
      <c r="AO133" s="59">
        <f t="shared" ref="AO133:AO196" si="144">$AO$3</f>
        <v>281.42238288764503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59.983099868095955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59.983099868095955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9.9316821433603781E-14</v>
      </c>
      <c r="BF133" s="13">
        <f t="shared" ref="BF133:BF153" si="145">EXP(-1.0587+0.8836*LN(BE133)+0.284)</f>
        <v>1.4932118279712753E-12</v>
      </c>
      <c r="BG133" s="20">
        <f t="shared" si="115"/>
        <v>2.7736540643801645E-12</v>
      </c>
      <c r="BH133" s="59">
        <f t="shared" si="116"/>
        <v>293.3333333333361</v>
      </c>
      <c r="BI133" s="59">
        <f ca="1">AVERAGE(OFFSET($BH$3,0,0,'Données projet'!$E$11+1,1))-AVERAGE(OFFSET($H$3,0,0,'Données projet'!$E$11+1,1))</f>
        <v>140.51047034381901</v>
      </c>
      <c r="BJ133" s="59">
        <f t="shared" ref="BJ133:BJ196" si="146">$BJ$3</f>
        <v>141.76719489924892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13.295989823942552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13.295989823942552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435.19928400000077</v>
      </c>
      <c r="CA133" s="13">
        <f t="shared" ref="CA133:CA153" si="147">EXP(-1.0587+0.8836*LN(BZ133)+0.284)</f>
        <v>98.877376269157637</v>
      </c>
      <c r="CB133" s="20">
        <f t="shared" si="118"/>
        <v>930.18351663545093</v>
      </c>
      <c r="CC133" s="59">
        <f t="shared" si="119"/>
        <v>1223.5168499687843</v>
      </c>
      <c r="CD133" s="59">
        <f ca="1">AVERAGE(OFFSET($CC$3,0,0,'Données projet'!$E$12+1,1))-AVERAGE(OFFSET($H$3,0,0,'Données projet'!$E$12+1,1))</f>
        <v>683.36974161977764</v>
      </c>
      <c r="CE133" s="59">
        <f t="shared" ref="CE133:CE196" si="148">$CE$3</f>
        <v>312.6921234697457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67.849735916370832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67.849735916370832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8.0699999999999985</v>
      </c>
      <c r="CT133" s="12">
        <f>IF('Données projet'!$A$140&gt;35,CT132+CS133-DB132,IF(A133&lt;'Données projet'!$A$140,$CQ$205^A133,IF(A133='Données projet'!$A$140,'Données projet'!$B$140,CT132+CS133-DB132)))</f>
        <v>404.31000000000068</v>
      </c>
      <c r="CU133" s="17">
        <f>CT133*VLOOKUP('Données projet'!$B$13,Paramètres!$A$1:$I$89,3,0)*VLOOKUP('Données projet'!$B$13,Paramètres!$A$1:$I$89,5,0)</f>
        <v>435.19928400000077</v>
      </c>
      <c r="CV133" s="13">
        <f t="shared" ref="CV133:CV153" si="149">EXP(-1.0587+0.8836*LN(CU133)+0.284)</f>
        <v>98.877376269157637</v>
      </c>
      <c r="CW133" s="20">
        <f t="shared" si="121"/>
        <v>930.18351663545093</v>
      </c>
      <c r="CX133" s="59">
        <f t="shared" si="122"/>
        <v>1223.5168499687843</v>
      </c>
      <c r="CY133" s="59">
        <f ca="1">AVERAGE(OFFSET($CX$3,0,0,'Données projet'!$E$13+1,1))-AVERAGE(OFFSET($H$3,0,0,'Données projet'!$E$13+1,1))</f>
        <v>683.36974161977764</v>
      </c>
      <c r="CZ133" s="59">
        <f t="shared" ref="CZ133:CZ196" si="150">$CZ$3</f>
        <v>312.6921234697457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67.849735916370832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67.849735916370832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373.12142400000062</v>
      </c>
      <c r="P134" s="13">
        <f t="shared" si="141"/>
        <v>86.305582764533938</v>
      </c>
      <c r="Q134" s="20">
        <f t="shared" si="108"/>
        <v>800.16870344823099</v>
      </c>
      <c r="R134" s="59">
        <f t="shared" si="109"/>
        <v>1093.5020367815644</v>
      </c>
      <c r="S134" s="59">
        <f ca="1">AVERAGE(OFFSET($R$3,0,0,'Données projet'!$E$9+1,1))-AVERAGE(OFFSET($H$3,0,0,'Données projet'!$E$9+1,1))</f>
        <v>544.5835993538301</v>
      </c>
      <c r="T134" s="59">
        <f t="shared" si="142"/>
        <v>269.67340993773422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55.914726823182519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55.914726823182519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392.42080800000065</v>
      </c>
      <c r="AK134" s="13">
        <f t="shared" si="143"/>
        <v>90.238393806835077</v>
      </c>
      <c r="AL134" s="20">
        <f t="shared" si="112"/>
        <v>840.63144314690555</v>
      </c>
      <c r="AM134" s="59">
        <f t="shared" si="113"/>
        <v>1133.9647764802389</v>
      </c>
      <c r="AN134" s="59">
        <f ca="1">AVERAGE(OFFSET($AM$3,0,0,'Données projet'!$E$10+1,1))-AVERAGE(OFFSET($H$3,0,0,'Données projet'!$E$10+1,1))</f>
        <v>609.60019207204277</v>
      </c>
      <c r="AO134" s="59">
        <f t="shared" si="144"/>
        <v>281.42238288764503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58.806867865760935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58.806867865760935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9.9316821433603781E-14</v>
      </c>
      <c r="BF134" s="13">
        <f t="shared" si="145"/>
        <v>1.4932118279712753E-12</v>
      </c>
      <c r="BG134" s="20">
        <f t="shared" si="115"/>
        <v>2.7736540643801645E-12</v>
      </c>
      <c r="BH134" s="59">
        <f t="shared" si="116"/>
        <v>293.3333333333361</v>
      </c>
      <c r="BI134" s="59">
        <f ca="1">AVERAGE(OFFSET($BH$3,0,0,'Données projet'!$E$11+1,1))-AVERAGE(OFFSET($H$3,0,0,'Données projet'!$E$11+1,1))</f>
        <v>140.51047034381901</v>
      </c>
      <c r="BJ134" s="59">
        <f t="shared" si="146"/>
        <v>141.76719489924892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13.035263573248059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13.035263573248059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443.88583200000068</v>
      </c>
      <c r="CA134" s="13">
        <f t="shared" si="147"/>
        <v>100.61922567979573</v>
      </c>
      <c r="CB134" s="20">
        <f t="shared" si="118"/>
        <v>948.34630879231224</v>
      </c>
      <c r="CC134" s="59">
        <f t="shared" si="119"/>
        <v>1241.6796421256456</v>
      </c>
      <c r="CD134" s="59">
        <f ca="1">AVERAGE(OFFSET($CC$3,0,0,'Données projet'!$E$12+1,1))-AVERAGE(OFFSET($H$3,0,0,'Données projet'!$E$12+1,1))</f>
        <v>683.36974161977764</v>
      </c>
      <c r="CE134" s="59">
        <f t="shared" si="148"/>
        <v>312.6921234697457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66.519243979303354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66.519243979303354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8.0699999999999985</v>
      </c>
      <c r="CT134" s="12">
        <f>IF('Données projet'!$A$140&gt;35,CT133+CS134-DB133,IF(A134&lt;'Données projet'!$A$140,$CQ$205^A134,IF(A134='Données projet'!$A$140,'Données projet'!$B$140,CT133+CS134-DB133)))</f>
        <v>412.38000000000068</v>
      </c>
      <c r="CU134" s="17">
        <f>CT134*VLOOKUP('Données projet'!$B$13,Paramètres!$A$1:$I$89,3,0)*VLOOKUP('Données projet'!$B$13,Paramètres!$A$1:$I$89,5,0)</f>
        <v>443.88583200000068</v>
      </c>
      <c r="CV134" s="13">
        <f t="shared" si="149"/>
        <v>100.61922567979573</v>
      </c>
      <c r="CW134" s="20">
        <f t="shared" si="121"/>
        <v>948.34630879231224</v>
      </c>
      <c r="CX134" s="59">
        <f t="shared" si="122"/>
        <v>1241.6796421256456</v>
      </c>
      <c r="CY134" s="59">
        <f ca="1">AVERAGE(OFFSET($CX$3,0,0,'Données projet'!$E$13+1,1))-AVERAGE(OFFSET($H$3,0,0,'Données projet'!$E$13+1,1))</f>
        <v>683.36974161977764</v>
      </c>
      <c r="CZ134" s="59">
        <f t="shared" si="150"/>
        <v>312.6921234697457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66.519243979303354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66.519243979303354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380.42316000000056</v>
      </c>
      <c r="P135" s="13">
        <f t="shared" si="141"/>
        <v>87.79624480137376</v>
      </c>
      <c r="Q135" s="20">
        <f t="shared" si="108"/>
        <v>815.48213002906016</v>
      </c>
      <c r="R135" s="59">
        <f t="shared" si="109"/>
        <v>1108.8154633623935</v>
      </c>
      <c r="S135" s="59">
        <f ca="1">AVERAGE(OFFSET($R$3,0,0,'Données projet'!$E$9+1,1))-AVERAGE(OFFSET($H$3,0,0,'Données projet'!$E$9+1,1))</f>
        <v>544.5835993538301</v>
      </c>
      <c r="T135" s="59">
        <f t="shared" si="142"/>
        <v>269.67340993773422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54.818273134795724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54.818273134795724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400.1002200000006</v>
      </c>
      <c r="AK135" s="13">
        <f t="shared" si="143"/>
        <v>91.796982991966303</v>
      </c>
      <c r="AL135" s="20">
        <f t="shared" si="112"/>
        <v>856.72096187767556</v>
      </c>
      <c r="AM135" s="59">
        <f t="shared" si="113"/>
        <v>1150.0542952110088</v>
      </c>
      <c r="AN135" s="59">
        <f ca="1">AVERAGE(OFFSET($AM$3,0,0,'Données projet'!$E$10+1,1))-AVERAGE(OFFSET($H$3,0,0,'Données projet'!$E$10+1,1))</f>
        <v>609.60019207204277</v>
      </c>
      <c r="AO135" s="59">
        <f t="shared" si="144"/>
        <v>281.42238288764503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57.653701055561029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57.653701055561029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9.9316821433603781E-14</v>
      </c>
      <c r="BF135" s="13">
        <f t="shared" si="145"/>
        <v>1.4932118279712753E-12</v>
      </c>
      <c r="BG135" s="20">
        <f t="shared" si="115"/>
        <v>2.7736540643801645E-12</v>
      </c>
      <c r="BH135" s="59">
        <f t="shared" si="116"/>
        <v>293.3333333333361</v>
      </c>
      <c r="BI135" s="59">
        <f ca="1">AVERAGE(OFFSET($BH$3,0,0,'Données projet'!$E$11+1,1))-AVERAGE(OFFSET($H$3,0,0,'Données projet'!$E$11+1,1))</f>
        <v>140.51047034381901</v>
      </c>
      <c r="BJ135" s="59">
        <f t="shared" si="146"/>
        <v>141.76719489924892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12.779650005302376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12.779650005302376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452.57238000000075</v>
      </c>
      <c r="CA135" s="13">
        <f t="shared" si="147"/>
        <v>102.35711163216003</v>
      </c>
      <c r="CB135" s="20">
        <f t="shared" si="118"/>
        <v>966.50219792601331</v>
      </c>
      <c r="CC135" s="59">
        <f t="shared" si="119"/>
        <v>1259.8355312593467</v>
      </c>
      <c r="CD135" s="59">
        <f ca="1">AVERAGE(OFFSET($CC$3,0,0,'Données projet'!$E$12+1,1))-AVERAGE(OFFSET($H$3,0,0,'Données projet'!$E$12+1,1))</f>
        <v>683.36974161977764</v>
      </c>
      <c r="CE135" s="59">
        <f t="shared" si="148"/>
        <v>312.6921234697457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65.214842177601824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65.214842177601824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8.0699999999999985</v>
      </c>
      <c r="CT135" s="12">
        <f>IF('Données projet'!$A$140&gt;35,CT134+CS135-DB134,IF(A135&lt;'Données projet'!$A$140,$CQ$205^A135,IF(A135='Données projet'!$A$140,'Données projet'!$B$140,CT134+CS135-DB134)))</f>
        <v>420.45000000000067</v>
      </c>
      <c r="CU135" s="17">
        <f>CT135*VLOOKUP('Données projet'!$B$13,Paramètres!$A$1:$I$89,3,0)*VLOOKUP('Données projet'!$B$13,Paramètres!$A$1:$I$89,5,0)</f>
        <v>452.57238000000075</v>
      </c>
      <c r="CV135" s="13">
        <f t="shared" si="149"/>
        <v>102.35711163216003</v>
      </c>
      <c r="CW135" s="20">
        <f t="shared" si="121"/>
        <v>966.50219792601331</v>
      </c>
      <c r="CX135" s="59">
        <f t="shared" si="122"/>
        <v>1259.8355312593467</v>
      </c>
      <c r="CY135" s="59">
        <f ca="1">AVERAGE(OFFSET($CX$3,0,0,'Données projet'!$E$13+1,1))-AVERAGE(OFFSET($H$3,0,0,'Données projet'!$E$13+1,1))</f>
        <v>683.36974161977764</v>
      </c>
      <c r="CZ135" s="59">
        <f t="shared" si="150"/>
        <v>312.6921234697457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65.214842177601824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65.214842177601824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387.72489600000057</v>
      </c>
      <c r="P136" s="13">
        <f t="shared" si="141"/>
        <v>89.283579978484866</v>
      </c>
      <c r="Q136" s="20">
        <f t="shared" si="108"/>
        <v>830.78976232919547</v>
      </c>
      <c r="R136" s="59">
        <f t="shared" si="109"/>
        <v>1124.1230956625288</v>
      </c>
      <c r="S136" s="59">
        <f ca="1">AVERAGE(OFFSET($R$3,0,0,'Données projet'!$E$9+1,1))-AVERAGE(OFFSET($H$3,0,0,'Données projet'!$E$9+1,1))</f>
        <v>544.5835993538301</v>
      </c>
      <c r="T136" s="59">
        <f t="shared" si="142"/>
        <v>269.67340993773422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53.743320234467475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53.743320234467475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407.77963200000062</v>
      </c>
      <c r="AK136" s="13">
        <f t="shared" si="143"/>
        <v>93.352093717550304</v>
      </c>
      <c r="AL136" s="20">
        <f t="shared" si="112"/>
        <v>872.80442229140101</v>
      </c>
      <c r="AM136" s="59">
        <f t="shared" si="113"/>
        <v>1166.1377556247344</v>
      </c>
      <c r="AN136" s="59">
        <f ca="1">AVERAGE(OFFSET($AM$3,0,0,'Données projet'!$E$10+1,1))-AVERAGE(OFFSET($H$3,0,0,'Données projet'!$E$10+1,1))</f>
        <v>609.60019207204277</v>
      </c>
      <c r="AO136" s="59">
        <f t="shared" si="144"/>
        <v>281.42238288764503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56.523147143146836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56.523147143146836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9.9316821433603781E-14</v>
      </c>
      <c r="BF136" s="13">
        <f t="shared" si="145"/>
        <v>1.4932118279712753E-12</v>
      </c>
      <c r="BG136" s="20">
        <f t="shared" si="115"/>
        <v>2.7736540643801645E-12</v>
      </c>
      <c r="BH136" s="59">
        <f t="shared" si="116"/>
        <v>293.3333333333361</v>
      </c>
      <c r="BI136" s="59">
        <f ca="1">AVERAGE(OFFSET($BH$3,0,0,'Données projet'!$E$11+1,1))-AVERAGE(OFFSET($H$3,0,0,'Données projet'!$E$11+1,1))</f>
        <v>140.51047034381901</v>
      </c>
      <c r="BJ136" s="59">
        <f t="shared" si="146"/>
        <v>141.76719489924892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12.529048863515225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12.529048863515225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461.25892800000065</v>
      </c>
      <c r="CA136" s="13">
        <f t="shared" si="147"/>
        <v>104.09111897042844</v>
      </c>
      <c r="CB136" s="20">
        <f t="shared" si="118"/>
        <v>984.65133180683051</v>
      </c>
      <c r="CC136" s="59">
        <f t="shared" si="119"/>
        <v>1277.9846651401638</v>
      </c>
      <c r="CD136" s="59">
        <f ca="1">AVERAGE(OFFSET($CC$3,0,0,'Données projet'!$E$12+1,1))-AVERAGE(OFFSET($H$3,0,0,'Données projet'!$E$12+1,1))</f>
        <v>683.36974161977764</v>
      </c>
      <c r="CE136" s="59">
        <f t="shared" si="148"/>
        <v>312.6921234697457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63.936018899625118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63.936018899625118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8.0699999999999985</v>
      </c>
      <c r="CT136" s="12">
        <f>IF('Données projet'!$A$140&gt;35,CT135+CS136-DB135,IF(A136&lt;'Données projet'!$A$140,$CQ$205^A136,IF(A136='Données projet'!$A$140,'Données projet'!$B$140,CT135+CS136-DB135)))</f>
        <v>428.52000000000066</v>
      </c>
      <c r="CU136" s="17">
        <f>CT136*VLOOKUP('Données projet'!$B$13,Paramètres!$A$1:$I$89,3,0)*VLOOKUP('Données projet'!$B$13,Paramètres!$A$1:$I$89,5,0)</f>
        <v>461.25892800000065</v>
      </c>
      <c r="CV136" s="13">
        <f t="shared" si="149"/>
        <v>104.09111897042844</v>
      </c>
      <c r="CW136" s="20">
        <f t="shared" si="121"/>
        <v>984.65133180683051</v>
      </c>
      <c r="CX136" s="59">
        <f t="shared" si="122"/>
        <v>1277.9846651401638</v>
      </c>
      <c r="CY136" s="59">
        <f ca="1">AVERAGE(OFFSET($CX$3,0,0,'Données projet'!$E$13+1,1))-AVERAGE(OFFSET($H$3,0,0,'Données projet'!$E$13+1,1))</f>
        <v>683.36974161977764</v>
      </c>
      <c r="CZ136" s="59">
        <f t="shared" si="150"/>
        <v>312.6921234697457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63.936018899625118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63.936018899625118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395.02663200000057</v>
      </c>
      <c r="P137" s="13">
        <f t="shared" si="141"/>
        <v>90.767658172605465</v>
      </c>
      <c r="Q137" s="20">
        <f t="shared" si="108"/>
        <v>846.09172205062214</v>
      </c>
      <c r="R137" s="59">
        <f t="shared" si="109"/>
        <v>1139.4250553839554</v>
      </c>
      <c r="S137" s="59">
        <f ca="1">AVERAGE(OFFSET($R$3,0,0,'Données projet'!$E$9+1,1))-AVERAGE(OFFSET($H$3,0,0,'Données projet'!$E$9+1,1))</f>
        <v>544.5835993538301</v>
      </c>
      <c r="T137" s="59">
        <f t="shared" si="142"/>
        <v>269.67340993773422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66.869801558531918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66.869801558531918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415.45904400000069</v>
      </c>
      <c r="AK137" s="13">
        <f t="shared" si="143"/>
        <v>94.903799044499678</v>
      </c>
      <c r="AL137" s="20">
        <f t="shared" si="112"/>
        <v>888.88195163583805</v>
      </c>
      <c r="AM137" s="59">
        <f t="shared" si="113"/>
        <v>1182.2152849691713</v>
      </c>
      <c r="AN137" s="59">
        <f ca="1">AVERAGE(OFFSET($AM$3,0,0,'Données projet'!$E$10+1,1))-AVERAGE(OFFSET($H$3,0,0,'Données projet'!$E$10+1,1))</f>
        <v>609.60019207204277</v>
      </c>
      <c r="AO137" s="59">
        <f t="shared" si="144"/>
        <v>281.42238288764503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70.328584397766335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70.328584397766335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9.9316821433603781E-14</v>
      </c>
      <c r="BF137" s="13">
        <f t="shared" si="145"/>
        <v>1.4932118279712753E-12</v>
      </c>
      <c r="BG137" s="20">
        <f t="shared" si="115"/>
        <v>2.7736540643801645E-12</v>
      </c>
      <c r="BH137" s="59">
        <f t="shared" si="116"/>
        <v>293.3333333333361</v>
      </c>
      <c r="BI137" s="59">
        <f ca="1">AVERAGE(OFFSET($BH$3,0,0,'Données projet'!$E$11+1,1))-AVERAGE(OFFSET($H$3,0,0,'Données projet'!$E$11+1,1))</f>
        <v>140.51047034381901</v>
      </c>
      <c r="BJ137" s="59">
        <f t="shared" si="146"/>
        <v>141.76719489924892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12.283361857266916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12.283361857266916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469.94547600000072</v>
      </c>
      <c r="CA137" s="13">
        <f t="shared" si="147"/>
        <v>105.82132916028486</v>
      </c>
      <c r="CB137" s="20">
        <f t="shared" si="118"/>
        <v>1002.7938523208308</v>
      </c>
      <c r="CC137" s="59">
        <f t="shared" si="119"/>
        <v>1296.1271856541641</v>
      </c>
      <c r="CD137" s="59">
        <f ca="1">AVERAGE(OFFSET($CC$3,0,0,'Données projet'!$E$12+1,1))-AVERAGE(OFFSET($H$3,0,0,'Données projet'!$E$12+1,1))</f>
        <v>683.36974161977764</v>
      </c>
      <c r="CE137" s="59">
        <f t="shared" si="148"/>
        <v>312.6921234697457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79.552005302391436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79.552005302391436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436.59</v>
      </c>
      <c r="CR137" s="12">
        <f>VLOOKUP(A137,'Données projet'!$A$139:$I$159,9,0)</f>
        <v>8.0699999999999985</v>
      </c>
      <c r="CS137" s="12">
        <f t="array" ref="CS137">INDEX(CR:CR,MIN(IF(ISNUMBER(CR137:CR333),ROW(CR137:CR333),"")))</f>
        <v>8.0699999999999985</v>
      </c>
      <c r="CT137" s="12">
        <f>IF('Données projet'!$A$140&gt;35,CT136+CS137-DB136,IF(A137&lt;'Données projet'!$A$140,$CQ$205^A137,IF(A137='Données projet'!$A$140,'Données projet'!$B$140,CT136+CS137-DB136)))</f>
        <v>436.59000000000066</v>
      </c>
      <c r="CU137" s="17">
        <f>CT137*VLOOKUP('Données projet'!$B$13,Paramètres!$A$1:$I$89,3,0)*VLOOKUP('Données projet'!$B$13,Paramètres!$A$1:$I$89,5,0)</f>
        <v>469.94547600000072</v>
      </c>
      <c r="CV137" s="13">
        <f t="shared" si="149"/>
        <v>105.82132916028486</v>
      </c>
      <c r="CW137" s="20">
        <f t="shared" si="121"/>
        <v>1002.7938523208308</v>
      </c>
      <c r="CX137" s="59">
        <f t="shared" si="122"/>
        <v>1296.1271856541641</v>
      </c>
      <c r="CY137" s="59">
        <f ca="1">AVERAGE(OFFSET($CX$3,0,0,'Données projet'!$E$13+1,1))-AVERAGE(OFFSET($H$3,0,0,'Données projet'!$E$13+1,1))</f>
        <v>683.36974161977764</v>
      </c>
      <c r="CZ137" s="59">
        <f t="shared" si="150"/>
        <v>312.6921234697457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0.25800000000000001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79.552005302391436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79.552005302391436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352.69013520000055</v>
      </c>
      <c r="P138" s="13">
        <f t="shared" si="141"/>
        <v>82.116190931394016</v>
      </c>
      <c r="Q138" s="20">
        <f t="shared" si="108"/>
        <v>757.28768467884549</v>
      </c>
      <c r="R138" s="59">
        <f t="shared" si="109"/>
        <v>1050.6210180121789</v>
      </c>
      <c r="S138" s="59">
        <f ca="1">AVERAGE(OFFSET($R$3,0,0,'Données projet'!$E$9+1,1))-AVERAGE(OFFSET($H$3,0,0,'Données projet'!$E$9+1,1))</f>
        <v>544.5835993538301</v>
      </c>
      <c r="T138" s="59">
        <f t="shared" si="142"/>
        <v>269.67340993773422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65.558525536520719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65.558525536520719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370.93272840000066</v>
      </c>
      <c r="AK138" s="13">
        <f t="shared" si="143"/>
        <v>85.858097910086002</v>
      </c>
      <c r="AL138" s="20">
        <f t="shared" si="112"/>
        <v>795.57735582340092</v>
      </c>
      <c r="AM138" s="59">
        <f t="shared" si="113"/>
        <v>1088.9106891567342</v>
      </c>
      <c r="AN138" s="59">
        <f ca="1">AVERAGE(OFFSET($AM$3,0,0,'Données projet'!$E$10+1,1))-AVERAGE(OFFSET($H$3,0,0,'Données projet'!$E$10+1,1))</f>
        <v>609.60019207204277</v>
      </c>
      <c r="AO138" s="59">
        <f t="shared" si="144"/>
        <v>281.42238288764503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68.94948375392697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68.94948375392697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9.9316821433603781E-14</v>
      </c>
      <c r="BF138" s="13">
        <f t="shared" si="145"/>
        <v>1.4932118279712753E-12</v>
      </c>
      <c r="BG138" s="20">
        <f t="shared" si="115"/>
        <v>2.7736540643801645E-12</v>
      </c>
      <c r="BH138" s="59">
        <f t="shared" si="116"/>
        <v>293.3333333333361</v>
      </c>
      <c r="BI138" s="59">
        <f ca="1">AVERAGE(OFFSET($BH$3,0,0,'Données projet'!$E$11+1,1))-AVERAGE(OFFSET($H$3,0,0,'Données projet'!$E$11+1,1))</f>
        <v>140.51047034381901</v>
      </c>
      <c r="BJ138" s="59">
        <f t="shared" si="146"/>
        <v>141.76719489924892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12.042492623356861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12.042492623356861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419.57964360000068</v>
      </c>
      <c r="CA138" s="13">
        <f t="shared" si="147"/>
        <v>95.735029909171558</v>
      </c>
      <c r="CB138" s="20">
        <f t="shared" si="118"/>
        <v>897.50638969514159</v>
      </c>
      <c r="CC138" s="59">
        <f t="shared" si="119"/>
        <v>1190.839723028475</v>
      </c>
      <c r="CD138" s="59">
        <f ca="1">AVERAGE(OFFSET($CC$3,0,0,'Données projet'!$E$12+1,1))-AVERAGE(OFFSET($H$3,0,0,'Données projet'!$E$12+1,1))</f>
        <v>683.36974161977764</v>
      </c>
      <c r="CE138" s="59">
        <f t="shared" si="148"/>
        <v>312.6921234697457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77.992039000343638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77.992039000343638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8.1590000000000025</v>
      </c>
      <c r="CT138" s="12">
        <f>IF('Données projet'!$A$140&gt;35,CT137+CS138-DB137,IF(A138&lt;'Données projet'!$A$140,$CQ$205^A138,IF(A138='Données projet'!$A$140,'Données projet'!$B$140,CT137+CS138-DB137)))</f>
        <v>389.79900000000066</v>
      </c>
      <c r="CU138" s="17">
        <f>CT138*VLOOKUP('Données projet'!$B$13,Paramètres!$A$1:$I$89,3,0)*VLOOKUP('Données projet'!$B$13,Paramètres!$A$1:$I$89,5,0)</f>
        <v>419.57964360000068</v>
      </c>
      <c r="CV138" s="13">
        <f t="shared" si="149"/>
        <v>95.735029909171558</v>
      </c>
      <c r="CW138" s="20">
        <f t="shared" si="121"/>
        <v>897.50638969514159</v>
      </c>
      <c r="CX138" s="59">
        <f t="shared" si="122"/>
        <v>1190.839723028475</v>
      </c>
      <c r="CY138" s="59">
        <f ca="1">AVERAGE(OFFSET($CX$3,0,0,'Données projet'!$E$13+1,1))-AVERAGE(OFFSET($H$3,0,0,'Données projet'!$E$13+1,1))</f>
        <v>683.36974161977764</v>
      </c>
      <c r="CZ138" s="59">
        <f t="shared" si="150"/>
        <v>312.6921234697457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77.992039000343638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77.992039000343638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360.07239840000057</v>
      </c>
      <c r="P139" s="13">
        <f t="shared" si="141"/>
        <v>83.633085567444908</v>
      </c>
      <c r="Q139" s="20">
        <f t="shared" si="108"/>
        <v>772.78705124330099</v>
      </c>
      <c r="R139" s="59">
        <f t="shared" si="109"/>
        <v>1066.1203845766343</v>
      </c>
      <c r="S139" s="59">
        <f ca="1">AVERAGE(OFFSET($R$3,0,0,'Données projet'!$E$9+1,1))-AVERAGE(OFFSET($H$3,0,0,'Données projet'!$E$9+1,1))</f>
        <v>544.5835993538301</v>
      </c>
      <c r="T139" s="59">
        <f t="shared" si="142"/>
        <v>269.67340993773422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64.272962837501765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64.272962837501765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378.69683280000061</v>
      </c>
      <c r="AK139" s="13">
        <f t="shared" si="143"/>
        <v>87.444115073134299</v>
      </c>
      <c r="AL139" s="20">
        <f t="shared" si="112"/>
        <v>811.86215087904327</v>
      </c>
      <c r="AM139" s="59">
        <f t="shared" si="113"/>
        <v>1105.1954842123766</v>
      </c>
      <c r="AN139" s="59">
        <f ca="1">AVERAGE(OFFSET($AM$3,0,0,'Données projet'!$E$10+1,1))-AVERAGE(OFFSET($H$3,0,0,'Données projet'!$E$10+1,1))</f>
        <v>609.60019207204277</v>
      </c>
      <c r="AO139" s="59">
        <f t="shared" si="144"/>
        <v>281.42238288764503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67.597426432544964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67.597426432544964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9.9316821433603781E-14</v>
      </c>
      <c r="BF139" s="13">
        <f t="shared" si="145"/>
        <v>1.4932118279712753E-12</v>
      </c>
      <c r="BG139" s="20">
        <f t="shared" si="115"/>
        <v>2.7736540643801645E-12</v>
      </c>
      <c r="BH139" s="59">
        <f t="shared" si="116"/>
        <v>293.3333333333361</v>
      </c>
      <c r="BI139" s="59">
        <f ca="1">AVERAGE(OFFSET($BH$3,0,0,'Données projet'!$E$11+1,1))-AVERAGE(OFFSET($H$3,0,0,'Données projet'!$E$11+1,1))</f>
        <v>140.51047034381901</v>
      </c>
      <c r="BJ139" s="59">
        <f t="shared" si="146"/>
        <v>141.76719489924892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11.806346688208055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11.806346688208055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428.36199120000066</v>
      </c>
      <c r="CA139" s="13">
        <f t="shared" si="147"/>
        <v>97.503499095385038</v>
      </c>
      <c r="CB139" s="20">
        <f t="shared" si="118"/>
        <v>915.88239559779674</v>
      </c>
      <c r="CC139" s="59">
        <f t="shared" si="119"/>
        <v>1209.2157289311301</v>
      </c>
      <c r="CD139" s="59">
        <f ca="1">AVERAGE(OFFSET($CC$3,0,0,'Données projet'!$E$12+1,1))-AVERAGE(OFFSET($H$3,0,0,'Données projet'!$E$12+1,1))</f>
        <v>683.36974161977764</v>
      </c>
      <c r="CE139" s="59">
        <f t="shared" si="148"/>
        <v>312.6921234697457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76.462662685993493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76.462662685993493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8.1590000000000025</v>
      </c>
      <c r="CT139" s="12">
        <f>IF('Données projet'!$A$140&gt;35,CT138+CS139-DB138,IF(A139&lt;'Données projet'!$A$140,$CQ$205^A139,IF(A139='Données projet'!$A$140,'Données projet'!$B$140,CT138+CS139-DB138)))</f>
        <v>397.95800000000065</v>
      </c>
      <c r="CU139" s="17">
        <f>CT139*VLOOKUP('Données projet'!$B$13,Paramètres!$A$1:$I$89,3,0)*VLOOKUP('Données projet'!$B$13,Paramètres!$A$1:$I$89,5,0)</f>
        <v>428.36199120000066</v>
      </c>
      <c r="CV139" s="13">
        <f t="shared" si="149"/>
        <v>97.503499095385038</v>
      </c>
      <c r="CW139" s="20">
        <f t="shared" si="121"/>
        <v>915.88239559779674</v>
      </c>
      <c r="CX139" s="59">
        <f t="shared" si="122"/>
        <v>1209.2157289311301</v>
      </c>
      <c r="CY139" s="59">
        <f ca="1">AVERAGE(OFFSET($CX$3,0,0,'Données projet'!$E$13+1,1))-AVERAGE(OFFSET($H$3,0,0,'Données projet'!$E$13+1,1))</f>
        <v>683.36974161977764</v>
      </c>
      <c r="CZ139" s="59">
        <f t="shared" si="150"/>
        <v>312.6921234697457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76.462662685993493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76.462662685993493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367.45466160000058</v>
      </c>
      <c r="P140" s="13">
        <f t="shared" si="141"/>
        <v>85.146364255773364</v>
      </c>
      <c r="Q140" s="20">
        <f t="shared" si="108"/>
        <v>788.28012003213962</v>
      </c>
      <c r="R140" s="59">
        <f t="shared" si="109"/>
        <v>1081.6134533654729</v>
      </c>
      <c r="S140" s="59">
        <f ca="1">AVERAGE(OFFSET($R$3,0,0,'Données projet'!$E$9+1,1))-AVERAGE(OFFSET($H$3,0,0,'Données projet'!$E$9+1,1))</f>
        <v>544.5835993538301</v>
      </c>
      <c r="T140" s="59">
        <f t="shared" si="142"/>
        <v>269.67340993773422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63.012609238894747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63.012609238894747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386.46093720000061</v>
      </c>
      <c r="AK140" s="13">
        <f t="shared" si="143"/>
        <v>89.02635151535199</v>
      </c>
      <c r="AL140" s="20">
        <f t="shared" si="112"/>
        <v>828.14036117923899</v>
      </c>
      <c r="AM140" s="59">
        <f t="shared" si="113"/>
        <v>1121.4736945125724</v>
      </c>
      <c r="AN140" s="59">
        <f ca="1">AVERAGE(OFFSET($AM$3,0,0,'Données projet'!$E$10+1,1))-AVERAGE(OFFSET($H$3,0,0,'Données projet'!$E$10+1,1))</f>
        <v>609.60019207204277</v>
      </c>
      <c r="AO140" s="59">
        <f t="shared" si="144"/>
        <v>281.42238288764503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66.271882130561721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66.271882130561721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9.9316821433603781E-14</v>
      </c>
      <c r="BF140" s="13">
        <f t="shared" si="145"/>
        <v>1.4932118279712753E-12</v>
      </c>
      <c r="BG140" s="20">
        <f t="shared" si="115"/>
        <v>2.7736540643801645E-12</v>
      </c>
      <c r="BH140" s="59">
        <f t="shared" si="116"/>
        <v>293.3333333333361</v>
      </c>
      <c r="BI140" s="59">
        <f ca="1">AVERAGE(OFFSET($BH$3,0,0,'Données projet'!$E$11+1,1))-AVERAGE(OFFSET($H$3,0,0,'Données projet'!$E$11+1,1))</f>
        <v>140.51047034381901</v>
      </c>
      <c r="BJ140" s="59">
        <f t="shared" si="146"/>
        <v>141.76719489924892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11.57483143081272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11.57483143081272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437.14433880000064</v>
      </c>
      <c r="CA140" s="13">
        <f t="shared" si="147"/>
        <v>99.267752634727543</v>
      </c>
      <c r="CB140" s="20">
        <f t="shared" si="118"/>
        <v>934.25105924881802</v>
      </c>
      <c r="CC140" s="59">
        <f t="shared" si="119"/>
        <v>1227.5843925821514</v>
      </c>
      <c r="CD140" s="59">
        <f ca="1">AVERAGE(OFFSET($CC$3,0,0,'Données projet'!$E$12+1,1))-AVERAGE(OFFSET($H$3,0,0,'Données projet'!$E$12+1,1))</f>
        <v>683.36974161977764</v>
      </c>
      <c r="CE140" s="59">
        <f t="shared" si="148"/>
        <v>312.6921234697457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74.963276508340314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74.963276508340314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8.1590000000000025</v>
      </c>
      <c r="CT140" s="12">
        <f>IF('Données projet'!$A$140&gt;35,CT139+CS140-DB139,IF(A140&lt;'Données projet'!$A$140,$CQ$205^A140,IF(A140='Données projet'!$A$140,'Données projet'!$B$140,CT139+CS140-DB139)))</f>
        <v>406.11700000000064</v>
      </c>
      <c r="CU140" s="17">
        <f>CT140*VLOOKUP('Données projet'!$B$13,Paramètres!$A$1:$I$89,3,0)*VLOOKUP('Données projet'!$B$13,Paramètres!$A$1:$I$89,5,0)</f>
        <v>437.14433880000064</v>
      </c>
      <c r="CV140" s="13">
        <f t="shared" si="149"/>
        <v>99.267752634727543</v>
      </c>
      <c r="CW140" s="20">
        <f t="shared" si="121"/>
        <v>934.25105924881802</v>
      </c>
      <c r="CX140" s="59">
        <f t="shared" si="122"/>
        <v>1227.5843925821514</v>
      </c>
      <c r="CY140" s="59">
        <f ca="1">AVERAGE(OFFSET($CX$3,0,0,'Données projet'!$E$13+1,1))-AVERAGE(OFFSET($H$3,0,0,'Données projet'!$E$13+1,1))</f>
        <v>683.36974161977764</v>
      </c>
      <c r="CZ140" s="59">
        <f t="shared" si="150"/>
        <v>312.6921234697457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74.963276508340314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74.963276508340314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374.83692480000053</v>
      </c>
      <c r="P141" s="13">
        <f t="shared" si="141"/>
        <v>86.656108013910185</v>
      </c>
      <c r="Q141" s="20">
        <f t="shared" si="108"/>
        <v>803.76703215089447</v>
      </c>
      <c r="R141" s="59">
        <f t="shared" si="109"/>
        <v>1097.1003654842277</v>
      </c>
      <c r="S141" s="59">
        <f ca="1">AVERAGE(OFFSET($R$3,0,0,'Données projet'!$E$9+1,1))-AVERAGE(OFFSET($H$3,0,0,'Données projet'!$E$9+1,1))</f>
        <v>544.5835993538301</v>
      </c>
      <c r="T141" s="59">
        <f t="shared" si="142"/>
        <v>269.67340993773422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61.776970405616623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61.776970405616623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394.22504160000057</v>
      </c>
      <c r="AK141" s="13">
        <f t="shared" si="143"/>
        <v>90.604891946112389</v>
      </c>
      <c r="AL141" s="20">
        <f t="shared" si="112"/>
        <v>844.41213425948001</v>
      </c>
      <c r="AM141" s="59">
        <f t="shared" si="113"/>
        <v>1137.7454675928134</v>
      </c>
      <c r="AN141" s="59">
        <f ca="1">AVERAGE(OFFSET($AM$3,0,0,'Données projet'!$E$10+1,1))-AVERAGE(OFFSET($H$3,0,0,'Données projet'!$E$10+1,1))</f>
        <v>609.60019207204277</v>
      </c>
      <c r="AO141" s="59">
        <f t="shared" si="144"/>
        <v>281.42238288764503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64.972330943838173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64.972330943838173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9.9316821433603781E-14</v>
      </c>
      <c r="BF141" s="13">
        <f t="shared" si="145"/>
        <v>1.4932118279712753E-12</v>
      </c>
      <c r="BG141" s="20">
        <f t="shared" si="115"/>
        <v>2.7736540643801645E-12</v>
      </c>
      <c r="BH141" s="59">
        <f t="shared" si="116"/>
        <v>293.3333333333361</v>
      </c>
      <c r="BI141" s="59">
        <f ca="1">AVERAGE(OFFSET($BH$3,0,0,'Données projet'!$E$11+1,1))-AVERAGE(OFFSET($H$3,0,0,'Données projet'!$E$11+1,1))</f>
        <v>140.51047034381901</v>
      </c>
      <c r="BJ141" s="59">
        <f t="shared" si="146"/>
        <v>141.76719489924892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11.347856046404543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11.347856046404543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445.92668640000062</v>
      </c>
      <c r="CA141" s="13">
        <f t="shared" si="147"/>
        <v>101.02788498135783</v>
      </c>
      <c r="CB141" s="20">
        <f t="shared" si="118"/>
        <v>952.61254515586586</v>
      </c>
      <c r="CC141" s="59">
        <f t="shared" si="119"/>
        <v>1245.9458784891992</v>
      </c>
      <c r="CD141" s="59">
        <f ca="1">AVERAGE(OFFSET($CC$3,0,0,'Données projet'!$E$12+1,1))-AVERAGE(OFFSET($H$3,0,0,'Données projet'!$E$12+1,1))</f>
        <v>683.36974161977764</v>
      </c>
      <c r="CE141" s="59">
        <f t="shared" si="148"/>
        <v>312.6921234697457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73.493292379095649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73.493292379095649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8.1590000000000025</v>
      </c>
      <c r="CT141" s="12">
        <f>IF('Données projet'!$A$140&gt;35,CT140+CS141-DB140,IF(A141&lt;'Données projet'!$A$140,$CQ$205^A141,IF(A141='Données projet'!$A$140,'Données projet'!$B$140,CT140+CS141-DB140)))</f>
        <v>414.27600000000064</v>
      </c>
      <c r="CU141" s="17">
        <f>CT141*VLOOKUP('Données projet'!$B$13,Paramètres!$A$1:$I$89,3,0)*VLOOKUP('Données projet'!$B$13,Paramètres!$A$1:$I$89,5,0)</f>
        <v>445.92668640000062</v>
      </c>
      <c r="CV141" s="13">
        <f t="shared" si="149"/>
        <v>101.02788498135783</v>
      </c>
      <c r="CW141" s="20">
        <f t="shared" si="121"/>
        <v>952.61254515586586</v>
      </c>
      <c r="CX141" s="59">
        <f t="shared" si="122"/>
        <v>1245.9458784891992</v>
      </c>
      <c r="CY141" s="59">
        <f ca="1">AVERAGE(OFFSET($CX$3,0,0,'Données projet'!$E$13+1,1))-AVERAGE(OFFSET($H$3,0,0,'Données projet'!$E$13+1,1))</f>
        <v>683.36974161977764</v>
      </c>
      <c r="CZ141" s="59">
        <f t="shared" si="150"/>
        <v>312.6921234697457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73.493292379095649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73.493292379095649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382.21918800000054</v>
      </c>
      <c r="P142" s="13">
        <f t="shared" si="141"/>
        <v>88.162394485655341</v>
      </c>
      <c r="Q142" s="20">
        <f t="shared" si="108"/>
        <v>819.24792282918395</v>
      </c>
      <c r="R142" s="59">
        <f t="shared" si="109"/>
        <v>1112.5812561625173</v>
      </c>
      <c r="S142" s="59">
        <f ca="1">AVERAGE(OFFSET($R$3,0,0,'Données projet'!$E$9+1,1))-AVERAGE(OFFSET($H$3,0,0,'Données projet'!$E$9+1,1))</f>
        <v>544.5835993538301</v>
      </c>
      <c r="T142" s="59">
        <f t="shared" si="142"/>
        <v>269.67340993773422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60.565561696193818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60.565561696193818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401.98914600000057</v>
      </c>
      <c r="AK142" s="13">
        <f t="shared" si="143"/>
        <v>92.17981754732287</v>
      </c>
      <c r="AL142" s="20">
        <f t="shared" si="112"/>
        <v>860.67761151158822</v>
      </c>
      <c r="AM142" s="59">
        <f t="shared" si="113"/>
        <v>1154.0109448449216</v>
      </c>
      <c r="AN142" s="59">
        <f ca="1">AVERAGE(OFFSET($AM$3,0,0,'Données projet'!$E$10+1,1))-AVERAGE(OFFSET($H$3,0,0,'Données projet'!$E$10+1,1))</f>
        <v>609.60019207204277</v>
      </c>
      <c r="AO142" s="59">
        <f t="shared" si="144"/>
        <v>281.42238288764503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63.698263163238323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63.698263163238323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9.9316821433603781E-14</v>
      </c>
      <c r="BF142" s="13">
        <f t="shared" si="145"/>
        <v>1.4932118279712753E-12</v>
      </c>
      <c r="BG142" s="20">
        <f t="shared" si="115"/>
        <v>2.7736540643801645E-12</v>
      </c>
      <c r="BH142" s="59">
        <f t="shared" si="116"/>
        <v>293.3333333333361</v>
      </c>
      <c r="BI142" s="59">
        <f ca="1">AVERAGE(OFFSET($BH$3,0,0,'Données projet'!$E$11+1,1))-AVERAGE(OFFSET($H$3,0,0,'Données projet'!$E$11+1,1))</f>
        <v>140.51047034381901</v>
      </c>
      <c r="BJ142" s="59">
        <f t="shared" si="146"/>
        <v>141.76719489924892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11.125331510843296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11.125331510843296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454.70903400000071</v>
      </c>
      <c r="CA142" s="13">
        <f t="shared" si="147"/>
        <v>102.78398665617591</v>
      </c>
      <c r="CB142" s="20">
        <f t="shared" si="118"/>
        <v>970.96701097617427</v>
      </c>
      <c r="CC142" s="59">
        <f t="shared" si="119"/>
        <v>1264.3003443095076</v>
      </c>
      <c r="CD142" s="59">
        <f ca="1">AVERAGE(OFFSET($CC$3,0,0,'Données projet'!$E$12+1,1))-AVERAGE(OFFSET($H$3,0,0,'Données projet'!$E$12+1,1))</f>
        <v>683.36974161977764</v>
      </c>
      <c r="CE142" s="59">
        <f t="shared" si="148"/>
        <v>312.6921234697457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72.052133742023685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72.052133742023685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8.1590000000000025</v>
      </c>
      <c r="CT142" s="12">
        <f>IF('Données projet'!$A$140&gt;35,CT141+CS142-DB141,IF(A142&lt;'Données projet'!$A$140,$CQ$205^A142,IF(A142='Données projet'!$A$140,'Données projet'!$B$140,CT141+CS142-DB141)))</f>
        <v>422.43500000000063</v>
      </c>
      <c r="CU142" s="17">
        <f>CT142*VLOOKUP('Données projet'!$B$13,Paramètres!$A$1:$I$89,3,0)*VLOOKUP('Données projet'!$B$13,Paramètres!$A$1:$I$89,5,0)</f>
        <v>454.70903400000071</v>
      </c>
      <c r="CV142" s="13">
        <f t="shared" si="149"/>
        <v>102.78398665617591</v>
      </c>
      <c r="CW142" s="20">
        <f t="shared" si="121"/>
        <v>970.96701097617427</v>
      </c>
      <c r="CX142" s="59">
        <f t="shared" si="122"/>
        <v>1264.3003443095076</v>
      </c>
      <c r="CY142" s="59">
        <f ca="1">AVERAGE(OFFSET($CX$3,0,0,'Données projet'!$E$13+1,1))-AVERAGE(OFFSET($H$3,0,0,'Données projet'!$E$13+1,1))</f>
        <v>683.36974161977764</v>
      </c>
      <c r="CZ142" s="59">
        <f t="shared" si="150"/>
        <v>312.6921234697457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72.052133742023685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72.052133742023685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389.60145120000055</v>
      </c>
      <c r="P143" s="13">
        <f t="shared" si="141"/>
        <v>89.665298143968485</v>
      </c>
      <c r="Q143" s="20">
        <f t="shared" si="108"/>
        <v>834.72292177407928</v>
      </c>
      <c r="R143" s="59">
        <f t="shared" si="109"/>
        <v>1128.0562551074127</v>
      </c>
      <c r="S143" s="59">
        <f ca="1">AVERAGE(OFFSET($R$3,0,0,'Données projet'!$E$9+1,1))-AVERAGE(OFFSET($H$3,0,0,'Données projet'!$E$9+1,1))</f>
        <v>544.5835993538301</v>
      </c>
      <c r="T143" s="59">
        <f t="shared" si="142"/>
        <v>269.67340993773422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59.377907972676439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59.377907972676439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409.75325040000058</v>
      </c>
      <c r="AK143" s="13">
        <f t="shared" si="143"/>
        <v>93.751206185559496</v>
      </c>
      <c r="AL143" s="20">
        <f t="shared" si="112"/>
        <v>876.93692855318386</v>
      </c>
      <c r="AM143" s="59">
        <f t="shared" si="113"/>
        <v>1170.2702618865171</v>
      </c>
      <c r="AN143" s="59">
        <f ca="1">AVERAGE(OFFSET($AM$3,0,0,'Données projet'!$E$10+1,1))-AVERAGE(OFFSET($H$3,0,0,'Données projet'!$E$10+1,1))</f>
        <v>609.60019207204277</v>
      </c>
      <c r="AO143" s="59">
        <f t="shared" si="144"/>
        <v>281.42238288764503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62.449179074711424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62.449179074711424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9.9316821433603781E-14</v>
      </c>
      <c r="BF143" s="13">
        <f t="shared" si="145"/>
        <v>1.4932118279712753E-12</v>
      </c>
      <c r="BG143" s="20">
        <f t="shared" si="115"/>
        <v>2.7736540643801645E-12</v>
      </c>
      <c r="BH143" s="59">
        <f t="shared" si="116"/>
        <v>293.3333333333361</v>
      </c>
      <c r="BI143" s="59">
        <f ca="1">AVERAGE(OFFSET($BH$3,0,0,'Données projet'!$E$11+1,1))-AVERAGE(OFFSET($H$3,0,0,'Données projet'!$E$11+1,1))</f>
        <v>140.51047034381901</v>
      </c>
      <c r="BJ143" s="59">
        <f t="shared" si="146"/>
        <v>141.76719489924892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10.90717054569784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10.90717054569784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463.49138160000069</v>
      </c>
      <c r="CA143" s="13">
        <f t="shared" si="147"/>
        <v>104.53614448336266</v>
      </c>
      <c r="CB143" s="20">
        <f t="shared" si="118"/>
        <v>989.31460792852465</v>
      </c>
      <c r="CC143" s="59">
        <f t="shared" si="119"/>
        <v>1282.647941261858</v>
      </c>
      <c r="CD143" s="59">
        <f ca="1">AVERAGE(OFFSET($CC$3,0,0,'Données projet'!$E$12+1,1))-AVERAGE(OFFSET($H$3,0,0,'Données projet'!$E$12+1,1))</f>
        <v>683.36974161977764</v>
      </c>
      <c r="CE143" s="59">
        <f t="shared" si="148"/>
        <v>312.6921234697457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70.639235346804725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70.639235346804725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8.1590000000000025</v>
      </c>
      <c r="CT143" s="12">
        <f>IF('Données projet'!$A$140&gt;35,CT142+CS143-DB142,IF(A143&lt;'Données projet'!$A$140,$CQ$205^A143,IF(A143='Données projet'!$A$140,'Données projet'!$B$140,CT142+CS143-DB142)))</f>
        <v>430.59400000000062</v>
      </c>
      <c r="CU143" s="17">
        <f>CT143*VLOOKUP('Données projet'!$B$13,Paramètres!$A$1:$I$89,3,0)*VLOOKUP('Données projet'!$B$13,Paramètres!$A$1:$I$89,5,0)</f>
        <v>463.49138160000069</v>
      </c>
      <c r="CV143" s="13">
        <f t="shared" si="149"/>
        <v>104.53614448336266</v>
      </c>
      <c r="CW143" s="20">
        <f t="shared" si="121"/>
        <v>989.31460792852465</v>
      </c>
      <c r="CX143" s="59">
        <f t="shared" si="122"/>
        <v>1282.647941261858</v>
      </c>
      <c r="CY143" s="59">
        <f ca="1">AVERAGE(OFFSET($CX$3,0,0,'Données projet'!$E$13+1,1))-AVERAGE(OFFSET($H$3,0,0,'Données projet'!$E$13+1,1))</f>
        <v>683.36974161977764</v>
      </c>
      <c r="CZ143" s="59">
        <f t="shared" si="150"/>
        <v>312.6921234697457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70.639235346804725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70.639235346804725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396.98371440000057</v>
      </c>
      <c r="P144" s="13">
        <f t="shared" si="141"/>
        <v>91.164890478045521</v>
      </c>
      <c r="Q144" s="20">
        <f t="shared" si="108"/>
        <v>850.19215349593026</v>
      </c>
      <c r="R144" s="59">
        <f t="shared" si="109"/>
        <v>1143.5254868292636</v>
      </c>
      <c r="S144" s="59">
        <f ca="1">AVERAGE(OFFSET($R$3,0,0,'Données projet'!$E$9+1,1))-AVERAGE(OFFSET($H$3,0,0,'Données projet'!$E$9+1,1))</f>
        <v>544.5835993538301</v>
      </c>
      <c r="T144" s="59">
        <f t="shared" si="142"/>
        <v>269.67340993773422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58.213543414279989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58.213543414279989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417.51735480000059</v>
      </c>
      <c r="AK144" s="13">
        <f t="shared" si="143"/>
        <v>95.319132607670056</v>
      </c>
      <c r="AL144" s="20">
        <f t="shared" si="112"/>
        <v>893.19021556835969</v>
      </c>
      <c r="AM144" s="59">
        <f t="shared" si="113"/>
        <v>1186.5235489016929</v>
      </c>
      <c r="AN144" s="59">
        <f ca="1">AVERAGE(OFFSET($AM$3,0,0,'Données projet'!$E$10+1,1))-AVERAGE(OFFSET($H$3,0,0,'Données projet'!$E$10+1,1))</f>
        <v>609.60019207204277</v>
      </c>
      <c r="AO144" s="59">
        <f t="shared" si="144"/>
        <v>281.42238288764503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61.22458876329447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61.22458876329447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9.9316821433603781E-14</v>
      </c>
      <c r="BF144" s="13">
        <f t="shared" si="145"/>
        <v>1.4932118279712753E-12</v>
      </c>
      <c r="BG144" s="20">
        <f t="shared" si="115"/>
        <v>2.7736540643801645E-12</v>
      </c>
      <c r="BH144" s="59">
        <f t="shared" si="116"/>
        <v>293.3333333333361</v>
      </c>
      <c r="BI144" s="59">
        <f ca="1">AVERAGE(OFFSET($BH$3,0,0,'Données projet'!$E$11+1,1))-AVERAGE(OFFSET($H$3,0,0,'Données projet'!$E$11+1,1))</f>
        <v>140.51047034381901</v>
      </c>
      <c r="BJ144" s="59">
        <f t="shared" si="146"/>
        <v>141.76719489924892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10.693287584013836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10.693287584013836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472.27372920000067</v>
      </c>
      <c r="CA144" s="13">
        <f t="shared" si="147"/>
        <v>106.28444180848312</v>
      </c>
      <c r="CB144" s="20">
        <f t="shared" si="118"/>
        <v>1007.655481173109</v>
      </c>
      <c r="CC144" s="59">
        <f t="shared" si="119"/>
        <v>1300.9888145064424</v>
      </c>
      <c r="CD144" s="59">
        <f ca="1">AVERAGE(OFFSET($CC$3,0,0,'Données projet'!$E$12+1,1))-AVERAGE(OFFSET($H$3,0,0,'Données projet'!$E$12+1,1))</f>
        <v>683.36974161977764</v>
      </c>
      <c r="CE144" s="59">
        <f t="shared" si="148"/>
        <v>312.6921234697457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69.254043027333083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69.254043027333083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8.1590000000000025</v>
      </c>
      <c r="CT144" s="12">
        <f>IF('Données projet'!$A$140&gt;35,CT143+CS144-DB143,IF(A144&lt;'Données projet'!$A$140,$CQ$205^A144,IF(A144='Données projet'!$A$140,'Données projet'!$B$140,CT143+CS144-DB143)))</f>
        <v>438.75300000000061</v>
      </c>
      <c r="CU144" s="17">
        <f>CT144*VLOOKUP('Données projet'!$B$13,Paramètres!$A$1:$I$89,3,0)*VLOOKUP('Données projet'!$B$13,Paramètres!$A$1:$I$89,5,0)</f>
        <v>472.27372920000067</v>
      </c>
      <c r="CV144" s="13">
        <f t="shared" si="149"/>
        <v>106.28444180848312</v>
      </c>
      <c r="CW144" s="20">
        <f t="shared" si="121"/>
        <v>1007.655481173109</v>
      </c>
      <c r="CX144" s="59">
        <f t="shared" si="122"/>
        <v>1300.9888145064424</v>
      </c>
      <c r="CY144" s="59">
        <f ca="1">AVERAGE(OFFSET($CX$3,0,0,'Données projet'!$E$13+1,1))-AVERAGE(OFFSET($H$3,0,0,'Données projet'!$E$13+1,1))</f>
        <v>683.36974161977764</v>
      </c>
      <c r="CZ144" s="59">
        <f t="shared" si="150"/>
        <v>312.6921234697457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69.254043027333083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69.254043027333083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404.36597760000052</v>
      </c>
      <c r="P145" s="13">
        <f t="shared" si="141"/>
        <v>92.66124016608812</v>
      </c>
      <c r="Q145" s="20">
        <f t="shared" si="108"/>
        <v>865.655737609271</v>
      </c>
      <c r="R145" s="59">
        <f t="shared" si="109"/>
        <v>1158.9890709426043</v>
      </c>
      <c r="S145" s="59">
        <f ca="1">AVERAGE(OFFSET($R$3,0,0,'Données projet'!$E$9+1,1))-AVERAGE(OFFSET($H$3,0,0,'Données projet'!$E$9+1,1))</f>
        <v>544.5835993538301</v>
      </c>
      <c r="T145" s="59">
        <f t="shared" si="142"/>
        <v>269.67340993773422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57.072011334681441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57.072011334681441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425.2814592000006</v>
      </c>
      <c r="AK145" s="13">
        <f t="shared" si="143"/>
        <v>96.8836686214146</v>
      </c>
      <c r="AL145" s="20">
        <f t="shared" si="112"/>
        <v>909.4375976222982</v>
      </c>
      <c r="AM145" s="59">
        <f t="shared" si="113"/>
        <v>1202.7709309556315</v>
      </c>
      <c r="AN145" s="59">
        <f ca="1">AVERAGE(OFFSET($AM$3,0,0,'Données projet'!$E$10+1,1))-AVERAGE(OFFSET($H$3,0,0,'Données projet'!$E$10+1,1))</f>
        <v>609.60019207204277</v>
      </c>
      <c r="AO145" s="59">
        <f t="shared" si="144"/>
        <v>281.42238288764503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60.024011920958067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60.024011920958067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9.9316821433603781E-14</v>
      </c>
      <c r="BF145" s="13">
        <f t="shared" si="145"/>
        <v>1.4932118279712753E-12</v>
      </c>
      <c r="BG145" s="20">
        <f t="shared" si="115"/>
        <v>2.7736540643801645E-12</v>
      </c>
      <c r="BH145" s="59">
        <f t="shared" si="116"/>
        <v>293.3333333333361</v>
      </c>
      <c r="BI145" s="59">
        <f ca="1">AVERAGE(OFFSET($BH$3,0,0,'Données projet'!$E$11+1,1))-AVERAGE(OFFSET($H$3,0,0,'Données projet'!$E$11+1,1))</f>
        <v>140.51047034381901</v>
      </c>
      <c r="BJ145" s="59">
        <f t="shared" si="146"/>
        <v>141.76719489924892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10.483598736752731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10.483598736752731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481.05607680000065</v>
      </c>
      <c r="CA145" s="13">
        <f t="shared" si="147"/>
        <v>108.02895869990863</v>
      </c>
      <c r="CB145" s="20">
        <f t="shared" si="118"/>
        <v>1025.989770162342</v>
      </c>
      <c r="CC145" s="59">
        <f t="shared" si="119"/>
        <v>1319.3231034956752</v>
      </c>
      <c r="CD145" s="59">
        <f ca="1">AVERAGE(OFFSET($CC$3,0,0,'Données projet'!$E$12+1,1))-AVERAGE(OFFSET($H$3,0,0,'Données projet'!$E$12+1,1))</f>
        <v>683.36974161977764</v>
      </c>
      <c r="CE145" s="59">
        <f t="shared" si="148"/>
        <v>312.6921234697457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67.896013484362399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67.896013484362399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8.1590000000000025</v>
      </c>
      <c r="CT145" s="12">
        <f>IF('Données projet'!$A$140&gt;35,CT144+CS145-DB144,IF(A145&lt;'Données projet'!$A$140,$CQ$205^A145,IF(A145='Données projet'!$A$140,'Données projet'!$B$140,CT144+CS145-DB144)))</f>
        <v>446.9120000000006</v>
      </c>
      <c r="CU145" s="17">
        <f>CT145*VLOOKUP('Données projet'!$B$13,Paramètres!$A$1:$I$89,3,0)*VLOOKUP('Données projet'!$B$13,Paramètres!$A$1:$I$89,5,0)</f>
        <v>481.05607680000065</v>
      </c>
      <c r="CV145" s="13">
        <f t="shared" si="149"/>
        <v>108.02895869990863</v>
      </c>
      <c r="CW145" s="20">
        <f t="shared" si="121"/>
        <v>1025.989770162342</v>
      </c>
      <c r="CX145" s="59">
        <f t="shared" si="122"/>
        <v>1319.3231034956752</v>
      </c>
      <c r="CY145" s="59">
        <f ca="1">AVERAGE(OFFSET($CX$3,0,0,'Données projet'!$E$13+1,1))-AVERAGE(OFFSET($H$3,0,0,'Données projet'!$E$13+1,1))</f>
        <v>683.36974161977764</v>
      </c>
      <c r="CZ145" s="59">
        <f t="shared" si="150"/>
        <v>312.6921234697457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67.896013484362399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67.896013484362399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411.74824080000053</v>
      </c>
      <c r="P146" s="13">
        <f t="shared" si="141"/>
        <v>94.15441323509782</v>
      </c>
      <c r="Q146" s="20">
        <f t="shared" si="108"/>
        <v>881.11378911112968</v>
      </c>
      <c r="R146" s="59">
        <f t="shared" si="109"/>
        <v>1174.447122444463</v>
      </c>
      <c r="S146" s="59">
        <f ca="1">AVERAGE(OFFSET($R$3,0,0,'Données projet'!$E$9+1,1))-AVERAGE(OFFSET($H$3,0,0,'Données projet'!$E$9+1,1))</f>
        <v>544.5835993538301</v>
      </c>
      <c r="T146" s="59">
        <f t="shared" si="142"/>
        <v>269.67340993773422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55.952864002898004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55.952864002898004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433.04556360000061</v>
      </c>
      <c r="AK146" s="13">
        <f t="shared" si="143"/>
        <v>98.444883262542476</v>
      </c>
      <c r="AL146" s="20">
        <f t="shared" si="112"/>
        <v>925.67919495226249</v>
      </c>
      <c r="AM146" s="59">
        <f t="shared" si="113"/>
        <v>1219.0125282855959</v>
      </c>
      <c r="AN146" s="59">
        <f ca="1">AVERAGE(OFFSET($AM$3,0,0,'Données projet'!$E$10+1,1))-AVERAGE(OFFSET($H$3,0,0,'Données projet'!$E$10+1,1))</f>
        <v>609.60019207204277</v>
      </c>
      <c r="AO146" s="59">
        <f t="shared" si="144"/>
        <v>281.42238288764503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58.846977658220311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58.846977658220311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9.9316821433603781E-14</v>
      </c>
      <c r="BF146" s="13">
        <f t="shared" si="145"/>
        <v>1.4932118279712753E-12</v>
      </c>
      <c r="BG146" s="20">
        <f t="shared" si="115"/>
        <v>2.7736540643801645E-12</v>
      </c>
      <c r="BH146" s="59">
        <f t="shared" si="116"/>
        <v>293.3333333333361</v>
      </c>
      <c r="BI146" s="59">
        <f ca="1">AVERAGE(OFFSET($BH$3,0,0,'Données projet'!$E$11+1,1))-AVERAGE(OFFSET($H$3,0,0,'Données projet'!$E$11+1,1))</f>
        <v>140.51047034381901</v>
      </c>
      <c r="BJ146" s="59">
        <f t="shared" si="146"/>
        <v>141.76719489924892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10.278021759888848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10.278021759888848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489.83842440000063</v>
      </c>
      <c r="CA146" s="13">
        <f t="shared" si="147"/>
        <v>109.76977213511341</v>
      </c>
      <c r="CB146" s="20">
        <f t="shared" si="118"/>
        <v>1044.3176089653236</v>
      </c>
      <c r="CC146" s="59">
        <f t="shared" si="119"/>
        <v>1337.6509422986569</v>
      </c>
      <c r="CD146" s="59">
        <f ca="1">AVERAGE(OFFSET($CC$3,0,0,'Données projet'!$E$12+1,1))-AVERAGE(OFFSET($H$3,0,0,'Données projet'!$E$12+1,1))</f>
        <v>683.36974161977764</v>
      </c>
      <c r="CE146" s="59">
        <f t="shared" si="148"/>
        <v>312.6921234697457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66.564614072413136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66.564614072413136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8.1590000000000025</v>
      </c>
      <c r="CT146" s="12">
        <f>IF('Données projet'!$A$140&gt;35,CT145+CS146-DB145,IF(A146&lt;'Données projet'!$A$140,$CQ$205^A146,IF(A146='Données projet'!$A$140,'Données projet'!$B$140,CT145+CS146-DB145)))</f>
        <v>455.07100000000059</v>
      </c>
      <c r="CU146" s="17">
        <f>CT146*VLOOKUP('Données projet'!$B$13,Paramètres!$A$1:$I$89,3,0)*VLOOKUP('Données projet'!$B$13,Paramètres!$A$1:$I$89,5,0)</f>
        <v>489.83842440000063</v>
      </c>
      <c r="CV146" s="13">
        <f t="shared" si="149"/>
        <v>109.76977213511341</v>
      </c>
      <c r="CW146" s="20">
        <f t="shared" si="121"/>
        <v>1044.3176089653236</v>
      </c>
      <c r="CX146" s="59">
        <f t="shared" si="122"/>
        <v>1337.6509422986569</v>
      </c>
      <c r="CY146" s="59">
        <f ca="1">AVERAGE(OFFSET($CX$3,0,0,'Données projet'!$E$13+1,1))-AVERAGE(OFFSET($H$3,0,0,'Données projet'!$E$13+1,1))</f>
        <v>683.36974161977764</v>
      </c>
      <c r="CZ146" s="59">
        <f t="shared" si="150"/>
        <v>312.6921234697457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66.564614072413136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66.564614072413136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419.13050400000049</v>
      </c>
      <c r="P147" s="13">
        <f t="shared" si="141"/>
        <v>95.644473208887277</v>
      </c>
      <c r="Q147" s="20">
        <f t="shared" si="108"/>
        <v>896.56641863881293</v>
      </c>
      <c r="R147" s="59">
        <f t="shared" si="109"/>
        <v>1189.8997519721463</v>
      </c>
      <c r="S147" s="59">
        <f ca="1">AVERAGE(OFFSET($R$3,0,0,'Données projet'!$E$9+1,1))-AVERAGE(OFFSET($H$3,0,0,'Données projet'!$E$9+1,1))</f>
        <v>544.5835993538301</v>
      </c>
      <c r="T147" s="59">
        <f t="shared" si="142"/>
        <v>269.67340993773422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69.309560312196439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69.309560312196439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440.80966800000061</v>
      </c>
      <c r="AK147" s="13">
        <f t="shared" si="143"/>
        <v>100.00284294954746</v>
      </c>
      <c r="AL147" s="20">
        <f t="shared" si="112"/>
        <v>941.91512323712925</v>
      </c>
      <c r="AM147" s="59">
        <f t="shared" si="113"/>
        <v>1235.2484565704626</v>
      </c>
      <c r="AN147" s="59">
        <f ca="1">AVERAGE(OFFSET($AM$3,0,0,'Données projet'!$E$10+1,1))-AVERAGE(OFFSET($H$3,0,0,'Données projet'!$E$10+1,1))</f>
        <v>609.60019207204277</v>
      </c>
      <c r="AO147" s="59">
        <f t="shared" si="144"/>
        <v>281.42238288764503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72.894537569723838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72.894537569723838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9.9316821433603781E-14</v>
      </c>
      <c r="BF147" s="13">
        <f t="shared" si="145"/>
        <v>1.4932118279712753E-12</v>
      </c>
      <c r="BG147" s="20">
        <f t="shared" si="115"/>
        <v>2.7736540643801645E-12</v>
      </c>
      <c r="BH147" s="59">
        <f t="shared" si="116"/>
        <v>293.3333333333361</v>
      </c>
      <c r="BI147" s="59">
        <f ca="1">AVERAGE(OFFSET($BH$3,0,0,'Données projet'!$E$11+1,1))-AVERAGE(OFFSET($H$3,0,0,'Données projet'!$E$11+1,1))</f>
        <v>140.51047034381901</v>
      </c>
      <c r="BJ147" s="59">
        <f t="shared" si="146"/>
        <v>141.76719489924892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10.076476022151692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10.076476022151692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498.62077200000061</v>
      </c>
      <c r="CA147" s="13">
        <f t="shared" si="147"/>
        <v>111.50695617323285</v>
      </c>
      <c r="CB147" s="20">
        <f t="shared" si="118"/>
        <v>1062.6391265683815</v>
      </c>
      <c r="CC147" s="59">
        <f t="shared" si="119"/>
        <v>1355.9724599017147</v>
      </c>
      <c r="CD147" s="59">
        <f ca="1">AVERAGE(OFFSET($CC$3,0,0,'Données projet'!$E$12+1,1))-AVERAGE(OFFSET($H$3,0,0,'Données projet'!$E$12+1,1))</f>
        <v>683.36974161977764</v>
      </c>
      <c r="CE147" s="59">
        <f t="shared" si="148"/>
        <v>312.6921234697457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82.454476923130244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82.454476923130244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463.23</v>
      </c>
      <c r="CR147" s="12">
        <f>VLOOKUP(A147,'Données projet'!$A$139:$I$159,9,0)</f>
        <v>8.1590000000000025</v>
      </c>
      <c r="CS147" s="12">
        <f t="array" ref="CS147">INDEX(CR:CR,MIN(IF(ISNUMBER(CR147:CR343),ROW(CR147:CR343),"")))</f>
        <v>8.1590000000000025</v>
      </c>
      <c r="CT147" s="12">
        <f>IF('Données projet'!$A$140&gt;35,CT146+CS147-DB146,IF(A147&lt;'Données projet'!$A$140,$CQ$205^A147,IF(A147='Données projet'!$A$140,'Données projet'!$B$140,CT146+CS147-DB146)))</f>
        <v>463.23000000000059</v>
      </c>
      <c r="CU147" s="17">
        <f>CT147*VLOOKUP('Données projet'!$B$13,Paramètres!$A$1:$I$89,3,0)*VLOOKUP('Données projet'!$B$13,Paramètres!$A$1:$I$89,5,0)</f>
        <v>498.62077200000061</v>
      </c>
      <c r="CV147" s="13">
        <f t="shared" si="149"/>
        <v>111.50695617323285</v>
      </c>
      <c r="CW147" s="20">
        <f t="shared" si="121"/>
        <v>1062.6391265683815</v>
      </c>
      <c r="CX147" s="59">
        <f t="shared" si="122"/>
        <v>1355.9724599017147</v>
      </c>
      <c r="CY147" s="59">
        <f ca="1">AVERAGE(OFFSET($CX$3,0,0,'Données projet'!$E$13+1,1))-AVERAGE(OFFSET($H$3,0,0,'Données projet'!$E$13+1,1))</f>
        <v>683.36974161977764</v>
      </c>
      <c r="CZ147" s="59">
        <f t="shared" si="150"/>
        <v>312.6921234697457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0.25800000000000001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82.454476923130244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82.454476923130244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375.98511600000052</v>
      </c>
      <c r="P148" s="13">
        <f t="shared" si="141"/>
        <v>86.890611547517153</v>
      </c>
      <c r="Q148" s="20">
        <f t="shared" si="108"/>
        <v>806.17522547859323</v>
      </c>
      <c r="R148" s="59">
        <f t="shared" si="109"/>
        <v>1099.5085588119266</v>
      </c>
      <c r="S148" s="59">
        <f ca="1">AVERAGE(OFFSET($R$3,0,0,'Données projet'!$E$9+1,1))-AVERAGE(OFFSET($H$3,0,0,'Données projet'!$E$9+1,1))</f>
        <v>544.5835993538301</v>
      </c>
      <c r="T148" s="59">
        <f t="shared" si="142"/>
        <v>269.67340993773422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67.950442109131785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67.950442109131785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395.43262200000055</v>
      </c>
      <c r="AK148" s="13">
        <f t="shared" si="143"/>
        <v>90.850081440660546</v>
      </c>
      <c r="AL148" s="20">
        <f t="shared" si="112"/>
        <v>846.94237515915131</v>
      </c>
      <c r="AM148" s="59">
        <f t="shared" si="113"/>
        <v>1140.2757084924847</v>
      </c>
      <c r="AN148" s="59">
        <f ca="1">AVERAGE(OFFSET($AM$3,0,0,'Données projet'!$E$10+1,1))-AVERAGE(OFFSET($H$3,0,0,'Données projet'!$E$10+1,1))</f>
        <v>609.60019207204277</v>
      </c>
      <c r="AO148" s="59">
        <f t="shared" si="144"/>
        <v>281.42238288764503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71.465120149259278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71.465120149259278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9.9316821433603781E-14</v>
      </c>
      <c r="BF148" s="13">
        <f t="shared" si="145"/>
        <v>1.4932118279712753E-12</v>
      </c>
      <c r="BG148" s="20">
        <f t="shared" si="115"/>
        <v>2.7736540643801645E-12</v>
      </c>
      <c r="BH148" s="59">
        <f t="shared" si="116"/>
        <v>293.3333333333361</v>
      </c>
      <c r="BI148" s="59">
        <f ca="1">AVERAGE(OFFSET($BH$3,0,0,'Données projet'!$E$11+1,1))-AVERAGE(OFFSET($H$3,0,0,'Données projet'!$E$11+1,1))</f>
        <v>140.51047034381901</v>
      </c>
      <c r="BJ148" s="59">
        <f t="shared" si="146"/>
        <v>141.76719489924892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9.8788824734007985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9.8788824734007985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447.29263800000064</v>
      </c>
      <c r="CA148" s="13">
        <f t="shared" si="147"/>
        <v>101.30128055108679</v>
      </c>
      <c r="CB148" s="20">
        <f t="shared" si="118"/>
        <v>955.46774147647739</v>
      </c>
      <c r="CC148" s="59">
        <f t="shared" si="119"/>
        <v>1248.8010748098106</v>
      </c>
      <c r="CD148" s="59">
        <f ca="1">AVERAGE(OFFSET($CC$3,0,0,'Données projet'!$E$12+1,1))-AVERAGE(OFFSET($H$3,0,0,'Données projet'!$E$12+1,1))</f>
        <v>683.36974161977764</v>
      </c>
      <c r="CE148" s="59">
        <f t="shared" si="148"/>
        <v>312.6921234697457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80.837594922932638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80.837594922932638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8.3249999999999993</v>
      </c>
      <c r="CT148" s="12">
        <f>IF('Données projet'!$A$140&gt;35,CT147+CS148-DB147,IF(A148&lt;'Données projet'!$A$140,$CQ$205^A148,IF(A148='Données projet'!$A$140,'Données projet'!$B$140,CT147+CS148-DB147)))</f>
        <v>415.54500000000058</v>
      </c>
      <c r="CU148" s="17">
        <f>CT148*VLOOKUP('Données projet'!$B$13,Paramètres!$A$1:$I$89,3,0)*VLOOKUP('Données projet'!$B$13,Paramètres!$A$1:$I$89,5,0)</f>
        <v>447.29263800000064</v>
      </c>
      <c r="CV148" s="13">
        <f t="shared" si="149"/>
        <v>101.30128055108679</v>
      </c>
      <c r="CW148" s="20">
        <f t="shared" si="121"/>
        <v>955.46774147647739</v>
      </c>
      <c r="CX148" s="59">
        <f t="shared" si="122"/>
        <v>1248.8010748098106</v>
      </c>
      <c r="CY148" s="59">
        <f ca="1">AVERAGE(OFFSET($CX$3,0,0,'Données projet'!$E$13+1,1))-AVERAGE(OFFSET($H$3,0,0,'Données projet'!$E$13+1,1))</f>
        <v>683.36974161977764</v>
      </c>
      <c r="CZ148" s="59">
        <f t="shared" si="150"/>
        <v>312.6921234697457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80.837594922932638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80.837594922932638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383.51757600000053</v>
      </c>
      <c r="P149" s="13">
        <f t="shared" si="141"/>
        <v>88.426967368766455</v>
      </c>
      <c r="Q149" s="20">
        <f t="shared" si="108"/>
        <v>821.97007970060247</v>
      </c>
      <c r="R149" s="59">
        <f t="shared" si="109"/>
        <v>1115.3034130339358</v>
      </c>
      <c r="S149" s="59">
        <f ca="1">AVERAGE(OFFSET($R$3,0,0,'Données projet'!$E$9+1,1))-AVERAGE(OFFSET($H$3,0,0,'Données projet'!$E$9+1,1))</f>
        <v>544.5835993538301</v>
      </c>
      <c r="T149" s="59">
        <f t="shared" si="142"/>
        <v>269.67340993773422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66.617975385048979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66.617975385048979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403.35469200000057</v>
      </c>
      <c r="AK149" s="13">
        <f t="shared" si="143"/>
        <v>92.456446604818723</v>
      </c>
      <c r="AL149" s="20">
        <f t="shared" si="112"/>
        <v>863.5377330700602</v>
      </c>
      <c r="AM149" s="59">
        <f t="shared" si="113"/>
        <v>1156.8710664033936</v>
      </c>
      <c r="AN149" s="59">
        <f ca="1">AVERAGE(OFFSET($AM$3,0,0,'Données projet'!$E$10+1,1))-AVERAGE(OFFSET($H$3,0,0,'Données projet'!$E$10+1,1))</f>
        <v>609.60019207204277</v>
      </c>
      <c r="AO149" s="59">
        <f t="shared" si="144"/>
        <v>281.42238288764503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70.0637327325515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70.0637327325515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9.9316821433603781E-14</v>
      </c>
      <c r="BF149" s="13">
        <f t="shared" si="145"/>
        <v>1.4932118279712753E-12</v>
      </c>
      <c r="BG149" s="20">
        <f t="shared" si="115"/>
        <v>2.7736540643801645E-12</v>
      </c>
      <c r="BH149" s="59">
        <f t="shared" si="116"/>
        <v>293.3333333333361</v>
      </c>
      <c r="BI149" s="59">
        <f ca="1">AVERAGE(OFFSET($BH$3,0,0,'Données projet'!$E$11+1,1))-AVERAGE(OFFSET($H$3,0,0,'Données projet'!$E$11+1,1))</f>
        <v>140.51047034381901</v>
      </c>
      <c r="BJ149" s="59">
        <f t="shared" si="146"/>
        <v>141.76719489924892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9.6851636136207464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9.6851636136207464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456.25366800000057</v>
      </c>
      <c r="CA149" s="13">
        <f t="shared" si="147"/>
        <v>103.09243852894912</v>
      </c>
      <c r="CB149" s="20">
        <f t="shared" si="118"/>
        <v>974.19446887125389</v>
      </c>
      <c r="CC149" s="59">
        <f t="shared" si="119"/>
        <v>1267.5278022045873</v>
      </c>
      <c r="CD149" s="59">
        <f ca="1">AVERAGE(OFFSET($CC$3,0,0,'Données projet'!$E$12+1,1))-AVERAGE(OFFSET($H$3,0,0,'Données projet'!$E$12+1,1))</f>
        <v>683.36974161977764</v>
      </c>
      <c r="CE149" s="59">
        <f t="shared" si="148"/>
        <v>312.6921234697457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79.252418992558262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79.252418992558262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8.3249999999999993</v>
      </c>
      <c r="CT149" s="12">
        <f>IF('Données projet'!$A$140&gt;35,CT148+CS149-DB148,IF(A149&lt;'Données projet'!$A$140,$CQ$205^A149,IF(A149='Données projet'!$A$140,'Données projet'!$B$140,CT148+CS149-DB148)))</f>
        <v>423.87000000000057</v>
      </c>
      <c r="CU149" s="17">
        <f>CT149*VLOOKUP('Données projet'!$B$13,Paramètres!$A$1:$I$89,3,0)*VLOOKUP('Données projet'!$B$13,Paramètres!$A$1:$I$89,5,0)</f>
        <v>456.25366800000057</v>
      </c>
      <c r="CV149" s="13">
        <f t="shared" si="149"/>
        <v>103.09243852894912</v>
      </c>
      <c r="CW149" s="20">
        <f t="shared" si="121"/>
        <v>974.19446887125389</v>
      </c>
      <c r="CX149" s="59">
        <f t="shared" si="122"/>
        <v>1267.5278022045873</v>
      </c>
      <c r="CY149" s="59">
        <f ca="1">AVERAGE(OFFSET($CX$3,0,0,'Données projet'!$E$13+1,1))-AVERAGE(OFFSET($H$3,0,0,'Données projet'!$E$13+1,1))</f>
        <v>683.36974161977764</v>
      </c>
      <c r="CZ149" s="59">
        <f t="shared" si="150"/>
        <v>312.6921234697457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79.252418992558262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79.252418992558262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391.05003600000049</v>
      </c>
      <c r="P150" s="13">
        <f t="shared" si="141"/>
        <v>89.959814624965674</v>
      </c>
      <c r="Q150" s="20">
        <f t="shared" si="108"/>
        <v>837.75882317181595</v>
      </c>
      <c r="R150" s="59">
        <f t="shared" si="109"/>
        <v>1131.0921565051492</v>
      </c>
      <c r="S150" s="59">
        <f ca="1">AVERAGE(OFFSET($R$3,0,0,'Données projet'!$E$9+1,1))-AVERAGE(OFFSET($H$3,0,0,'Données projet'!$E$9+1,1))</f>
        <v>544.5835993538301</v>
      </c>
      <c r="T150" s="59">
        <f t="shared" si="142"/>
        <v>269.67340993773422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65.311637520700984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65.311637520700984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411.27676200000059</v>
      </c>
      <c r="AK150" s="13">
        <f t="shared" si="143"/>
        <v>94.05914332407977</v>
      </c>
      <c r="AL150" s="20">
        <f t="shared" si="112"/>
        <v>880.12670177277323</v>
      </c>
      <c r="AM150" s="59">
        <f t="shared" si="113"/>
        <v>1173.4600351061065</v>
      </c>
      <c r="AN150" s="59">
        <f ca="1">AVERAGE(OFFSET($AM$3,0,0,'Données projet'!$E$10+1,1))-AVERAGE(OFFSET($H$3,0,0,'Données projet'!$E$10+1,1))</f>
        <v>609.60019207204277</v>
      </c>
      <c r="AO150" s="59">
        <f t="shared" si="144"/>
        <v>281.42238288764503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68.689825668323437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68.689825668323437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9.9316821433603781E-14</v>
      </c>
      <c r="BF150" s="13">
        <f t="shared" si="145"/>
        <v>1.4932118279712753E-12</v>
      </c>
      <c r="BG150" s="20">
        <f t="shared" si="115"/>
        <v>2.7736540643801645E-12</v>
      </c>
      <c r="BH150" s="59">
        <f t="shared" si="116"/>
        <v>293.3333333333361</v>
      </c>
      <c r="BI150" s="59">
        <f ca="1">AVERAGE(OFFSET($BH$3,0,0,'Données projet'!$E$11+1,1))-AVERAGE(OFFSET($H$3,0,0,'Données projet'!$E$11+1,1))</f>
        <v>140.51047034381901</v>
      </c>
      <c r="BJ150" s="59">
        <f t="shared" si="146"/>
        <v>141.76719489924892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9.4952434625241438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9.4952434625241438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465.21469800000062</v>
      </c>
      <c r="CA150" s="13">
        <f t="shared" si="147"/>
        <v>104.8795060518574</v>
      </c>
      <c r="CB150" s="20">
        <f t="shared" si="118"/>
        <v>992.9140720569859</v>
      </c>
      <c r="CC150" s="59">
        <f t="shared" si="119"/>
        <v>1286.2474053903193</v>
      </c>
      <c r="CD150" s="59">
        <f ca="1">AVERAGE(OFFSET($CC$3,0,0,'Données projet'!$E$12+1,1))-AVERAGE(OFFSET($H$3,0,0,'Données projet'!$E$12+1,1))</f>
        <v>683.36974161977764</v>
      </c>
      <c r="CE150" s="59">
        <f t="shared" si="148"/>
        <v>312.6921234697457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77.698327395316682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77.698327395316682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8.3249999999999993</v>
      </c>
      <c r="CT150" s="12">
        <f>IF('Données projet'!$A$140&gt;35,CT149+CS150-DB149,IF(A150&lt;'Données projet'!$A$140,$CQ$205^A150,IF(A150='Données projet'!$A$140,'Données projet'!$B$140,CT149+CS150-DB149)))</f>
        <v>432.19500000000056</v>
      </c>
      <c r="CU150" s="17">
        <f>CT150*VLOOKUP('Données projet'!$B$13,Paramètres!$A$1:$I$89,3,0)*VLOOKUP('Données projet'!$B$13,Paramètres!$A$1:$I$89,5,0)</f>
        <v>465.21469800000062</v>
      </c>
      <c r="CV150" s="13">
        <f t="shared" si="149"/>
        <v>104.8795060518574</v>
      </c>
      <c r="CW150" s="20">
        <f t="shared" si="121"/>
        <v>992.9140720569859</v>
      </c>
      <c r="CX150" s="59">
        <f t="shared" si="122"/>
        <v>1286.2474053903193</v>
      </c>
      <c r="CY150" s="59">
        <f ca="1">AVERAGE(OFFSET($CX$3,0,0,'Données projet'!$E$13+1,1))-AVERAGE(OFFSET($H$3,0,0,'Données projet'!$E$13+1,1))</f>
        <v>683.36974161977764</v>
      </c>
      <c r="CZ150" s="59">
        <f t="shared" si="150"/>
        <v>312.6921234697457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77.698327395316682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77.698327395316682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398.5824960000005</v>
      </c>
      <c r="P151" s="13">
        <f t="shared" si="141"/>
        <v>91.489228690064536</v>
      </c>
      <c r="Q151" s="20">
        <f t="shared" si="108"/>
        <v>853.54158716852999</v>
      </c>
      <c r="R151" s="59">
        <f t="shared" si="109"/>
        <v>1146.8749205018632</v>
      </c>
      <c r="S151" s="59">
        <f ca="1">AVERAGE(OFFSET($R$3,0,0,'Données projet'!$E$9+1,1))-AVERAGE(OFFSET($H$3,0,0,'Données projet'!$E$9+1,1))</f>
        <v>544.5835993538301</v>
      </c>
      <c r="T151" s="59">
        <f t="shared" si="142"/>
        <v>269.67340993773422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64.030916145085428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64.030916145085428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419.19883200000055</v>
      </c>
      <c r="AK151" s="13">
        <f t="shared" si="143"/>
        <v>95.658250407067044</v>
      </c>
      <c r="AL151" s="20">
        <f t="shared" si="112"/>
        <v>896.70941852564249</v>
      </c>
      <c r="AM151" s="59">
        <f t="shared" si="113"/>
        <v>1190.0427518589759</v>
      </c>
      <c r="AN151" s="59">
        <f ca="1">AVERAGE(OFFSET($AM$3,0,0,'Données projet'!$E$10+1,1))-AVERAGE(OFFSET($H$3,0,0,'Données projet'!$E$10+1,1))</f>
        <v>609.60019207204277</v>
      </c>
      <c r="AO151" s="59">
        <f t="shared" si="144"/>
        <v>281.42238288764503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67.342860083624316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67.342860083624316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9.9316821433603781E-14</v>
      </c>
      <c r="BF151" s="13">
        <f t="shared" si="145"/>
        <v>1.4932118279712753E-12</v>
      </c>
      <c r="BG151" s="20">
        <f t="shared" si="115"/>
        <v>2.7736540643801645E-12</v>
      </c>
      <c r="BH151" s="59">
        <f t="shared" si="116"/>
        <v>293.3333333333361</v>
      </c>
      <c r="BI151" s="59">
        <f ca="1">AVERAGE(OFFSET($BH$3,0,0,'Données projet'!$E$11+1,1))-AVERAGE(OFFSET($H$3,0,0,'Données projet'!$E$11+1,1))</f>
        <v>140.51047034381901</v>
      </c>
      <c r="BJ151" s="59">
        <f t="shared" si="146"/>
        <v>141.76719489924892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9.3090475297506909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9.3090475297506909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474.17572800000056</v>
      </c>
      <c r="CA151" s="13">
        <f t="shared" si="147"/>
        <v>106.66257099441019</v>
      </c>
      <c r="CB151" s="20">
        <f t="shared" si="118"/>
        <v>1011.626704081932</v>
      </c>
      <c r="CC151" s="59">
        <f t="shared" si="119"/>
        <v>1304.9600374152653</v>
      </c>
      <c r="CD151" s="59">
        <f ca="1">AVERAGE(OFFSET($CC$3,0,0,'Données projet'!$E$12+1,1))-AVERAGE(OFFSET($H$3,0,0,'Données projet'!$E$12+1,1))</f>
        <v>683.36974161977764</v>
      </c>
      <c r="CE151" s="59">
        <f t="shared" si="148"/>
        <v>312.6921234697457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76.174710586394724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76.174710586394724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8.3249999999999993</v>
      </c>
      <c r="CT151" s="12">
        <f>IF('Données projet'!$A$140&gt;35,CT150+CS151-DB150,IF(A151&lt;'Données projet'!$A$140,$CQ$205^A151,IF(A151='Données projet'!$A$140,'Données projet'!$B$140,CT150+CS151-DB150)))</f>
        <v>440.52000000000055</v>
      </c>
      <c r="CU151" s="17">
        <f>CT151*VLOOKUP('Données projet'!$B$13,Paramètres!$A$1:$I$89,3,0)*VLOOKUP('Données projet'!$B$13,Paramètres!$A$1:$I$89,5,0)</f>
        <v>474.17572800000056</v>
      </c>
      <c r="CV151" s="13">
        <f t="shared" si="149"/>
        <v>106.66257099441019</v>
      </c>
      <c r="CW151" s="20">
        <f t="shared" si="121"/>
        <v>1011.626704081932</v>
      </c>
      <c r="CX151" s="59">
        <f t="shared" si="122"/>
        <v>1304.9600374152653</v>
      </c>
      <c r="CY151" s="59">
        <f ca="1">AVERAGE(OFFSET($CX$3,0,0,'Données projet'!$E$13+1,1))-AVERAGE(OFFSET($H$3,0,0,'Données projet'!$E$13+1,1))</f>
        <v>683.36974161977764</v>
      </c>
      <c r="CZ151" s="59">
        <f t="shared" si="150"/>
        <v>312.6921234697457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76.174710586394724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76.174710586394724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406.11495600000046</v>
      </c>
      <c r="P152" s="13">
        <f t="shared" si="141"/>
        <v>93.015281926133852</v>
      </c>
      <c r="Q152" s="20">
        <f t="shared" si="108"/>
        <v>869.31849772135058</v>
      </c>
      <c r="R152" s="59">
        <f t="shared" si="109"/>
        <v>1162.651831054684</v>
      </c>
      <c r="S152" s="59">
        <f ca="1">AVERAGE(OFFSET($R$3,0,0,'Données projet'!$E$9+1,1))-AVERAGE(OFFSET($H$3,0,0,'Données projet'!$E$9+1,1))</f>
        <v>544.5835993538301</v>
      </c>
      <c r="T152" s="59">
        <f t="shared" si="142"/>
        <v>269.67340993773422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62.775308934482787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62.775308934482787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427.12090200000046</v>
      </c>
      <c r="AK152" s="13">
        <f t="shared" si="143"/>
        <v>97.253843513278113</v>
      </c>
      <c r="AL152" s="20">
        <f t="shared" si="112"/>
        <v>913.28601510229339</v>
      </c>
      <c r="AM152" s="59">
        <f t="shared" si="113"/>
        <v>1206.6193484356268</v>
      </c>
      <c r="AN152" s="59">
        <f ca="1">AVERAGE(OFFSET($AM$3,0,0,'Données projet'!$E$10+1,1))-AVERAGE(OFFSET($H$3,0,0,'Données projet'!$E$10+1,1))</f>
        <v>609.60019207204277</v>
      </c>
      <c r="AO152" s="59">
        <f t="shared" si="144"/>
        <v>281.42238288764503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66.022307672473261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66.022307672473261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9.9316821433603781E-14</v>
      </c>
      <c r="BF152" s="13">
        <f t="shared" si="145"/>
        <v>1.4932118279712753E-12</v>
      </c>
      <c r="BG152" s="20">
        <f t="shared" si="115"/>
        <v>2.7736540643801645E-12</v>
      </c>
      <c r="BH152" s="59">
        <f t="shared" si="116"/>
        <v>293.3333333333361</v>
      </c>
      <c r="BI152" s="59">
        <f ca="1">AVERAGE(OFFSET($BH$3,0,0,'Données projet'!$E$11+1,1))-AVERAGE(OFFSET($H$3,0,0,'Données projet'!$E$11+1,1))</f>
        <v>140.51047034381901</v>
      </c>
      <c r="BJ152" s="59">
        <f t="shared" si="146"/>
        <v>141.76719489924892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9.1265027856506205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9.1265027856506205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483.13675800000055</v>
      </c>
      <c r="CA152" s="13">
        <f t="shared" si="147"/>
        <v>108.4417177198124</v>
      </c>
      <c r="CB152" s="20">
        <f t="shared" si="118"/>
        <v>1030.3325118786743</v>
      </c>
      <c r="CC152" s="59">
        <f t="shared" si="119"/>
        <v>1323.6658452120075</v>
      </c>
      <c r="CD152" s="59">
        <f ca="1">AVERAGE(OFFSET($CC$3,0,0,'Données projet'!$E$12+1,1))-AVERAGE(OFFSET($H$3,0,0,'Données projet'!$E$12+1,1))</f>
        <v>683.36974161977764</v>
      </c>
      <c r="CE152" s="59">
        <f t="shared" si="148"/>
        <v>312.6921234697457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74.680970973781243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74.680970973781243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8.3249999999999993</v>
      </c>
      <c r="CT152" s="12">
        <f>IF('Données projet'!$A$140&gt;35,CT151+CS152-DB151,IF(A152&lt;'Données projet'!$A$140,$CQ$205^A152,IF(A152='Données projet'!$A$140,'Données projet'!$B$140,CT151+CS152-DB151)))</f>
        <v>448.84500000000054</v>
      </c>
      <c r="CU152" s="17">
        <f>CT152*VLOOKUP('Données projet'!$B$13,Paramètres!$A$1:$I$89,3,0)*VLOOKUP('Données projet'!$B$13,Paramètres!$A$1:$I$89,5,0)</f>
        <v>483.13675800000055</v>
      </c>
      <c r="CV152" s="13">
        <f t="shared" si="149"/>
        <v>108.4417177198124</v>
      </c>
      <c r="CW152" s="20">
        <f t="shared" si="121"/>
        <v>1030.3325118786743</v>
      </c>
      <c r="CX152" s="59">
        <f t="shared" si="122"/>
        <v>1323.6658452120075</v>
      </c>
      <c r="CY152" s="59">
        <f ca="1">AVERAGE(OFFSET($CX$3,0,0,'Données projet'!$E$13+1,1))-AVERAGE(OFFSET($H$3,0,0,'Données projet'!$E$13+1,1))</f>
        <v>683.36974161977764</v>
      </c>
      <c r="CZ152" s="59">
        <f t="shared" si="150"/>
        <v>312.6921234697457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74.680970973781243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74.680970973781243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413.64741600000042</v>
      </c>
      <c r="P153" s="13">
        <f t="shared" si="141"/>
        <v>94.538043857309361</v>
      </c>
      <c r="Q153" s="20">
        <f t="shared" si="108"/>
        <v>885.0896759181478</v>
      </c>
      <c r="R153" s="59">
        <f t="shared" si="109"/>
        <v>1178.4230092514811</v>
      </c>
      <c r="S153" s="59">
        <f ca="1">AVERAGE(OFFSET($R$3,0,0,'Données projet'!$E$9+1,1))-AVERAGE(OFFSET($H$3,0,0,'Données projet'!$E$9+1,1))</f>
        <v>544.5835993538301</v>
      </c>
      <c r="T153" s="59">
        <f t="shared" si="142"/>
        <v>269.67340993773422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61.544323415435287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61.544323415435287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435.04297200000053</v>
      </c>
      <c r="AK153" s="13">
        <f t="shared" si="143"/>
        <v>98.84599533495539</v>
      </c>
      <c r="AL153" s="20">
        <f t="shared" si="112"/>
        <v>929.85661810838155</v>
      </c>
      <c r="AM153" s="59">
        <f t="shared" si="113"/>
        <v>1223.1899514417148</v>
      </c>
      <c r="AN153" s="59">
        <f ca="1">AVERAGE(OFFSET($AM$3,0,0,'Données projet'!$E$10+1,1))-AVERAGE(OFFSET($H$3,0,0,'Données projet'!$E$10+1,1))</f>
        <v>609.60019207204277</v>
      </c>
      <c r="AO153" s="59">
        <f t="shared" si="144"/>
        <v>281.42238288764503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64.727650488647441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64.727650488647441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9.9316821433603781E-14</v>
      </c>
      <c r="BF153" s="13">
        <f t="shared" si="145"/>
        <v>1.4932118279712753E-12</v>
      </c>
      <c r="BG153" s="20">
        <f t="shared" si="115"/>
        <v>2.7736540643801645E-12</v>
      </c>
      <c r="BH153" s="59">
        <f t="shared" si="116"/>
        <v>293.3333333333361</v>
      </c>
      <c r="BI153" s="59">
        <f ca="1">AVERAGE(OFFSET($BH$3,0,0,'Données projet'!$E$11+1,1))-AVERAGE(OFFSET($H$3,0,0,'Données projet'!$E$11+1,1))</f>
        <v>140.51047034381901</v>
      </c>
      <c r="BJ153" s="59">
        <f t="shared" si="146"/>
        <v>141.76719489924892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8.947537632641053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8.947537632641053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492.09778800000055</v>
      </c>
      <c r="CA153" s="13">
        <f t="shared" si="147"/>
        <v>110.21702728266624</v>
      </c>
      <c r="CB153" s="20">
        <f t="shared" si="118"/>
        <v>1049.0316366173113</v>
      </c>
      <c r="CC153" s="59">
        <f t="shared" si="119"/>
        <v>1342.3649699506445</v>
      </c>
      <c r="CD153" s="59">
        <f ca="1">AVERAGE(OFFSET($CC$3,0,0,'Données projet'!$E$12+1,1))-AVERAGE(OFFSET($H$3,0,0,'Données projet'!$E$12+1,1))</f>
        <v>683.36974161977764</v>
      </c>
      <c r="CE153" s="59">
        <f t="shared" si="148"/>
        <v>312.6921234697457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73.216522683879916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73.216522683879916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8.3249999999999993</v>
      </c>
      <c r="CT153" s="12">
        <f>IF('Données projet'!$A$140&gt;35,CT152+CS153-DB152,IF(A153&lt;'Données projet'!$A$140,$CQ$205^A153,IF(A153='Données projet'!$A$140,'Données projet'!$B$140,CT152+CS153-DB152)))</f>
        <v>457.17000000000053</v>
      </c>
      <c r="CU153" s="17">
        <f>CT153*VLOOKUP('Données projet'!$B$13,Paramètres!$A$1:$I$89,3,0)*VLOOKUP('Données projet'!$B$13,Paramètres!$A$1:$I$89,5,0)</f>
        <v>492.09778800000055</v>
      </c>
      <c r="CV153" s="13">
        <f t="shared" si="149"/>
        <v>110.21702728266624</v>
      </c>
      <c r="CW153" s="20">
        <f t="shared" si="121"/>
        <v>1049.0316366173113</v>
      </c>
      <c r="CX153" s="59">
        <f t="shared" si="122"/>
        <v>1342.3649699506445</v>
      </c>
      <c r="CY153" s="59">
        <f ca="1">AVERAGE(OFFSET($CX$3,0,0,'Données projet'!$E$13+1,1))-AVERAGE(OFFSET($H$3,0,0,'Données projet'!$E$13+1,1))</f>
        <v>683.36974161977764</v>
      </c>
      <c r="CZ153" s="59">
        <f t="shared" si="150"/>
        <v>312.6921234697457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73.216522683879916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73.216522683879916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421.17987600000043</v>
      </c>
      <c r="P154" s="13">
        <f t="shared" si="141"/>
        <v>96.057581330707137</v>
      </c>
      <c r="Q154" s="20">
        <f t="shared" ref="Q154:Q203" si="162">(O154+P154)*0.475*44/12</f>
        <v>900.85523818431557</v>
      </c>
      <c r="R154" s="59">
        <f t="shared" si="109"/>
        <v>1194.1885715176488</v>
      </c>
      <c r="S154" s="59">
        <f ca="1">AVERAGE(OFFSET($R$3,0,0,'Données projet'!$E$9+1,1))-AVERAGE(OFFSET($H$3,0,0,'Données projet'!$E$9+1,1))</f>
        <v>544.5835993538301</v>
      </c>
      <c r="T154" s="59">
        <f t="shared" si="142"/>
        <v>269.67340993773422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60.33747677158928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60.33747677158928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442.96504200000049</v>
      </c>
      <c r="AK154" s="13">
        <f t="shared" ref="AK154:AK203" si="164">EXP(-1.0587+0.8836*LN(AJ154)+0.284)</f>
        <v>100.43477576533398</v>
      </c>
      <c r="AL154" s="20">
        <f t="shared" ref="AL154:AL203" si="165">(AJ154+AK154)*0.475*44/12</f>
        <v>946.42134927462405</v>
      </c>
      <c r="AM154" s="59">
        <f t="shared" si="113"/>
        <v>1239.7546826079574</v>
      </c>
      <c r="AN154" s="59">
        <f ca="1">AVERAGE(OFFSET($AM$3,0,0,'Données projet'!$E$10+1,1))-AVERAGE(OFFSET($H$3,0,0,'Données projet'!$E$10+1,1))</f>
        <v>609.60019207204277</v>
      </c>
      <c r="AO154" s="59">
        <f t="shared" si="144"/>
        <v>281.42238288764503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63.458380742533542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63.458380742533542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9.9316821433603781E-14</v>
      </c>
      <c r="BF154" s="13">
        <f t="shared" ref="BF154:BF203" si="167">EXP(-1.0587+0.8836*LN(BE154)+0.284)</f>
        <v>1.4932118279712753E-12</v>
      </c>
      <c r="BG154" s="20">
        <f t="shared" ref="BG154:BG203" si="168">(BE154+BF154)*0.475*44/12</f>
        <v>2.7736540643801645E-12</v>
      </c>
      <c r="BH154" s="59">
        <f t="shared" si="116"/>
        <v>293.3333333333361</v>
      </c>
      <c r="BI154" s="59">
        <f ca="1">AVERAGE(OFFSET($BH$3,0,0,'Données projet'!$E$11+1,1))-AVERAGE(OFFSET($H$3,0,0,'Données projet'!$E$11+1,1))</f>
        <v>140.51047034381901</v>
      </c>
      <c r="BJ154" s="59">
        <f t="shared" si="146"/>
        <v>141.76719489924892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8.7720818771240392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8.7720818771240392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501.05881800000054</v>
      </c>
      <c r="CA154" s="13">
        <f t="shared" ref="CA154:CA203" si="170">EXP(-1.0587+0.8836*LN(BZ154)+0.284)</f>
        <v>111.9885776165752</v>
      </c>
      <c r="CB154" s="20">
        <f t="shared" ref="CB154:CB203" si="171">(BZ154+CA154)*0.475*44/12</f>
        <v>1067.7242140322026</v>
      </c>
      <c r="CC154" s="59">
        <f t="shared" si="119"/>
        <v>1361.0575473655358</v>
      </c>
      <c r="CD154" s="59">
        <f ca="1">AVERAGE(OFFSET($CC$3,0,0,'Données projet'!$E$12+1,1))-AVERAGE(OFFSET($H$3,0,0,'Données projet'!$E$12+1,1))</f>
        <v>683.36974161977764</v>
      </c>
      <c r="CE154" s="59">
        <f t="shared" si="148"/>
        <v>312.6921234697457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71.780791331718291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71.780791331718291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8.3249999999999993</v>
      </c>
      <c r="CT154" s="12">
        <f>IF('Données projet'!$A$140&gt;35,CT153+CS154-DB153,IF(A154&lt;'Données projet'!$A$140,$CQ$205^A154,IF(A154='Données projet'!$A$140,'Données projet'!$B$140,CT153+CS154-DB153)))</f>
        <v>465.49500000000052</v>
      </c>
      <c r="CU154" s="17">
        <f>CT154*VLOOKUP('Données projet'!$B$13,Paramètres!$A$1:$I$89,3,0)*VLOOKUP('Données projet'!$B$13,Paramètres!$A$1:$I$89,5,0)</f>
        <v>501.05881800000054</v>
      </c>
      <c r="CV154" s="13">
        <f t="shared" ref="CV154:CV203" si="173">EXP(-1.0587+0.8836*LN(CU154)+0.284)</f>
        <v>111.9885776165752</v>
      </c>
      <c r="CW154" s="20">
        <f t="shared" ref="CW154:CW203" si="174">(CU154+CV154)*0.475*44/12</f>
        <v>1067.7242140322026</v>
      </c>
      <c r="CX154" s="59">
        <f t="shared" si="122"/>
        <v>1361.0575473655358</v>
      </c>
      <c r="CY154" s="59">
        <f ca="1">AVERAGE(OFFSET($CX$3,0,0,'Données projet'!$E$13+1,1))-AVERAGE(OFFSET($H$3,0,0,'Données projet'!$E$13+1,1))</f>
        <v>683.36974161977764</v>
      </c>
      <c r="CZ154" s="59">
        <f t="shared" si="150"/>
        <v>312.6921234697457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71.780791331718291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71.780791331718291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428.71233600000051</v>
      </c>
      <c r="P155" s="13">
        <f t="shared" si="141"/>
        <v>97.57395866550209</v>
      </c>
      <c r="Q155" s="20">
        <f t="shared" si="162"/>
        <v>916.61529654241701</v>
      </c>
      <c r="R155" s="59">
        <f t="shared" si="109"/>
        <v>1209.9486298757504</v>
      </c>
      <c r="S155" s="59">
        <f ca="1">AVERAGE(OFFSET($R$3,0,0,'Données projet'!$E$9+1,1))-AVERAGE(OFFSET($H$3,0,0,'Données projet'!$E$9+1,1))</f>
        <v>544.5835993538301</v>
      </c>
      <c r="T155" s="59">
        <f t="shared" si="142"/>
        <v>269.67340993773422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59.154295654325324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59.154295654325324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450.88711200000051</v>
      </c>
      <c r="AK155" s="13">
        <f t="shared" si="164"/>
        <v>102.02025205451328</v>
      </c>
      <c r="AL155" s="20">
        <f t="shared" si="165"/>
        <v>962.98032572827799</v>
      </c>
      <c r="AM155" s="59">
        <f t="shared" si="113"/>
        <v>1256.3136590616114</v>
      </c>
      <c r="AN155" s="59">
        <f ca="1">AVERAGE(OFFSET($AM$3,0,0,'Données projet'!$E$10+1,1))-AVERAGE(OFFSET($H$3,0,0,'Données projet'!$E$10+1,1))</f>
        <v>609.60019207204277</v>
      </c>
      <c r="AO155" s="59">
        <f t="shared" si="144"/>
        <v>281.42238288764503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62.21400060196283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62.21400060196283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9.9316821433603781E-14</v>
      </c>
      <c r="BF155" s="13">
        <f t="shared" si="167"/>
        <v>1.4932118279712753E-12</v>
      </c>
      <c r="BG155" s="20">
        <f t="shared" si="168"/>
        <v>2.7736540643801645E-12</v>
      </c>
      <c r="BH155" s="59">
        <f t="shared" si="116"/>
        <v>293.3333333333361</v>
      </c>
      <c r="BI155" s="59">
        <f ca="1">AVERAGE(OFFSET($BH$3,0,0,'Données projet'!$E$11+1,1))-AVERAGE(OFFSET($H$3,0,0,'Données projet'!$E$11+1,1))</f>
        <v>140.51047034381901</v>
      </c>
      <c r="BJ155" s="59">
        <f t="shared" si="146"/>
        <v>141.76719489924892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8.600066701955269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8.600066701955269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510.01984800000048</v>
      </c>
      <c r="CA155" s="13">
        <f t="shared" si="170"/>
        <v>113.7564437079464</v>
      </c>
      <c r="CB155" s="20">
        <f t="shared" si="171"/>
        <v>1086.4103747246743</v>
      </c>
      <c r="CC155" s="59">
        <f t="shared" si="119"/>
        <v>1379.7437080580075</v>
      </c>
      <c r="CD155" s="59">
        <f ca="1">AVERAGE(OFFSET($CC$3,0,0,'Données projet'!$E$12+1,1))-AVERAGE(OFFSET($H$3,0,0,'Données projet'!$E$12+1,1))</f>
        <v>683.36974161977764</v>
      </c>
      <c r="CE155" s="59">
        <f t="shared" si="148"/>
        <v>312.6921234697457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70.373213795662892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70.373213795662892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8.3249999999999993</v>
      </c>
      <c r="CT155" s="12">
        <f>IF('Données projet'!$A$140&gt;35,CT154+CS155-DB154,IF(A155&lt;'Données projet'!$A$140,$CQ$205^A155,IF(A155='Données projet'!$A$140,'Données projet'!$B$140,CT154+CS155-DB154)))</f>
        <v>473.8200000000005</v>
      </c>
      <c r="CU155" s="17">
        <f>CT155*VLOOKUP('Données projet'!$B$13,Paramètres!$A$1:$I$89,3,0)*VLOOKUP('Données projet'!$B$13,Paramètres!$A$1:$I$89,5,0)</f>
        <v>510.01984800000048</v>
      </c>
      <c r="CV155" s="13">
        <f t="shared" si="173"/>
        <v>113.7564437079464</v>
      </c>
      <c r="CW155" s="20">
        <f t="shared" si="174"/>
        <v>1086.4103747246743</v>
      </c>
      <c r="CX155" s="59">
        <f t="shared" si="122"/>
        <v>1379.7437080580075</v>
      </c>
      <c r="CY155" s="59">
        <f ca="1">AVERAGE(OFFSET($CX$3,0,0,'Données projet'!$E$13+1,1))-AVERAGE(OFFSET($H$3,0,0,'Données projet'!$E$13+1,1))</f>
        <v>683.36974161977764</v>
      </c>
      <c r="CZ155" s="59">
        <f t="shared" si="150"/>
        <v>312.6921234697457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70.373213795662892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70.373213795662892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436.24479600000041</v>
      </c>
      <c r="P156" s="13">
        <f t="shared" si="141"/>
        <v>99.087237791231857</v>
      </c>
      <c r="Q156" s="20">
        <f t="shared" si="162"/>
        <v>932.36995885306271</v>
      </c>
      <c r="R156" s="59">
        <f t="shared" si="109"/>
        <v>1225.7032921863961</v>
      </c>
      <c r="S156" s="59">
        <f ca="1">AVERAGE(OFFSET($R$3,0,0,'Données projet'!$E$9+1,1))-AVERAGE(OFFSET($H$3,0,0,'Données projet'!$E$9+1,1))</f>
        <v>544.5835993538301</v>
      </c>
      <c r="T156" s="59">
        <f t="shared" si="142"/>
        <v>269.67340993773422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57.994315997101694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57.994315997101694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458.80918200000048</v>
      </c>
      <c r="AK156" s="13">
        <f t="shared" si="164"/>
        <v>103.60248895406399</v>
      </c>
      <c r="AL156" s="20">
        <f t="shared" si="165"/>
        <v>979.53366024499553</v>
      </c>
      <c r="AM156" s="59">
        <f t="shared" si="113"/>
        <v>1272.8669935783289</v>
      </c>
      <c r="AN156" s="59">
        <f ca="1">AVERAGE(OFFSET($AM$3,0,0,'Données projet'!$E$10+1,1))-AVERAGE(OFFSET($H$3,0,0,'Données projet'!$E$10+1,1))</f>
        <v>609.60019207204277</v>
      </c>
      <c r="AO156" s="59">
        <f t="shared" si="144"/>
        <v>281.42238288764503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60.994021996951773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60.994021996951773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9.9316821433603781E-14</v>
      </c>
      <c r="BF156" s="13">
        <f t="shared" si="167"/>
        <v>1.4932118279712753E-12</v>
      </c>
      <c r="BG156" s="20">
        <f t="shared" si="168"/>
        <v>2.7736540643801645E-12</v>
      </c>
      <c r="BH156" s="59">
        <f t="shared" si="116"/>
        <v>293.3333333333361</v>
      </c>
      <c r="BI156" s="59">
        <f ca="1">AVERAGE(OFFSET($BH$3,0,0,'Données projet'!$E$11+1,1))-AVERAGE(OFFSET($H$3,0,0,'Données projet'!$E$11+1,1))</f>
        <v>140.51047034381901</v>
      </c>
      <c r="BJ156" s="59">
        <f t="shared" si="146"/>
        <v>141.76719489924892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8.4314246394526613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8.4314246394526613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518.98087800000053</v>
      </c>
      <c r="CA156" s="13">
        <f t="shared" si="170"/>
        <v>115.52069775723253</v>
      </c>
      <c r="CB156" s="20">
        <f t="shared" si="171"/>
        <v>1105.0902444438475</v>
      </c>
      <c r="CC156" s="59">
        <f t="shared" si="119"/>
        <v>1398.4235777771808</v>
      </c>
      <c r="CD156" s="59">
        <f ca="1">AVERAGE(OFFSET($CC$3,0,0,'Données projet'!$E$12+1,1))-AVERAGE(OFFSET($H$3,0,0,'Données projet'!$E$12+1,1))</f>
        <v>683.36974161977764</v>
      </c>
      <c r="CE156" s="59">
        <f t="shared" si="148"/>
        <v>312.6921234697457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68.993237996552025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68.993237996552025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8.3249999999999993</v>
      </c>
      <c r="CT156" s="12">
        <f>IF('Données projet'!$A$140&gt;35,CT155+CS156-DB155,IF(A156&lt;'Données projet'!$A$140,$CQ$205^A156,IF(A156='Données projet'!$A$140,'Données projet'!$B$140,CT155+CS156-DB155)))</f>
        <v>482.14500000000049</v>
      </c>
      <c r="CU156" s="17">
        <f>CT156*VLOOKUP('Données projet'!$B$13,Paramètres!$A$1:$I$89,3,0)*VLOOKUP('Données projet'!$B$13,Paramètres!$A$1:$I$89,5,0)</f>
        <v>518.98087800000053</v>
      </c>
      <c r="CV156" s="13">
        <f t="shared" si="173"/>
        <v>115.52069775723253</v>
      </c>
      <c r="CW156" s="20">
        <f t="shared" si="174"/>
        <v>1105.0902444438475</v>
      </c>
      <c r="CX156" s="59">
        <f t="shared" si="122"/>
        <v>1398.4235777771808</v>
      </c>
      <c r="CY156" s="59">
        <f ca="1">AVERAGE(OFFSET($CX$3,0,0,'Données projet'!$E$13+1,1))-AVERAGE(OFFSET($H$3,0,0,'Données projet'!$E$13+1,1))</f>
        <v>683.36974161977764</v>
      </c>
      <c r="CZ156" s="59">
        <f t="shared" si="150"/>
        <v>312.6921234697457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68.993237996552025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68.993237996552025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443.77725600000048</v>
      </c>
      <c r="P157" s="13">
        <f t="shared" si="141"/>
        <v>100.59747837627934</v>
      </c>
      <c r="Q157" s="20">
        <f t="shared" si="162"/>
        <v>948.11932903868717</v>
      </c>
      <c r="R157" s="59">
        <f t="shared" si="109"/>
        <v>1241.4526623720205</v>
      </c>
      <c r="S157" s="59">
        <f ca="1">AVERAGE(OFFSET($R$3,0,0,'Données projet'!$E$9+1,1))-AVERAGE(OFFSET($H$3,0,0,'Données projet'!$E$9+1,1))</f>
        <v>544.5835993538301</v>
      </c>
      <c r="T157" s="59">
        <f t="shared" si="142"/>
        <v>269.67340993773422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71.083888549708462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71.083888549708462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466.7312520000005</v>
      </c>
      <c r="AK157" s="13">
        <f t="shared" si="164"/>
        <v>105.18154885136397</v>
      </c>
      <c r="AL157" s="20">
        <f t="shared" si="165"/>
        <v>996.08146148279309</v>
      </c>
      <c r="AM157" s="59">
        <f t="shared" si="113"/>
        <v>1289.4147948161265</v>
      </c>
      <c r="AN157" s="59">
        <f ca="1">AVERAGE(OFFSET($AM$3,0,0,'Données projet'!$E$10+1,1))-AVERAGE(OFFSET($H$3,0,0,'Données projet'!$E$10+1,1))</f>
        <v>609.60019207204277</v>
      </c>
      <c r="AO157" s="59">
        <f t="shared" si="144"/>
        <v>281.42238288764503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74.760641405727867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74.760641405727867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9.9316821433603781E-14</v>
      </c>
      <c r="BF157" s="13">
        <f t="shared" si="167"/>
        <v>1.4932118279712753E-12</v>
      </c>
      <c r="BG157" s="20">
        <f t="shared" si="168"/>
        <v>2.7736540643801645E-12</v>
      </c>
      <c r="BH157" s="59">
        <f t="shared" si="116"/>
        <v>293.3333333333361</v>
      </c>
      <c r="BI157" s="59">
        <f ca="1">AVERAGE(OFFSET($BH$3,0,0,'Données projet'!$E$11+1,1))-AVERAGE(OFFSET($H$3,0,0,'Données projet'!$E$11+1,1))</f>
        <v>140.51047034381901</v>
      </c>
      <c r="BJ157" s="59">
        <f t="shared" si="146"/>
        <v>141.76719489924892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8.2660895449342284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8.2660895449342284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527.94190800000047</v>
      </c>
      <c r="CA157" s="13">
        <f t="shared" si="170"/>
        <v>117.28140932872228</v>
      </c>
      <c r="CB157" s="20">
        <f t="shared" si="171"/>
        <v>1123.7639443475252</v>
      </c>
      <c r="CC157" s="59">
        <f t="shared" si="119"/>
        <v>1417.0972776808585</v>
      </c>
      <c r="CD157" s="59">
        <f ca="1">AVERAGE(OFFSET($CC$3,0,0,'Données projet'!$E$12+1,1))-AVERAGE(OFFSET($H$3,0,0,'Données projet'!$E$12+1,1))</f>
        <v>683.36974161977764</v>
      </c>
      <c r="CE157" s="59">
        <f t="shared" si="148"/>
        <v>312.6921234697457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84.56531568844629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84.56531568844629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490.47</v>
      </c>
      <c r="CR157" s="12">
        <f>VLOOKUP(A157,'Données projet'!$A$139:$I$159,9,0)</f>
        <v>8.3249999999999993</v>
      </c>
      <c r="CS157" s="12">
        <f t="array" ref="CS157">INDEX(CR:CR,MIN(IF(ISNUMBER(CR157:CR353),ROW(CR157:CR353),"")))</f>
        <v>8.3249999999999993</v>
      </c>
      <c r="CT157" s="12">
        <f>IF('Données projet'!$A$140&gt;35,CT156+CS157-DB156,IF(A157&lt;'Données projet'!$A$140,$CQ$205^A157,IF(A157='Données projet'!$A$140,'Données projet'!$B$140,CT156+CS157-DB156)))</f>
        <v>490.47000000000048</v>
      </c>
      <c r="CU157" s="17">
        <f>CT157*VLOOKUP('Données projet'!$B$13,Paramètres!$A$1:$I$89,3,0)*VLOOKUP('Données projet'!$B$13,Paramètres!$A$1:$I$89,5,0)</f>
        <v>527.94190800000047</v>
      </c>
      <c r="CV157" s="13">
        <f t="shared" si="173"/>
        <v>117.28140932872228</v>
      </c>
      <c r="CW157" s="20">
        <f t="shared" si="174"/>
        <v>1123.7639443475252</v>
      </c>
      <c r="CX157" s="59">
        <f t="shared" si="122"/>
        <v>1417.0972776808585</v>
      </c>
      <c r="CY157" s="59">
        <f ca="1">AVERAGE(OFFSET($CX$3,0,0,'Données projet'!$E$13+1,1))-AVERAGE(OFFSET($H$3,0,0,'Données projet'!$E$13+1,1))</f>
        <v>683.36974161977764</v>
      </c>
      <c r="CZ157" s="59">
        <f t="shared" si="150"/>
        <v>312.6921234697457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0.25800000000000001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84.56531568844629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84.56531568844629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401.53485840000047</v>
      </c>
      <c r="P158" s="13">
        <f t="shared" si="141"/>
        <v>92.087764815279797</v>
      </c>
      <c r="Q158" s="20">
        <f t="shared" si="162"/>
        <v>859.72606876661303</v>
      </c>
      <c r="R158" s="59">
        <f t="shared" si="109"/>
        <v>1153.0594020999463</v>
      </c>
      <c r="S158" s="59">
        <f ca="1">AVERAGE(OFFSET($R$3,0,0,'Données projet'!$E$9+1,1))-AVERAGE(OFFSET($H$3,0,0,'Données projet'!$E$9+1,1))</f>
        <v>544.5835993538301</v>
      </c>
      <c r="T158" s="59">
        <f t="shared" si="142"/>
        <v>269.67340993773422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69.689976852139552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69.689976852139552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422.30390280000046</v>
      </c>
      <c r="AK158" s="13">
        <f t="shared" si="164"/>
        <v>96.284060891681165</v>
      </c>
      <c r="AL158" s="20">
        <f t="shared" si="165"/>
        <v>903.20737009634547</v>
      </c>
      <c r="AM158" s="59">
        <f t="shared" si="113"/>
        <v>1196.5407034296788</v>
      </c>
      <c r="AN158" s="59">
        <f ca="1">AVERAGE(OFFSET($AM$3,0,0,'Données projet'!$E$10+1,1))-AVERAGE(OFFSET($H$3,0,0,'Données projet'!$E$10+1,1))</f>
        <v>609.60019207204277</v>
      </c>
      <c r="AO158" s="59">
        <f t="shared" si="144"/>
        <v>281.42238288764503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73.294630827250231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73.294630827250231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9.9316821433603781E-14</v>
      </c>
      <c r="BF158" s="13">
        <f t="shared" si="167"/>
        <v>1.4932118279712753E-12</v>
      </c>
      <c r="BG158" s="20">
        <f t="shared" si="168"/>
        <v>2.7736540643801645E-12</v>
      </c>
      <c r="BH158" s="59">
        <f t="shared" si="116"/>
        <v>293.3333333333361</v>
      </c>
      <c r="BI158" s="59">
        <f ca="1">AVERAGE(OFFSET($BH$3,0,0,'Données projet'!$E$11+1,1))-AVERAGE(OFFSET($H$3,0,0,'Données projet'!$E$11+1,1))</f>
        <v>140.51047034381901</v>
      </c>
      <c r="BJ158" s="59">
        <f t="shared" si="146"/>
        <v>141.76719489924892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8.1039965707748518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8.1039965707748518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477.68802120000049</v>
      </c>
      <c r="CA158" s="13">
        <f t="shared" si="170"/>
        <v>107.36037337904681</v>
      </c>
      <c r="CB158" s="20">
        <f t="shared" si="171"/>
        <v>1018.9592872251741</v>
      </c>
      <c r="CC158" s="59">
        <f t="shared" si="119"/>
        <v>1312.2926205585075</v>
      </c>
      <c r="CD158" s="59">
        <f ca="1">AVERAGE(OFFSET($CC$3,0,0,'Données projet'!$E$12+1,1))-AVERAGE(OFFSET($H$3,0,0,'Données projet'!$E$12+1,1))</f>
        <v>683.36974161977764</v>
      </c>
      <c r="CE158" s="59">
        <f t="shared" si="148"/>
        <v>312.6921234697457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82.907041427545352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82.907041427545352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8.4429999999999943</v>
      </c>
      <c r="CT158" s="12">
        <f>IF('Données projet'!$A$140&gt;35,CT157+CS158-DB157,IF(A158&lt;'Données projet'!$A$140,$CQ$205^A158,IF(A158='Données projet'!$A$140,'Données projet'!$B$140,CT157+CS158-DB157)))</f>
        <v>443.78300000000047</v>
      </c>
      <c r="CU158" s="17">
        <f>CT158*VLOOKUP('Données projet'!$B$13,Paramètres!$A$1:$I$89,3,0)*VLOOKUP('Données projet'!$B$13,Paramètres!$A$1:$I$89,5,0)</f>
        <v>477.68802120000049</v>
      </c>
      <c r="CV158" s="13">
        <f t="shared" si="173"/>
        <v>107.36037337904681</v>
      </c>
      <c r="CW158" s="20">
        <f t="shared" si="174"/>
        <v>1018.9592872251741</v>
      </c>
      <c r="CX158" s="59">
        <f t="shared" si="122"/>
        <v>1312.2926205585075</v>
      </c>
      <c r="CY158" s="59">
        <f ca="1">AVERAGE(OFFSET($CX$3,0,0,'Données projet'!$E$13+1,1))-AVERAGE(OFFSET($H$3,0,0,'Données projet'!$E$13+1,1))</f>
        <v>683.36974161977764</v>
      </c>
      <c r="CZ158" s="59">
        <f t="shared" si="150"/>
        <v>312.6921234697457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82.907041427545352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82.907041427545352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409.1740848000004</v>
      </c>
      <c r="P159" s="13">
        <f t="shared" si="141"/>
        <v>93.634108404325715</v>
      </c>
      <c r="Q159" s="20">
        <f t="shared" si="162"/>
        <v>875.72426983086791</v>
      </c>
      <c r="R159" s="59">
        <f t="shared" si="109"/>
        <v>1169.0576031642013</v>
      </c>
      <c r="S159" s="59">
        <f ca="1">AVERAGE(OFFSET($R$3,0,0,'Données projet'!$E$9+1,1))-AVERAGE(OFFSET($H$3,0,0,'Données projet'!$E$9+1,1))</f>
        <v>544.5835993538301</v>
      </c>
      <c r="T159" s="59">
        <f t="shared" si="142"/>
        <v>269.67340993773422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68.323398912757781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68.323398912757781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430.33826160000041</v>
      </c>
      <c r="AK159" s="13">
        <f t="shared" si="164"/>
        <v>97.900868950665071</v>
      </c>
      <c r="AL159" s="20">
        <f t="shared" si="165"/>
        <v>920.01648570907571</v>
      </c>
      <c r="AM159" s="59">
        <f t="shared" si="113"/>
        <v>1213.3498190424091</v>
      </c>
      <c r="AN159" s="59">
        <f ca="1">AVERAGE(OFFSET($AM$3,0,0,'Données projet'!$E$10+1,1))-AVERAGE(OFFSET($H$3,0,0,'Données projet'!$E$10+1,1))</f>
        <v>609.60019207204277</v>
      </c>
      <c r="AO159" s="59">
        <f t="shared" si="144"/>
        <v>281.42238288764503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71.85736782203837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71.85736782203837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9.9316821433603781E-14</v>
      </c>
      <c r="BF159" s="13">
        <f t="shared" si="167"/>
        <v>1.4932118279712753E-12</v>
      </c>
      <c r="BG159" s="20">
        <f t="shared" si="168"/>
        <v>2.7736540643801645E-12</v>
      </c>
      <c r="BH159" s="59">
        <f t="shared" si="116"/>
        <v>293.3333333333361</v>
      </c>
      <c r="BI159" s="59">
        <f ca="1">AVERAGE(OFFSET($BH$3,0,0,'Données projet'!$E$11+1,1))-AVERAGE(OFFSET($H$3,0,0,'Données projet'!$E$11+1,1))</f>
        <v>140.51047034381901</v>
      </c>
      <c r="BJ159" s="59">
        <f t="shared" si="146"/>
        <v>141.76719489924892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7.9450821409717891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7.9450821409717891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486.77606640000045</v>
      </c>
      <c r="CA159" s="13">
        <f t="shared" si="170"/>
        <v>109.16317558002628</v>
      </c>
      <c r="CB159" s="20">
        <f t="shared" si="171"/>
        <v>1037.9275131152133</v>
      </c>
      <c r="CC159" s="59">
        <f t="shared" si="119"/>
        <v>1331.2608464485465</v>
      </c>
      <c r="CD159" s="59">
        <f ca="1">AVERAGE(OFFSET($CC$3,0,0,'Données projet'!$E$12+1,1))-AVERAGE(OFFSET($H$3,0,0,'Données projet'!$E$12+1,1))</f>
        <v>683.36974161977764</v>
      </c>
      <c r="CE159" s="59">
        <f t="shared" si="148"/>
        <v>312.6921234697457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81.281284913453248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81.281284913453248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8.4429999999999943</v>
      </c>
      <c r="CT159" s="12">
        <f>IF('Données projet'!$A$140&gt;35,CT158+CS159-DB158,IF(A159&lt;'Données projet'!$A$140,$CQ$205^A159,IF(A159='Données projet'!$A$140,'Données projet'!$B$140,CT158+CS159-DB158)))</f>
        <v>452.22600000000045</v>
      </c>
      <c r="CU159" s="17">
        <f>CT159*VLOOKUP('Données projet'!$B$13,Paramètres!$A$1:$I$89,3,0)*VLOOKUP('Données projet'!$B$13,Paramètres!$A$1:$I$89,5,0)</f>
        <v>486.77606640000045</v>
      </c>
      <c r="CV159" s="13">
        <f t="shared" si="173"/>
        <v>109.16317558002628</v>
      </c>
      <c r="CW159" s="20">
        <f t="shared" si="174"/>
        <v>1037.9275131152133</v>
      </c>
      <c r="CX159" s="59">
        <f t="shared" si="122"/>
        <v>1331.2608464485465</v>
      </c>
      <c r="CY159" s="59">
        <f ca="1">AVERAGE(OFFSET($CX$3,0,0,'Données projet'!$E$13+1,1))-AVERAGE(OFFSET($H$3,0,0,'Données projet'!$E$13+1,1))</f>
        <v>683.36974161977764</v>
      </c>
      <c r="CZ159" s="59">
        <f t="shared" si="150"/>
        <v>312.6921234697457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81.281284913453248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81.281284913453248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416.81331120000038</v>
      </c>
      <c r="P160" s="13">
        <f t="shared" si="141"/>
        <v>95.177094964322421</v>
      </c>
      <c r="Q160" s="20">
        <f t="shared" si="162"/>
        <v>891.71662406952885</v>
      </c>
      <c r="R160" s="59">
        <f t="shared" si="109"/>
        <v>1185.0499574028622</v>
      </c>
      <c r="S160" s="59">
        <f ca="1">AVERAGE(OFFSET($R$3,0,0,'Données projet'!$E$9+1,1))-AVERAGE(OFFSET($H$3,0,0,'Données projet'!$E$9+1,1))</f>
        <v>544.5835993538301</v>
      </c>
      <c r="T160" s="59">
        <f t="shared" si="142"/>
        <v>269.67340993773422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66.983618733237051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66.983618733237051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438.37262040000041</v>
      </c>
      <c r="AK160" s="13">
        <f t="shared" si="164"/>
        <v>99.514167006012443</v>
      </c>
      <c r="AL160" s="20">
        <f t="shared" si="165"/>
        <v>936.81948806547246</v>
      </c>
      <c r="AM160" s="59">
        <f t="shared" si="113"/>
        <v>1230.1528213988058</v>
      </c>
      <c r="AN160" s="59">
        <f ca="1">AVERAGE(OFFSET($AM$3,0,0,'Données projet'!$E$10+1,1))-AVERAGE(OFFSET($H$3,0,0,'Données projet'!$E$10+1,1))</f>
        <v>609.60019207204277</v>
      </c>
      <c r="AO160" s="59">
        <f t="shared" si="144"/>
        <v>281.42238288764503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70.448288667714849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70.448288667714849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9.9316821433603781E-14</v>
      </c>
      <c r="BF160" s="13">
        <f t="shared" si="167"/>
        <v>1.4932118279712753E-12</v>
      </c>
      <c r="BG160" s="20">
        <f t="shared" si="168"/>
        <v>2.7736540643801645E-12</v>
      </c>
      <c r="BH160" s="59">
        <f t="shared" si="116"/>
        <v>293.3333333333361</v>
      </c>
      <c r="BI160" s="59">
        <f ca="1">AVERAGE(OFFSET($BH$3,0,0,'Données projet'!$E$11+1,1))-AVERAGE(OFFSET($H$3,0,0,'Données projet'!$E$11+1,1))</f>
        <v>140.51047034381901</v>
      </c>
      <c r="BJ160" s="59">
        <f t="shared" si="146"/>
        <v>141.76719489924892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7.7892839262089337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7.7892839262089337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495.86411160000046</v>
      </c>
      <c r="CA160" s="13">
        <f t="shared" si="170"/>
        <v>110.96206399405607</v>
      </c>
      <c r="CB160" s="20">
        <f t="shared" si="171"/>
        <v>1056.8889224929817</v>
      </c>
      <c r="CC160" s="59">
        <f t="shared" si="119"/>
        <v>1350.2222558263149</v>
      </c>
      <c r="CD160" s="59">
        <f ca="1">AVERAGE(OFFSET($CC$3,0,0,'Données projet'!$E$12+1,1))-AVERAGE(OFFSET($H$3,0,0,'Données projet'!$E$12+1,1))</f>
        <v>683.36974161977764</v>
      </c>
      <c r="CE160" s="59">
        <f t="shared" si="148"/>
        <v>312.6921234697457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79.687408492988936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79.687408492988936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8.4429999999999943</v>
      </c>
      <c r="CT160" s="12">
        <f>IF('Données projet'!$A$140&gt;35,CT159+CS160-DB159,IF(A160&lt;'Données projet'!$A$140,$CQ$205^A160,IF(A160='Données projet'!$A$140,'Données projet'!$B$140,CT159+CS160-DB159)))</f>
        <v>460.66900000000044</v>
      </c>
      <c r="CU160" s="17">
        <f>CT160*VLOOKUP('Données projet'!$B$13,Paramètres!$A$1:$I$89,3,0)*VLOOKUP('Données projet'!$B$13,Paramètres!$A$1:$I$89,5,0)</f>
        <v>495.86411160000046</v>
      </c>
      <c r="CV160" s="13">
        <f t="shared" si="173"/>
        <v>110.96206399405607</v>
      </c>
      <c r="CW160" s="20">
        <f t="shared" si="174"/>
        <v>1056.8889224929817</v>
      </c>
      <c r="CX160" s="59">
        <f t="shared" si="122"/>
        <v>1350.2222558263149</v>
      </c>
      <c r="CY160" s="59">
        <f ca="1">AVERAGE(OFFSET($CX$3,0,0,'Données projet'!$E$13+1,1))-AVERAGE(OFFSET($H$3,0,0,'Données projet'!$E$13+1,1))</f>
        <v>683.36974161977764</v>
      </c>
      <c r="CZ160" s="59">
        <f t="shared" si="150"/>
        <v>312.6921234697457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79.687408492988936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79.687408492988936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424.45253760000043</v>
      </c>
      <c r="P161" s="13">
        <f t="shared" si="141"/>
        <v>96.716793118095666</v>
      </c>
      <c r="Q161" s="20">
        <f t="shared" si="162"/>
        <v>907.70325100068385</v>
      </c>
      <c r="R161" s="59">
        <f t="shared" si="109"/>
        <v>1201.0365843340171</v>
      </c>
      <c r="S161" s="59">
        <f ca="1">AVERAGE(OFFSET($R$3,0,0,'Données projet'!$E$9+1,1))-AVERAGE(OFFSET($H$3,0,0,'Données projet'!$E$9+1,1))</f>
        <v>544.5835993538301</v>
      </c>
      <c r="T161" s="59">
        <f t="shared" si="142"/>
        <v>269.67340993773422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65.670110825851509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65.670110825851509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446.40697920000036</v>
      </c>
      <c r="AK161" s="13">
        <f t="shared" si="164"/>
        <v>101.12402680758419</v>
      </c>
      <c r="AL161" s="20">
        <f t="shared" si="165"/>
        <v>953.61650212987649</v>
      </c>
      <c r="AM161" s="59">
        <f t="shared" si="113"/>
        <v>1246.9498354632099</v>
      </c>
      <c r="AN161" s="59">
        <f ca="1">AVERAGE(OFFSET($AM$3,0,0,'Données projet'!$E$10+1,1))-AVERAGE(OFFSET($H$3,0,0,'Données projet'!$E$10+1,1))</f>
        <v>609.60019207204277</v>
      </c>
      <c r="AO161" s="59">
        <f t="shared" si="144"/>
        <v>281.42238288764503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69.066840696154188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69.066840696154188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9.9316821433603781E-14</v>
      </c>
      <c r="BF161" s="13">
        <f t="shared" si="167"/>
        <v>1.4932118279712753E-12</v>
      </c>
      <c r="BG161" s="20">
        <f t="shared" si="168"/>
        <v>2.7736540643801645E-12</v>
      </c>
      <c r="BH161" s="59">
        <f t="shared" si="116"/>
        <v>293.3333333333361</v>
      </c>
      <c r="BI161" s="59">
        <f ca="1">AVERAGE(OFFSET($BH$3,0,0,'Données projet'!$E$11+1,1))-AVERAGE(OFFSET($H$3,0,0,'Données projet'!$E$11+1,1))</f>
        <v>140.51047034381901</v>
      </c>
      <c r="BJ161" s="59">
        <f t="shared" si="146"/>
        <v>141.76719489924892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7.6365408194100501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7.6365408194100501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504.95215680000047</v>
      </c>
      <c r="CA161" s="13">
        <f t="shared" si="170"/>
        <v>112.75711862494767</v>
      </c>
      <c r="CB161" s="20">
        <f t="shared" si="171"/>
        <v>1075.8436546984512</v>
      </c>
      <c r="CC161" s="59">
        <f t="shared" si="119"/>
        <v>1369.1769880317845</v>
      </c>
      <c r="CD161" s="59">
        <f ca="1">AVERAGE(OFFSET($CC$3,0,0,'Données projet'!$E$12+1,1))-AVERAGE(OFFSET($H$3,0,0,'Données projet'!$E$12+1,1))</f>
        <v>683.36974161977764</v>
      </c>
      <c r="CE161" s="59">
        <f t="shared" si="148"/>
        <v>312.6921234697457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78.124787016961307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78.124787016961307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8.4429999999999943</v>
      </c>
      <c r="CT161" s="12">
        <f>IF('Données projet'!$A$140&gt;35,CT160+CS161-DB160,IF(A161&lt;'Données projet'!$A$140,$CQ$205^A161,IF(A161='Données projet'!$A$140,'Données projet'!$B$140,CT160+CS161-DB160)))</f>
        <v>469.11200000000042</v>
      </c>
      <c r="CU161" s="17">
        <f>CT161*VLOOKUP('Données projet'!$B$13,Paramètres!$A$1:$I$89,3,0)*VLOOKUP('Données projet'!$B$13,Paramètres!$A$1:$I$89,5,0)</f>
        <v>504.95215680000047</v>
      </c>
      <c r="CV161" s="13">
        <f t="shared" si="173"/>
        <v>112.75711862494767</v>
      </c>
      <c r="CW161" s="20">
        <f t="shared" si="174"/>
        <v>1075.8436546984512</v>
      </c>
      <c r="CX161" s="59">
        <f t="shared" si="122"/>
        <v>1369.1769880317845</v>
      </c>
      <c r="CY161" s="59">
        <f ca="1">AVERAGE(OFFSET($CX$3,0,0,'Données projet'!$E$13+1,1))-AVERAGE(OFFSET($H$3,0,0,'Données projet'!$E$13+1,1))</f>
        <v>683.36974161977764</v>
      </c>
      <c r="CZ161" s="59">
        <f t="shared" si="150"/>
        <v>312.6921234697457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78.124787016961307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78.124787016961307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432.09176400000035</v>
      </c>
      <c r="P162" s="13">
        <f t="shared" si="141"/>
        <v>98.253268876899142</v>
      </c>
      <c r="Q162" s="20">
        <f t="shared" si="162"/>
        <v>923.68426559393322</v>
      </c>
      <c r="R162" s="59">
        <f t="shared" si="109"/>
        <v>1217.0175989272666</v>
      </c>
      <c r="S162" s="59">
        <f ca="1">AVERAGE(OFFSET($R$3,0,0,'Données projet'!$E$9+1,1))-AVERAGE(OFFSET($H$3,0,0,'Données projet'!$E$9+1,1))</f>
        <v>544.5835993538301</v>
      </c>
      <c r="T162" s="59">
        <f t="shared" si="142"/>
        <v>269.67340993773422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64.382360007369087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64.382360007369087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454.44133800000043</v>
      </c>
      <c r="AK162" s="13">
        <f t="shared" si="164"/>
        <v>102.73051737466415</v>
      </c>
      <c r="AL162" s="20">
        <f t="shared" si="165"/>
        <v>970.40764811087411</v>
      </c>
      <c r="AM162" s="59">
        <f t="shared" si="113"/>
        <v>1263.7409814442074</v>
      </c>
      <c r="AN162" s="59">
        <f ca="1">AVERAGE(OFFSET($AM$3,0,0,'Données projet'!$E$10+1,1))-AVERAGE(OFFSET($H$3,0,0,'Données projet'!$E$10+1,1))</f>
        <v>609.60019207204277</v>
      </c>
      <c r="AO162" s="59">
        <f t="shared" si="144"/>
        <v>281.42238288764503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67.712482076715773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67.712482076715773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9.9316821433603781E-14</v>
      </c>
      <c r="BF162" s="13">
        <f t="shared" si="167"/>
        <v>1.4932118279712753E-12</v>
      </c>
      <c r="BG162" s="20">
        <f t="shared" si="168"/>
        <v>2.7736540643801645E-12</v>
      </c>
      <c r="BH162" s="59">
        <f t="shared" si="116"/>
        <v>293.3333333333361</v>
      </c>
      <c r="BI162" s="59">
        <f ca="1">AVERAGE(OFFSET($BH$3,0,0,'Données projet'!$E$11+1,1))-AVERAGE(OFFSET($H$3,0,0,'Données projet'!$E$11+1,1))</f>
        <v>140.51047034381901</v>
      </c>
      <c r="BJ162" s="59">
        <f t="shared" si="146"/>
        <v>141.76719489924892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7.4867929117713965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7.4867929117713965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514.04020200000048</v>
      </c>
      <c r="CA162" s="13">
        <f t="shared" si="170"/>
        <v>114.54841643181564</v>
      </c>
      <c r="CB162" s="20">
        <f t="shared" si="171"/>
        <v>1094.7918437687465</v>
      </c>
      <c r="CC162" s="59">
        <f t="shared" si="119"/>
        <v>1388.1251771020798</v>
      </c>
      <c r="CD162" s="59">
        <f ca="1">AVERAGE(OFFSET($CC$3,0,0,'Données projet'!$E$12+1,1))-AVERAGE(OFFSET($H$3,0,0,'Données projet'!$E$12+1,1))</f>
        <v>683.36974161977764</v>
      </c>
      <c r="CE162" s="59">
        <f t="shared" si="148"/>
        <v>312.6921234697457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76.592807594973593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76.592807594973593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8.4429999999999943</v>
      </c>
      <c r="CT162" s="12">
        <f>IF('Données projet'!$A$140&gt;35,CT161+CS162-DB161,IF(A162&lt;'Données projet'!$A$140,$CQ$205^A162,IF(A162='Données projet'!$A$140,'Données projet'!$B$140,CT161+CS162-DB161)))</f>
        <v>477.5550000000004</v>
      </c>
      <c r="CU162" s="17">
        <f>CT162*VLOOKUP('Données projet'!$B$13,Paramètres!$A$1:$I$89,3,0)*VLOOKUP('Données projet'!$B$13,Paramètres!$A$1:$I$89,5,0)</f>
        <v>514.04020200000048</v>
      </c>
      <c r="CV162" s="13">
        <f t="shared" si="173"/>
        <v>114.54841643181564</v>
      </c>
      <c r="CW162" s="20">
        <f t="shared" si="174"/>
        <v>1094.7918437687465</v>
      </c>
      <c r="CX162" s="59">
        <f t="shared" si="122"/>
        <v>1388.1251771020798</v>
      </c>
      <c r="CY162" s="59">
        <f ca="1">AVERAGE(OFFSET($CX$3,0,0,'Données projet'!$E$13+1,1))-AVERAGE(OFFSET($H$3,0,0,'Données projet'!$E$13+1,1))</f>
        <v>683.36974161977764</v>
      </c>
      <c r="CZ162" s="59">
        <f t="shared" si="150"/>
        <v>312.6921234697457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76.592807594973593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76.592807594973593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439.73099040000034</v>
      </c>
      <c r="P163" s="13">
        <f t="shared" si="141"/>
        <v>99.786585784186272</v>
      </c>
      <c r="Q163" s="20">
        <f t="shared" si="162"/>
        <v>939.65977852079175</v>
      </c>
      <c r="R163" s="59">
        <f t="shared" si="109"/>
        <v>1232.9931118541251</v>
      </c>
      <c r="S163" s="59">
        <f ca="1">AVERAGE(OFFSET($R$3,0,0,'Données projet'!$E$9+1,1))-AVERAGE(OFFSET($H$3,0,0,'Données projet'!$E$9+1,1))</f>
        <v>544.5835993538301</v>
      </c>
      <c r="T163" s="59">
        <f t="shared" si="142"/>
        <v>269.67340993773422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63.119861196986655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63.119861196986655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462.47569680000038</v>
      </c>
      <c r="AK163" s="13">
        <f t="shared" si="164"/>
        <v>104.33370514628203</v>
      </c>
      <c r="AL163" s="20">
        <f t="shared" si="165"/>
        <v>987.19304172310842</v>
      </c>
      <c r="AM163" s="59">
        <f t="shared" si="113"/>
        <v>1280.5263750564418</v>
      </c>
      <c r="AN163" s="59">
        <f ca="1">AVERAGE(OFFSET($AM$3,0,0,'Données projet'!$E$10+1,1))-AVERAGE(OFFSET($H$3,0,0,'Données projet'!$E$10+1,1))</f>
        <v>609.60019207204277</v>
      </c>
      <c r="AO163" s="59">
        <f t="shared" si="144"/>
        <v>281.42238288764503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66.384681603727358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66.384681603727358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9.9316821433603781E-14</v>
      </c>
      <c r="BF163" s="13">
        <f t="shared" si="167"/>
        <v>1.4932118279712753E-12</v>
      </c>
      <c r="BG163" s="20">
        <f t="shared" si="168"/>
        <v>2.7736540643801645E-12</v>
      </c>
      <c r="BH163" s="59">
        <f t="shared" si="116"/>
        <v>293.3333333333361</v>
      </c>
      <c r="BI163" s="59">
        <f ca="1">AVERAGE(OFFSET($BH$3,0,0,'Données projet'!$E$11+1,1))-AVERAGE(OFFSET($H$3,0,0,'Données projet'!$E$11+1,1))</f>
        <v>140.51047034381901</v>
      </c>
      <c r="BJ163" s="59">
        <f t="shared" si="146"/>
        <v>141.76719489924892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7.3399814692643321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7.3399814692643321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523.12824720000037</v>
      </c>
      <c r="CA163" s="13">
        <f t="shared" si="170"/>
        <v>116.33603149669382</v>
      </c>
      <c r="CB163" s="20">
        <f t="shared" si="171"/>
        <v>1113.7336187300759</v>
      </c>
      <c r="CC163" s="59">
        <f t="shared" si="119"/>
        <v>1407.0669520634092</v>
      </c>
      <c r="CD163" s="59">
        <f ca="1">AVERAGE(OFFSET($CC$3,0,0,'Données projet'!$E$12+1,1))-AVERAGE(OFFSET($H$3,0,0,'Données projet'!$E$12+1,1))</f>
        <v>683.36974161977764</v>
      </c>
      <c r="CE163" s="59">
        <f t="shared" si="148"/>
        <v>312.6921234697457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75.090869355035878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75.090869355035878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8.4429999999999943</v>
      </c>
      <c r="CT163" s="12">
        <f>IF('Données projet'!$A$140&gt;35,CT162+CS163-DB162,IF(A163&lt;'Données projet'!$A$140,$CQ$205^A163,IF(A163='Données projet'!$A$140,'Données projet'!$B$140,CT162+CS163-DB162)))</f>
        <v>485.99800000000039</v>
      </c>
      <c r="CU163" s="17">
        <f>CT163*VLOOKUP('Données projet'!$B$13,Paramètres!$A$1:$I$89,3,0)*VLOOKUP('Données projet'!$B$13,Paramètres!$A$1:$I$89,5,0)</f>
        <v>523.12824720000037</v>
      </c>
      <c r="CV163" s="13">
        <f t="shared" si="173"/>
        <v>116.33603149669382</v>
      </c>
      <c r="CW163" s="20">
        <f t="shared" si="174"/>
        <v>1113.7336187300759</v>
      </c>
      <c r="CX163" s="59">
        <f t="shared" si="122"/>
        <v>1407.0669520634092</v>
      </c>
      <c r="CY163" s="59">
        <f ca="1">AVERAGE(OFFSET($CX$3,0,0,'Données projet'!$E$13+1,1))-AVERAGE(OFFSET($H$3,0,0,'Données projet'!$E$13+1,1))</f>
        <v>683.36974161977764</v>
      </c>
      <c r="CZ163" s="59">
        <f t="shared" si="150"/>
        <v>312.6921234697457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75.090869355035878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75.090869355035878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447.37021680000026</v>
      </c>
      <c r="P164" s="13">
        <f t="shared" si="141"/>
        <v>101.3168050491076</v>
      </c>
      <c r="Q164" s="20">
        <f t="shared" si="162"/>
        <v>955.62989638719603</v>
      </c>
      <c r="R164" s="59">
        <f t="shared" si="109"/>
        <v>1248.9632297205294</v>
      </c>
      <c r="S164" s="59">
        <f ca="1">AVERAGE(OFFSET($R$3,0,0,'Données projet'!$E$9+1,1))-AVERAGE(OFFSET($H$3,0,0,'Données projet'!$E$9+1,1))</f>
        <v>544.5835993538301</v>
      </c>
      <c r="T164" s="59">
        <f t="shared" si="142"/>
        <v>269.67340993773422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61.882119218227587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61.882119218227587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470.51005560000038</v>
      </c>
      <c r="AK164" s="13">
        <f t="shared" si="164"/>
        <v>105.93365412079402</v>
      </c>
      <c r="AL164" s="20">
        <f t="shared" si="165"/>
        <v>1003.9727944303836</v>
      </c>
      <c r="AM164" s="59">
        <f t="shared" si="113"/>
        <v>1297.3061277637169</v>
      </c>
      <c r="AN164" s="59">
        <f ca="1">AVERAGE(OFFSET($AM$3,0,0,'Données projet'!$E$10+1,1))-AVERAGE(OFFSET($H$3,0,0,'Données projet'!$E$10+1,1))</f>
        <v>609.60019207204277</v>
      </c>
      <c r="AO164" s="59">
        <f t="shared" si="144"/>
        <v>281.42238288764503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65.082918488135917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65.082918488135917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9.9316821433603781E-14</v>
      </c>
      <c r="BF164" s="13">
        <f t="shared" si="167"/>
        <v>1.4932118279712753E-12</v>
      </c>
      <c r="BG164" s="20">
        <f t="shared" si="168"/>
        <v>2.7736540643801645E-12</v>
      </c>
      <c r="BH164" s="59">
        <f t="shared" si="116"/>
        <v>293.3333333333361</v>
      </c>
      <c r="BI164" s="59">
        <f ca="1">AVERAGE(OFFSET($BH$3,0,0,'Données projet'!$E$11+1,1))-AVERAGE(OFFSET($H$3,0,0,'Données projet'!$E$11+1,1))</f>
        <v>140.51047034381901</v>
      </c>
      <c r="BJ164" s="59">
        <f t="shared" si="146"/>
        <v>141.76719489924892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7.1960489095986935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7.1960489095986935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532.21629240000038</v>
      </c>
      <c r="CA164" s="13">
        <f t="shared" si="170"/>
        <v>118.12003518017247</v>
      </c>
      <c r="CB164" s="20">
        <f t="shared" si="171"/>
        <v>1132.6691038688009</v>
      </c>
      <c r="CC164" s="59">
        <f t="shared" si="119"/>
        <v>1426.0024372021342</v>
      </c>
      <c r="CD164" s="59">
        <f ca="1">AVERAGE(OFFSET($CC$3,0,0,'Données projet'!$E$12+1,1))-AVERAGE(OFFSET($H$3,0,0,'Données projet'!$E$12+1,1))</f>
        <v>683.36974161977764</v>
      </c>
      <c r="CE164" s="59">
        <f t="shared" si="148"/>
        <v>312.6921234697457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73.618383207891469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73.618383207891469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8.4429999999999943</v>
      </c>
      <c r="CT164" s="12">
        <f>IF('Données projet'!$A$140&gt;35,CT163+CS164-DB163,IF(A164&lt;'Données projet'!$A$140,$CQ$205^A164,IF(A164='Données projet'!$A$140,'Données projet'!$B$140,CT163+CS164-DB163)))</f>
        <v>494.44100000000037</v>
      </c>
      <c r="CU164" s="17">
        <f>CT164*VLOOKUP('Données projet'!$B$13,Paramètres!$A$1:$I$89,3,0)*VLOOKUP('Données projet'!$B$13,Paramètres!$A$1:$I$89,5,0)</f>
        <v>532.21629240000038</v>
      </c>
      <c r="CV164" s="13">
        <f t="shared" si="173"/>
        <v>118.12003518017247</v>
      </c>
      <c r="CW164" s="20">
        <f t="shared" si="174"/>
        <v>1132.6691038688009</v>
      </c>
      <c r="CX164" s="59">
        <f t="shared" si="122"/>
        <v>1426.0024372021342</v>
      </c>
      <c r="CY164" s="59">
        <f ca="1">AVERAGE(OFFSET($CX$3,0,0,'Données projet'!$E$13+1,1))-AVERAGE(OFFSET($H$3,0,0,'Données projet'!$E$13+1,1))</f>
        <v>683.36974161977764</v>
      </c>
      <c r="CZ164" s="59">
        <f t="shared" si="150"/>
        <v>312.6921234697457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73.618383207891469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73.618383207891469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455.00944320000031</v>
      </c>
      <c r="P165" s="13">
        <f t="shared" si="141"/>
        <v>102.84398567063174</v>
      </c>
      <c r="Q165" s="20">
        <f t="shared" si="162"/>
        <v>971.59472194968396</v>
      </c>
      <c r="R165" s="59">
        <f t="shared" si="109"/>
        <v>1264.9280552830173</v>
      </c>
      <c r="S165" s="59">
        <f ca="1">AVERAGE(OFFSET($R$3,0,0,'Données projet'!$E$9+1,1))-AVERAGE(OFFSET($H$3,0,0,'Données projet'!$E$9+1,1))</f>
        <v>544.5835993538301</v>
      </c>
      <c r="T165" s="59">
        <f t="shared" si="142"/>
        <v>269.67340993773422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60.66864860472392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60.66864860472392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478.54441440000033</v>
      </c>
      <c r="AK165" s="13">
        <f t="shared" si="164"/>
        <v>107.53042598566002</v>
      </c>
      <c r="AL165" s="20">
        <f t="shared" si="165"/>
        <v>1020.7470136716917</v>
      </c>
      <c r="AM165" s="59">
        <f t="shared" si="113"/>
        <v>1314.080347005025</v>
      </c>
      <c r="AN165" s="59">
        <f ca="1">AVERAGE(OFFSET($AM$3,0,0,'Données projet'!$E$10+1,1))-AVERAGE(OFFSET($H$3,0,0,'Données projet'!$E$10+1,1))</f>
        <v>609.60019207204277</v>
      </c>
      <c r="AO165" s="59">
        <f t="shared" si="144"/>
        <v>281.42238288764503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63.806682153244132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63.806682153244132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9.9316821433603781E-14</v>
      </c>
      <c r="BF165" s="13">
        <f t="shared" si="167"/>
        <v>1.4932118279712753E-12</v>
      </c>
      <c r="BG165" s="20">
        <f t="shared" si="168"/>
        <v>2.7736540643801645E-12</v>
      </c>
      <c r="BH165" s="59">
        <f t="shared" si="116"/>
        <v>293.3333333333361</v>
      </c>
      <c r="BI165" s="59">
        <f ca="1">AVERAGE(OFFSET($BH$3,0,0,'Données projet'!$E$11+1,1))-AVERAGE(OFFSET($H$3,0,0,'Données projet'!$E$11+1,1))</f>
        <v>140.51047034381901</v>
      </c>
      <c r="BJ165" s="59">
        <f t="shared" si="146"/>
        <v>141.76719489924892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7.0549387796379044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7.0549387796379044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541.30433760000039</v>
      </c>
      <c r="CA165" s="13">
        <f t="shared" si="170"/>
        <v>119.90049626610461</v>
      </c>
      <c r="CB165" s="20">
        <f t="shared" si="171"/>
        <v>1151.598418983466</v>
      </c>
      <c r="CC165" s="59">
        <f t="shared" si="119"/>
        <v>1444.9317523167992</v>
      </c>
      <c r="CD165" s="59">
        <f ca="1">AVERAGE(OFFSET($CC$3,0,0,'Données projet'!$E$12+1,1))-AVERAGE(OFFSET($H$3,0,0,'Données projet'!$E$12+1,1))</f>
        <v>683.36974161977764</v>
      </c>
      <c r="CE165" s="59">
        <f t="shared" si="148"/>
        <v>312.6921234697457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72.174771615964687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72.174771615964687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8.4429999999999943</v>
      </c>
      <c r="CT165" s="12">
        <f>IF('Données projet'!$A$140&gt;35,CT164+CS165-DB164,IF(A165&lt;'Données projet'!$A$140,$CQ$205^A165,IF(A165='Données projet'!$A$140,'Données projet'!$B$140,CT164+CS165-DB164)))</f>
        <v>502.88400000000036</v>
      </c>
      <c r="CU165" s="17">
        <f>CT165*VLOOKUP('Données projet'!$B$13,Paramètres!$A$1:$I$89,3,0)*VLOOKUP('Données projet'!$B$13,Paramètres!$A$1:$I$89,5,0)</f>
        <v>541.30433760000039</v>
      </c>
      <c r="CV165" s="13">
        <f t="shared" si="173"/>
        <v>119.90049626610461</v>
      </c>
      <c r="CW165" s="20">
        <f t="shared" si="174"/>
        <v>1151.598418983466</v>
      </c>
      <c r="CX165" s="59">
        <f t="shared" si="122"/>
        <v>1444.9317523167992</v>
      </c>
      <c r="CY165" s="59">
        <f ca="1">AVERAGE(OFFSET($CX$3,0,0,'Données projet'!$E$13+1,1))-AVERAGE(OFFSET($H$3,0,0,'Données projet'!$E$13+1,1))</f>
        <v>683.36974161977764</v>
      </c>
      <c r="CZ165" s="59">
        <f t="shared" si="150"/>
        <v>312.6921234697457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72.174771615964687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72.174771615964687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462.64866960000029</v>
      </c>
      <c r="P166" s="13">
        <f t="shared" si="141"/>
        <v>104.36818455309495</v>
      </c>
      <c r="Q166" s="20">
        <f t="shared" si="162"/>
        <v>987.5543543166408</v>
      </c>
      <c r="R166" s="59">
        <f t="shared" si="109"/>
        <v>1280.8876876499742</v>
      </c>
      <c r="S166" s="59">
        <f ca="1">AVERAGE(OFFSET($R$3,0,0,'Données projet'!$E$9+1,1))-AVERAGE(OFFSET($H$3,0,0,'Données projet'!$E$9+1,1))</f>
        <v>544.5835993538301</v>
      </c>
      <c r="T166" s="59">
        <f t="shared" si="142"/>
        <v>269.67340993773422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59.478973409807068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59.478973409807068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486.57877320000034</v>
      </c>
      <c r="AK166" s="13">
        <f t="shared" si="164"/>
        <v>109.12408023825806</v>
      </c>
      <c r="AL166" s="20">
        <f t="shared" si="165"/>
        <v>1037.5158030716334</v>
      </c>
      <c r="AM166" s="59">
        <f t="shared" si="113"/>
        <v>1330.8491364049667</v>
      </c>
      <c r="AN166" s="59">
        <f ca="1">AVERAGE(OFFSET($AM$3,0,0,'Données projet'!$E$10+1,1))-AVERAGE(OFFSET($H$3,0,0,'Données projet'!$E$10+1,1))</f>
        <v>609.60019207204277</v>
      </c>
      <c r="AO166" s="59">
        <f t="shared" si="144"/>
        <v>281.42238288764503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62.555472034452272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62.555472034452272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9.9316821433603781E-14</v>
      </c>
      <c r="BF166" s="13">
        <f t="shared" si="167"/>
        <v>1.4932118279712753E-12</v>
      </c>
      <c r="BG166" s="20">
        <f t="shared" si="168"/>
        <v>2.7736540643801645E-12</v>
      </c>
      <c r="BH166" s="59">
        <f t="shared" si="116"/>
        <v>293.3333333333361</v>
      </c>
      <c r="BI166" s="59">
        <f ca="1">AVERAGE(OFFSET($BH$3,0,0,'Données projet'!$E$11+1,1))-AVERAGE(OFFSET($H$3,0,0,'Données projet'!$E$11+1,1))</f>
        <v>140.51047034381901</v>
      </c>
      <c r="BJ166" s="59">
        <f t="shared" si="146"/>
        <v>141.76719489924892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6.9165957332569663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6.9165957332569663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550.39238280000041</v>
      </c>
      <c r="CA166" s="13">
        <f t="shared" si="170"/>
        <v>121.67748109631978</v>
      </c>
      <c r="CB166" s="20">
        <f t="shared" si="171"/>
        <v>1170.5216796194243</v>
      </c>
      <c r="CC166" s="59">
        <f t="shared" si="119"/>
        <v>1463.8550129527575</v>
      </c>
      <c r="CD166" s="59">
        <f ca="1">AVERAGE(OFFSET($CC$3,0,0,'Données projet'!$E$12+1,1))-AVERAGE(OFFSET($H$3,0,0,'Données projet'!$E$12+1,1))</f>
        <v>683.36974161977764</v>
      </c>
      <c r="CE166" s="59">
        <f t="shared" si="148"/>
        <v>312.6921234697457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70.759468366839471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70.759468366839471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8.4429999999999943</v>
      </c>
      <c r="CT166" s="12">
        <f>IF('Données projet'!$A$140&gt;35,CT165+CS166-DB165,IF(A166&lt;'Données projet'!$A$140,$CQ$205^A166,IF(A166='Données projet'!$A$140,'Données projet'!$B$140,CT165+CS166-DB165)))</f>
        <v>511.32700000000034</v>
      </c>
      <c r="CU166" s="17">
        <f>CT166*VLOOKUP('Données projet'!$B$13,Paramètres!$A$1:$I$89,3,0)*VLOOKUP('Données projet'!$B$13,Paramètres!$A$1:$I$89,5,0)</f>
        <v>550.39238280000041</v>
      </c>
      <c r="CV166" s="13">
        <f t="shared" si="173"/>
        <v>121.67748109631978</v>
      </c>
      <c r="CW166" s="20">
        <f t="shared" si="174"/>
        <v>1170.5216796194243</v>
      </c>
      <c r="CX166" s="59">
        <f t="shared" si="122"/>
        <v>1463.8550129527575</v>
      </c>
      <c r="CY166" s="59">
        <f ca="1">AVERAGE(OFFSET($CX$3,0,0,'Données projet'!$E$13+1,1))-AVERAGE(OFFSET($H$3,0,0,'Données projet'!$E$13+1,1))</f>
        <v>683.36974161977764</v>
      </c>
      <c r="CZ166" s="59">
        <f t="shared" si="150"/>
        <v>312.6921234697457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70.759468366839471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70.759468366839471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470.28789600000022</v>
      </c>
      <c r="P167" s="13">
        <f t="shared" si="141"/>
        <v>105.88945661390174</v>
      </c>
      <c r="Q167" s="20">
        <f t="shared" si="162"/>
        <v>1003.5088891358791</v>
      </c>
      <c r="R167" s="59">
        <f t="shared" si="109"/>
        <v>1296.8422224692124</v>
      </c>
      <c r="S167" s="59">
        <f ca="1">AVERAGE(OFFSET($R$3,0,0,'Données projet'!$E$9+1,1))-AVERAGE(OFFSET($H$3,0,0,'Données projet'!$E$9+1,1))</f>
        <v>544.5835993538301</v>
      </c>
      <c r="T167" s="59">
        <f t="shared" si="142"/>
        <v>269.67340993773422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73.687796339175065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73.687796339175065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494.61313200000029</v>
      </c>
      <c r="AK167" s="13">
        <f t="shared" si="164"/>
        <v>110.71467429849332</v>
      </c>
      <c r="AL167" s="20">
        <f t="shared" si="165"/>
        <v>1054.2792626365431</v>
      </c>
      <c r="AM167" s="59">
        <f t="shared" si="113"/>
        <v>1347.6125959698763</v>
      </c>
      <c r="AN167" s="59">
        <f ca="1">AVERAGE(OFFSET($AM$3,0,0,'Données projet'!$E$10+1,1))-AVERAGE(OFFSET($H$3,0,0,'Données projet'!$E$10+1,1))</f>
        <v>609.60019207204277</v>
      </c>
      <c r="AO167" s="59">
        <f t="shared" si="144"/>
        <v>281.42238288764503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77.499234080856539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77.499234080856539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9.9316821433603781E-14</v>
      </c>
      <c r="BF167" s="13">
        <f t="shared" si="167"/>
        <v>1.4932118279712753E-12</v>
      </c>
      <c r="BG167" s="20">
        <f t="shared" si="168"/>
        <v>2.7736540643801645E-12</v>
      </c>
      <c r="BH167" s="59">
        <f t="shared" si="116"/>
        <v>293.3333333333361</v>
      </c>
      <c r="BI167" s="59">
        <f ca="1">AVERAGE(OFFSET($BH$3,0,0,'Données projet'!$E$11+1,1))-AVERAGE(OFFSET($H$3,0,0,'Données projet'!$E$11+1,1))</f>
        <v>140.51047034381901</v>
      </c>
      <c r="BJ167" s="59">
        <f t="shared" si="146"/>
        <v>141.76719489924892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6.7809655096346315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6.7809655096346315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559.4804280000003</v>
      </c>
      <c r="CA167" s="13">
        <f t="shared" si="170"/>
        <v>123.45105369618628</v>
      </c>
      <c r="CB167" s="20">
        <f t="shared" si="171"/>
        <v>1189.4389972875249</v>
      </c>
      <c r="CC167" s="59">
        <f t="shared" si="119"/>
        <v>1482.7723306208582</v>
      </c>
      <c r="CD167" s="59">
        <f ca="1">AVERAGE(OFFSET($CC$3,0,0,'Données projet'!$E$12+1,1))-AVERAGE(OFFSET($H$3,0,0,'Données projet'!$E$12+1,1))</f>
        <v>683.36974161977764</v>
      </c>
      <c r="CE167" s="59">
        <f t="shared" si="148"/>
        <v>312.6921234697457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87.663068058673801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87.663068058673801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519.77</v>
      </c>
      <c r="CR167" s="12">
        <f>VLOOKUP(A167,'Données projet'!$A$139:$I$159,9,0)</f>
        <v>8.4429999999999943</v>
      </c>
      <c r="CS167" s="12">
        <f t="array" ref="CS167">INDEX(CR:CR,MIN(IF(ISNUMBER(CR167:CR363),ROW(CR167:CR363),"")))</f>
        <v>8.4429999999999943</v>
      </c>
      <c r="CT167" s="12">
        <f>IF('Données projet'!$A$140&gt;35,CT166+CS167-DB166,IF(A167&lt;'Données projet'!$A$140,$CQ$205^A167,IF(A167='Données projet'!$A$140,'Données projet'!$B$140,CT166+CS167-DB166)))</f>
        <v>519.77000000000032</v>
      </c>
      <c r="CU167" s="17">
        <f>CT167*VLOOKUP('Données projet'!$B$13,Paramètres!$A$1:$I$89,3,0)*VLOOKUP('Données projet'!$B$13,Paramètres!$A$1:$I$89,5,0)</f>
        <v>559.4804280000003</v>
      </c>
      <c r="CV167" s="13">
        <f t="shared" si="173"/>
        <v>123.45105369618628</v>
      </c>
      <c r="CW167" s="20">
        <f t="shared" si="174"/>
        <v>1189.4389972875249</v>
      </c>
      <c r="CX167" s="59">
        <f t="shared" si="122"/>
        <v>1482.7723306208582</v>
      </c>
      <c r="CY167" s="59">
        <f ca="1">AVERAGE(OFFSET($CX$3,0,0,'Données projet'!$E$13+1,1))-AVERAGE(OFFSET($H$3,0,0,'Données projet'!$E$13+1,1))</f>
        <v>683.36974161977764</v>
      </c>
      <c r="CZ167" s="59">
        <f t="shared" si="150"/>
        <v>312.6921234697457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0.25800000000000001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87.663068058673801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87.663068058673801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424.11233280000033</v>
      </c>
      <c r="P168" s="13">
        <f t="shared" si="141"/>
        <v>96.648293340367189</v>
      </c>
      <c r="Q168" s="20">
        <f t="shared" si="162"/>
        <v>906.99142386114011</v>
      </c>
      <c r="R168" s="59">
        <f t="shared" si="109"/>
        <v>1200.3247571944735</v>
      </c>
      <c r="S168" s="59">
        <f ca="1">AVERAGE(OFFSET($R$3,0,0,'Données projet'!$E$9+1,1))-AVERAGE(OFFSET($H$3,0,0,'Données projet'!$E$9+1,1))</f>
        <v>544.5835993538301</v>
      </c>
      <c r="T168" s="59">
        <f t="shared" si="142"/>
        <v>269.67340993773422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72.242823598081642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72.242823598081642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446.04917760000041</v>
      </c>
      <c r="AK168" s="13">
        <f t="shared" si="164"/>
        <v>101.05240560162805</v>
      </c>
      <c r="AL168" s="20">
        <f t="shared" si="165"/>
        <v>952.8685907428362</v>
      </c>
      <c r="AM168" s="59">
        <f t="shared" si="113"/>
        <v>1246.2019240761695</v>
      </c>
      <c r="AN168" s="59">
        <f ca="1">AVERAGE(OFFSET($AM$3,0,0,'Données projet'!$E$10+1,1))-AVERAGE(OFFSET($H$3,0,0,'Données projet'!$E$10+1,1))</f>
        <v>609.60019207204277</v>
      </c>
      <c r="AO168" s="59">
        <f t="shared" si="144"/>
        <v>281.42238288764503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75.979521370396213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75.979521370396213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9.9316821433603781E-14</v>
      </c>
      <c r="BF168" s="13">
        <f t="shared" si="167"/>
        <v>1.4932118279712753E-12</v>
      </c>
      <c r="BG168" s="20">
        <f t="shared" si="168"/>
        <v>2.7736540643801645E-12</v>
      </c>
      <c r="BH168" s="59">
        <f t="shared" si="116"/>
        <v>293.3333333333361</v>
      </c>
      <c r="BI168" s="59">
        <f ca="1">AVERAGE(OFFSET($BH$3,0,0,'Données projet'!$E$11+1,1))-AVERAGE(OFFSET($H$3,0,0,'Données projet'!$E$11+1,1))</f>
        <v>140.51047034381901</v>
      </c>
      <c r="BJ168" s="59">
        <f t="shared" si="146"/>
        <v>141.76719489924892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6.6479949119712627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6.6479949119712627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504.54743040000039</v>
      </c>
      <c r="CA168" s="13">
        <f t="shared" si="170"/>
        <v>112.67725826860105</v>
      </c>
      <c r="CB168" s="20">
        <f t="shared" si="171"/>
        <v>1074.999666097814</v>
      </c>
      <c r="CC168" s="59">
        <f t="shared" si="119"/>
        <v>1368.3329994311473</v>
      </c>
      <c r="CD168" s="59">
        <f ca="1">AVERAGE(OFFSET($CC$3,0,0,'Données projet'!$E$12+1,1))-AVERAGE(OFFSET($H$3,0,0,'Données projet'!$E$12+1,1))</f>
        <v>683.36974161977764</v>
      </c>
      <c r="CE168" s="59">
        <f t="shared" si="148"/>
        <v>312.6921234697457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85.944048763235074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85.944048763235074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8.5459999999999976</v>
      </c>
      <c r="CT168" s="12">
        <f>IF('Données projet'!$A$140&gt;35,CT167+CS168-DB167,IF(A168&lt;'Données projet'!$A$140,$CQ$205^A168,IF(A168='Données projet'!$A$140,'Données projet'!$B$140,CT167+CS168-DB167)))</f>
        <v>468.73600000000039</v>
      </c>
      <c r="CU168" s="17">
        <f>CT168*VLOOKUP('Données projet'!$B$13,Paramètres!$A$1:$I$89,3,0)*VLOOKUP('Données projet'!$B$13,Paramètres!$A$1:$I$89,5,0)</f>
        <v>504.54743040000039</v>
      </c>
      <c r="CV168" s="13">
        <f t="shared" si="173"/>
        <v>112.67725826860105</v>
      </c>
      <c r="CW168" s="20">
        <f t="shared" si="174"/>
        <v>1074.999666097814</v>
      </c>
      <c r="CX168" s="59">
        <f t="shared" si="122"/>
        <v>1368.3329994311473</v>
      </c>
      <c r="CY168" s="59">
        <f ca="1">AVERAGE(OFFSET($CX$3,0,0,'Données projet'!$E$13+1,1))-AVERAGE(OFFSET($H$3,0,0,'Données projet'!$E$13+1,1))</f>
        <v>683.36974161977764</v>
      </c>
      <c r="CZ168" s="59">
        <f t="shared" si="150"/>
        <v>312.6921234697457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85.944048763235074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85.944048763235074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431.84475360000033</v>
      </c>
      <c r="P169" s="13">
        <f t="shared" si="141"/>
        <v>98.203637489221336</v>
      </c>
      <c r="Q169" s="20">
        <f t="shared" si="162"/>
        <v>923.16761448039449</v>
      </c>
      <c r="R169" s="59">
        <f t="shared" si="109"/>
        <v>1216.5009478137279</v>
      </c>
      <c r="S169" s="59">
        <f ca="1">AVERAGE(OFFSET($R$3,0,0,'Données projet'!$E$9+1,1))-AVERAGE(OFFSET($H$3,0,0,'Données projet'!$E$9+1,1))</f>
        <v>544.5835993538301</v>
      </c>
      <c r="T169" s="59">
        <f t="shared" si="142"/>
        <v>269.67340993773422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70.826185891094724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70.826185891094724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454.1815512000004</v>
      </c>
      <c r="AK169" s="13">
        <f t="shared" si="164"/>
        <v>102.67862436191818</v>
      </c>
      <c r="AL169" s="20">
        <f t="shared" si="165"/>
        <v>969.8648057703416</v>
      </c>
      <c r="AM169" s="59">
        <f t="shared" si="113"/>
        <v>1263.198139103675</v>
      </c>
      <c r="AN169" s="59">
        <f ca="1">AVERAGE(OFFSET($AM$3,0,0,'Données projet'!$E$10+1,1))-AVERAGE(OFFSET($H$3,0,0,'Données projet'!$E$10+1,1))</f>
        <v>609.60019207204277</v>
      </c>
      <c r="AO169" s="59">
        <f t="shared" si="144"/>
        <v>281.42238288764503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74.489609299254795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74.489609299254795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9.9316821433603781E-14</v>
      </c>
      <c r="BF169" s="13">
        <f t="shared" si="167"/>
        <v>1.4932118279712753E-12</v>
      </c>
      <c r="BG169" s="20">
        <f t="shared" si="168"/>
        <v>2.7736540643801645E-12</v>
      </c>
      <c r="BH169" s="59">
        <f t="shared" si="116"/>
        <v>293.3333333333361</v>
      </c>
      <c r="BI169" s="59">
        <f ca="1">AVERAGE(OFFSET($BH$3,0,0,'Données projet'!$E$11+1,1))-AVERAGE(OFFSET($H$3,0,0,'Données projet'!$E$11+1,1))</f>
        <v>140.51047034381901</v>
      </c>
      <c r="BJ169" s="59">
        <f t="shared" si="146"/>
        <v>141.76719489924892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6.5176317866240163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6.5176317866240163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513.74634480000043</v>
      </c>
      <c r="CA169" s="13">
        <f t="shared" si="170"/>
        <v>114.49055375784276</v>
      </c>
      <c r="CB169" s="20">
        <f t="shared" si="171"/>
        <v>1094.1792649882436</v>
      </c>
      <c r="CC169" s="59">
        <f t="shared" si="119"/>
        <v>1387.5125983215769</v>
      </c>
      <c r="CD169" s="59">
        <f ca="1">AVERAGE(OFFSET($CC$3,0,0,'Données projet'!$E$12+1,1))-AVERAGE(OFFSET($H$3,0,0,'Données projet'!$E$12+1,1))</f>
        <v>683.36974161977764</v>
      </c>
      <c r="CE169" s="59">
        <f t="shared" si="148"/>
        <v>312.6921234697457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84.25873838768166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84.25873838768166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8.5459999999999976</v>
      </c>
      <c r="CT169" s="12">
        <f>IF('Données projet'!$A$140&gt;35,CT168+CS169-DB168,IF(A169&lt;'Données projet'!$A$140,$CQ$205^A169,IF(A169='Données projet'!$A$140,'Données projet'!$B$140,CT168+CS169-DB168)))</f>
        <v>477.28200000000038</v>
      </c>
      <c r="CU169" s="17">
        <f>CT169*VLOOKUP('Données projet'!$B$13,Paramètres!$A$1:$I$89,3,0)*VLOOKUP('Données projet'!$B$13,Paramètres!$A$1:$I$89,5,0)</f>
        <v>513.74634480000043</v>
      </c>
      <c r="CV169" s="13">
        <f t="shared" si="173"/>
        <v>114.49055375784276</v>
      </c>
      <c r="CW169" s="20">
        <f t="shared" si="174"/>
        <v>1094.1792649882436</v>
      </c>
      <c r="CX169" s="59">
        <f t="shared" si="122"/>
        <v>1387.5125983215769</v>
      </c>
      <c r="CY169" s="59">
        <f ca="1">AVERAGE(OFFSET($CX$3,0,0,'Données projet'!$E$13+1,1))-AVERAGE(OFFSET($H$3,0,0,'Données projet'!$E$13+1,1))</f>
        <v>683.36974161977764</v>
      </c>
      <c r="CZ169" s="59">
        <f t="shared" si="150"/>
        <v>312.6921234697457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84.25873838768166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84.25873838768166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439.57717440000033</v>
      </c>
      <c r="P170" s="13">
        <f t="shared" si="141"/>
        <v>99.755743172047673</v>
      </c>
      <c r="Q170" s="20">
        <f t="shared" si="162"/>
        <v>939.33816477131688</v>
      </c>
      <c r="R170" s="59">
        <f t="shared" si="109"/>
        <v>1232.6714981046503</v>
      </c>
      <c r="S170" s="59">
        <f ca="1">AVERAGE(OFFSET($R$3,0,0,'Données projet'!$E$9+1,1))-AVERAGE(OFFSET($H$3,0,0,'Données projet'!$E$9+1,1))</f>
        <v>544.5835993538301</v>
      </c>
      <c r="T170" s="59">
        <f t="shared" si="142"/>
        <v>269.67340993773422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69.43732758547813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69.43732758547813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462.31392480000034</v>
      </c>
      <c r="AK170" s="13">
        <f t="shared" si="164"/>
        <v>104.30145708432539</v>
      </c>
      <c r="AL170" s="20">
        <f t="shared" si="165"/>
        <v>986.85512344853396</v>
      </c>
      <c r="AM170" s="59">
        <f t="shared" si="113"/>
        <v>1280.1884567818672</v>
      </c>
      <c r="AN170" s="59">
        <f ca="1">AVERAGE(OFFSET($AM$3,0,0,'Données projet'!$E$10+1,1))-AVERAGE(OFFSET($H$3,0,0,'Données projet'!$E$10+1,1))</f>
        <v>609.60019207204277</v>
      </c>
      <c r="AO170" s="59">
        <f t="shared" si="144"/>
        <v>281.42238288764503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73.028913495071833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73.028913495071833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9.9316821433603781E-14</v>
      </c>
      <c r="BF170" s="13">
        <f t="shared" si="167"/>
        <v>1.4932118279712753E-12</v>
      </c>
      <c r="BG170" s="20">
        <f t="shared" si="168"/>
        <v>2.7736540643801645E-12</v>
      </c>
      <c r="BH170" s="59">
        <f t="shared" si="116"/>
        <v>293.3333333333361</v>
      </c>
      <c r="BI170" s="59">
        <f ca="1">AVERAGE(OFFSET($BH$3,0,0,'Données projet'!$E$11+1,1))-AVERAGE(OFFSET($H$3,0,0,'Données projet'!$E$11+1,1))</f>
        <v>140.51047034381901</v>
      </c>
      <c r="BJ170" s="59">
        <f t="shared" si="146"/>
        <v>141.76719489924892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6.3898250026511745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6.3898250026511745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522.94525920000035</v>
      </c>
      <c r="CA170" s="13">
        <f t="shared" si="170"/>
        <v>116.30007368664351</v>
      </c>
      <c r="CB170" s="20">
        <f t="shared" si="171"/>
        <v>1113.3522881109047</v>
      </c>
      <c r="CC170" s="59">
        <f t="shared" si="119"/>
        <v>1406.685621444238</v>
      </c>
      <c r="CD170" s="59">
        <f ca="1">AVERAGE(OFFSET($CC$3,0,0,'Données projet'!$E$12+1,1))-AVERAGE(OFFSET($H$3,0,0,'Données projet'!$E$12+1,1))</f>
        <v>683.36974161977764</v>
      </c>
      <c r="CE170" s="59">
        <f t="shared" si="148"/>
        <v>312.6921234697457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82.606475920655029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82.606475920655029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8.5459999999999976</v>
      </c>
      <c r="CT170" s="12">
        <f>IF('Données projet'!$A$140&gt;35,CT169+CS170-DB169,IF(A170&lt;'Données projet'!$A$140,$CQ$205^A170,IF(A170='Données projet'!$A$140,'Données projet'!$B$140,CT169+CS170-DB169)))</f>
        <v>485.82800000000037</v>
      </c>
      <c r="CU170" s="17">
        <f>CT170*VLOOKUP('Données projet'!$B$13,Paramètres!$A$1:$I$89,3,0)*VLOOKUP('Données projet'!$B$13,Paramètres!$A$1:$I$89,5,0)</f>
        <v>522.94525920000035</v>
      </c>
      <c r="CV170" s="13">
        <f t="shared" si="173"/>
        <v>116.30007368664351</v>
      </c>
      <c r="CW170" s="20">
        <f t="shared" si="174"/>
        <v>1113.3522881109047</v>
      </c>
      <c r="CX170" s="59">
        <f t="shared" si="122"/>
        <v>1406.685621444238</v>
      </c>
      <c r="CY170" s="59">
        <f ca="1">AVERAGE(OFFSET($CX$3,0,0,'Données projet'!$E$13+1,1))-AVERAGE(OFFSET($H$3,0,0,'Données projet'!$E$13+1,1))</f>
        <v>683.36974161977764</v>
      </c>
      <c r="CZ170" s="59">
        <f t="shared" si="150"/>
        <v>312.6921234697457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82.606475920655029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82.606475920655029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447.30959520000027</v>
      </c>
      <c r="P171" s="13">
        <f t="shared" si="141"/>
        <v>101.30467392781068</v>
      </c>
      <c r="Q171" s="20">
        <f t="shared" si="162"/>
        <v>955.50318539760417</v>
      </c>
      <c r="R171" s="59">
        <f t="shared" si="109"/>
        <v>1248.8365187309375</v>
      </c>
      <c r="S171" s="59">
        <f ca="1">AVERAGE(OFFSET($R$3,0,0,'Données projet'!$E$9+1,1))-AVERAGE(OFFSET($H$3,0,0,'Données projet'!$E$9+1,1))</f>
        <v>544.5835993538301</v>
      </c>
      <c r="T171" s="59">
        <f t="shared" si="142"/>
        <v>269.67340993773422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68.075703944114764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68.075703944114764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470.44629840000033</v>
      </c>
      <c r="AK171" s="13">
        <f t="shared" si="164"/>
        <v>105.92097020318585</v>
      </c>
      <c r="AL171" s="20">
        <f t="shared" si="165"/>
        <v>1003.8396594838824</v>
      </c>
      <c r="AM171" s="59">
        <f t="shared" si="113"/>
        <v>1297.1729928172158</v>
      </c>
      <c r="AN171" s="59">
        <f ca="1">AVERAGE(OFFSET($AM$3,0,0,'Données projet'!$E$10+1,1))-AVERAGE(OFFSET($H$3,0,0,'Données projet'!$E$10+1,1))</f>
        <v>609.60019207204277</v>
      </c>
      <c r="AO171" s="59">
        <f t="shared" si="144"/>
        <v>281.42238288764503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71.596861044672423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71.596861044672423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9.9316821433603781E-14</v>
      </c>
      <c r="BF171" s="13">
        <f t="shared" si="167"/>
        <v>1.4932118279712753E-12</v>
      </c>
      <c r="BG171" s="20">
        <f t="shared" si="168"/>
        <v>2.7736540643801645E-12</v>
      </c>
      <c r="BH171" s="59">
        <f t="shared" si="116"/>
        <v>293.3333333333361</v>
      </c>
      <c r="BI171" s="59">
        <f ca="1">AVERAGE(OFFSET($BH$3,0,0,'Données projet'!$E$11+1,1))-AVERAGE(OFFSET($H$3,0,0,'Données projet'!$E$11+1,1))</f>
        <v>140.51047034381901</v>
      </c>
      <c r="BJ171" s="59">
        <f t="shared" si="146"/>
        <v>141.76719489924892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6.2645244317575992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6.2645244317575992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532.14417360000039</v>
      </c>
      <c r="CA171" s="13">
        <f t="shared" si="170"/>
        <v>118.1058921318037</v>
      </c>
      <c r="CB171" s="20">
        <f t="shared" si="171"/>
        <v>1132.518864482892</v>
      </c>
      <c r="CC171" s="59">
        <f t="shared" si="119"/>
        <v>1425.8521978162253</v>
      </c>
      <c r="CD171" s="59">
        <f ca="1">AVERAGE(OFFSET($CC$3,0,0,'Données projet'!$E$12+1,1))-AVERAGE(OFFSET($H$3,0,0,'Données projet'!$E$12+1,1))</f>
        <v>683.36974161977764</v>
      </c>
      <c r="CE171" s="59">
        <f t="shared" si="148"/>
        <v>312.6921234697457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80.986613312826194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80.986613312826194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8.5459999999999976</v>
      </c>
      <c r="CT171" s="12">
        <f>IF('Données projet'!$A$140&gt;35,CT170+CS171-DB170,IF(A171&lt;'Données projet'!$A$140,$CQ$205^A171,IF(A171='Données projet'!$A$140,'Données projet'!$B$140,CT170+CS171-DB170)))</f>
        <v>494.37400000000036</v>
      </c>
      <c r="CU171" s="17">
        <f>CT171*VLOOKUP('Données projet'!$B$13,Paramètres!$A$1:$I$89,3,0)*VLOOKUP('Données projet'!$B$13,Paramètres!$A$1:$I$89,5,0)</f>
        <v>532.14417360000039</v>
      </c>
      <c r="CV171" s="13">
        <f t="shared" si="173"/>
        <v>118.1058921318037</v>
      </c>
      <c r="CW171" s="20">
        <f t="shared" si="174"/>
        <v>1132.518864482892</v>
      </c>
      <c r="CX171" s="59">
        <f t="shared" si="122"/>
        <v>1425.8521978162253</v>
      </c>
      <c r="CY171" s="59">
        <f ca="1">AVERAGE(OFFSET($CX$3,0,0,'Données projet'!$E$13+1,1))-AVERAGE(OFFSET($H$3,0,0,'Données projet'!$E$13+1,1))</f>
        <v>683.36974161977764</v>
      </c>
      <c r="CZ171" s="59">
        <f t="shared" si="150"/>
        <v>312.6921234697457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80.986613312826194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80.986613312826194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455.04201600000027</v>
      </c>
      <c r="P172" s="13">
        <f t="shared" si="141"/>
        <v>102.85049097288233</v>
      </c>
      <c r="Q172" s="20">
        <f t="shared" si="162"/>
        <v>971.66278297777069</v>
      </c>
      <c r="R172" s="59">
        <f t="shared" si="109"/>
        <v>1264.9961163111041</v>
      </c>
      <c r="S172" s="59">
        <f ca="1">AVERAGE(OFFSET($R$3,0,0,'Données projet'!$E$9+1,1))-AVERAGE(OFFSET($H$3,0,0,'Données projet'!$E$9+1,1))</f>
        <v>544.5835993538301</v>
      </c>
      <c r="T172" s="59">
        <f t="shared" si="142"/>
        <v>269.67340993773422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66.740780911850109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66.740780911850109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478.57867200000032</v>
      </c>
      <c r="AK172" s="13">
        <f t="shared" si="164"/>
        <v>107.53722772440642</v>
      </c>
      <c r="AL172" s="20">
        <f t="shared" si="165"/>
        <v>1020.8185253533417</v>
      </c>
      <c r="AM172" s="59">
        <f t="shared" si="113"/>
        <v>1314.151858686675</v>
      </c>
      <c r="AN172" s="59">
        <f ca="1">AVERAGE(OFFSET($AM$3,0,0,'Données projet'!$E$10+1,1))-AVERAGE(OFFSET($H$3,0,0,'Données projet'!$E$10+1,1))</f>
        <v>609.60019207204277</v>
      </c>
      <c r="AO172" s="59">
        <f t="shared" si="144"/>
        <v>281.42238288764503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70.192890269359609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70.192890269359609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9.9316821433603781E-14</v>
      </c>
      <c r="BF172" s="13">
        <f t="shared" si="167"/>
        <v>1.4932118279712753E-12</v>
      </c>
      <c r="BG172" s="20">
        <f t="shared" si="168"/>
        <v>2.7736540643801645E-12</v>
      </c>
      <c r="BH172" s="59">
        <f t="shared" si="116"/>
        <v>293.3333333333361</v>
      </c>
      <c r="BI172" s="59">
        <f ca="1">AVERAGE(OFFSET($BH$3,0,0,'Données projet'!$E$11+1,1))-AVERAGE(OFFSET($H$3,0,0,'Données projet'!$E$11+1,1))</f>
        <v>140.51047034381901</v>
      </c>
      <c r="BJ172" s="59">
        <f t="shared" si="146"/>
        <v>141.76719489924892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6.1416809286334457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6.1416809286334457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541.34308800000031</v>
      </c>
      <c r="CA172" s="13">
        <f t="shared" si="170"/>
        <v>119.90808046233271</v>
      </c>
      <c r="CB172" s="20">
        <f t="shared" si="171"/>
        <v>1151.6791184052299</v>
      </c>
      <c r="CC172" s="59">
        <f t="shared" si="119"/>
        <v>1445.0124517385632</v>
      </c>
      <c r="CD172" s="59">
        <f ca="1">AVERAGE(OFFSET($CC$3,0,0,'Données projet'!$E$12+1,1))-AVERAGE(OFFSET($H$3,0,0,'Données projet'!$E$12+1,1))</f>
        <v>683.36974161977764</v>
      </c>
      <c r="CE172" s="59">
        <f t="shared" si="148"/>
        <v>312.6921234697457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79.398515222718245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79.398515222718245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8.5459999999999976</v>
      </c>
      <c r="CT172" s="12">
        <f>IF('Données projet'!$A$140&gt;35,CT171+CS172-DB171,IF(A172&lt;'Données projet'!$A$140,$CQ$205^A172,IF(A172='Données projet'!$A$140,'Données projet'!$B$140,CT171+CS172-DB171)))</f>
        <v>502.92000000000036</v>
      </c>
      <c r="CU172" s="17">
        <f>CT172*VLOOKUP('Données projet'!$B$13,Paramètres!$A$1:$I$89,3,0)*VLOOKUP('Données projet'!$B$13,Paramètres!$A$1:$I$89,5,0)</f>
        <v>541.34308800000031</v>
      </c>
      <c r="CV172" s="13">
        <f t="shared" si="173"/>
        <v>119.90808046233271</v>
      </c>
      <c r="CW172" s="20">
        <f t="shared" si="174"/>
        <v>1151.6791184052299</v>
      </c>
      <c r="CX172" s="59">
        <f t="shared" si="122"/>
        <v>1445.0124517385632</v>
      </c>
      <c r="CY172" s="59">
        <f ca="1">AVERAGE(OFFSET($CX$3,0,0,'Données projet'!$E$13+1,1))-AVERAGE(OFFSET($H$3,0,0,'Données projet'!$E$13+1,1))</f>
        <v>683.36974161977764</v>
      </c>
      <c r="CZ172" s="59">
        <f t="shared" si="150"/>
        <v>312.6921234697457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79.398515222718245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79.398515222718245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462.77443680000027</v>
      </c>
      <c r="P173" s="13">
        <f t="shared" si="141"/>
        <v>104.39325332394039</v>
      </c>
      <c r="Q173" s="20">
        <f t="shared" si="162"/>
        <v>987.81706029919678</v>
      </c>
      <c r="R173" s="59">
        <f t="shared" si="109"/>
        <v>1281.15039363253</v>
      </c>
      <c r="S173" s="59">
        <f ca="1">AVERAGE(OFFSET($R$3,0,0,'Données projet'!$E$9+1,1))-AVERAGE(OFFSET($H$3,0,0,'Données projet'!$E$9+1,1))</f>
        <v>544.5835993538301</v>
      </c>
      <c r="T173" s="59">
        <f t="shared" si="142"/>
        <v>269.67340993773422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65.432034906025521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65.432034906025521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486.71104560000038</v>
      </c>
      <c r="AK173" s="13">
        <f t="shared" si="164"/>
        <v>109.15029135396269</v>
      </c>
      <c r="AL173" s="20">
        <f t="shared" si="165"/>
        <v>1037.7918285281523</v>
      </c>
      <c r="AM173" s="59">
        <f t="shared" si="113"/>
        <v>1331.1251618614856</v>
      </c>
      <c r="AN173" s="59">
        <f ca="1">AVERAGE(OFFSET($AM$3,0,0,'Données projet'!$E$10+1,1))-AVERAGE(OFFSET($H$3,0,0,'Données projet'!$E$10+1,1))</f>
        <v>609.60019207204277</v>
      </c>
      <c r="AO173" s="59">
        <f t="shared" si="144"/>
        <v>281.42238288764503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68.816450504613059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68.816450504613059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9.9316821433603781E-14</v>
      </c>
      <c r="BF173" s="13">
        <f t="shared" si="167"/>
        <v>1.4932118279712753E-12</v>
      </c>
      <c r="BG173" s="20">
        <f t="shared" si="168"/>
        <v>2.7736540643801645E-12</v>
      </c>
      <c r="BH173" s="59">
        <f t="shared" si="116"/>
        <v>293.3333333333361</v>
      </c>
      <c r="BI173" s="59">
        <f ca="1">AVERAGE(OFFSET($BH$3,0,0,'Données projet'!$E$11+1,1))-AVERAGE(OFFSET($H$3,0,0,'Données projet'!$E$11+1,1))</f>
        <v>140.51047034381901</v>
      </c>
      <c r="BJ173" s="59">
        <f t="shared" si="146"/>
        <v>141.76719489924892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6.0212463116784178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6.0212463116784178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550.54200240000034</v>
      </c>
      <c r="CA173" s="13">
        <f t="shared" si="170"/>
        <v>121.70670748272963</v>
      </c>
      <c r="CB173" s="20">
        <f t="shared" si="171"/>
        <v>1170.8331697124213</v>
      </c>
      <c r="CC173" s="59">
        <f t="shared" si="119"/>
        <v>1464.1665030457546</v>
      </c>
      <c r="CD173" s="59">
        <f ca="1">AVERAGE(OFFSET($CC$3,0,0,'Données projet'!$E$12+1,1))-AVERAGE(OFFSET($H$3,0,0,'Données projet'!$E$12+1,1))</f>
        <v>683.36974161977764</v>
      </c>
      <c r="CE173" s="59">
        <f t="shared" si="148"/>
        <v>312.6921234697457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77.841558767513135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77.841558767513135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8.5459999999999976</v>
      </c>
      <c r="CT173" s="12">
        <f>IF('Données projet'!$A$140&gt;35,CT172+CS173-DB172,IF(A173&lt;'Données projet'!$A$140,$CQ$205^A173,IF(A173='Données projet'!$A$140,'Données projet'!$B$140,CT172+CS173-DB172)))</f>
        <v>511.46600000000035</v>
      </c>
      <c r="CU173" s="17">
        <f>CT173*VLOOKUP('Données projet'!$B$13,Paramètres!$A$1:$I$89,3,0)*VLOOKUP('Données projet'!$B$13,Paramètres!$A$1:$I$89,5,0)</f>
        <v>550.54200240000034</v>
      </c>
      <c r="CV173" s="13">
        <f t="shared" si="173"/>
        <v>121.70670748272963</v>
      </c>
      <c r="CW173" s="20">
        <f t="shared" si="174"/>
        <v>1170.8331697124213</v>
      </c>
      <c r="CX173" s="59">
        <f t="shared" si="122"/>
        <v>1464.1665030457546</v>
      </c>
      <c r="CY173" s="59">
        <f ca="1">AVERAGE(OFFSET($CX$3,0,0,'Données projet'!$E$13+1,1))-AVERAGE(OFFSET($H$3,0,0,'Données projet'!$E$13+1,1))</f>
        <v>683.36974161977764</v>
      </c>
      <c r="CZ173" s="59">
        <f t="shared" si="150"/>
        <v>312.6921234697457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77.841558767513135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77.841558767513135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470.50685760000033</v>
      </c>
      <c r="P174" s="13">
        <f t="shared" si="141"/>
        <v>105.93301791241842</v>
      </c>
      <c r="Q174" s="20">
        <f t="shared" si="162"/>
        <v>1003.9661165174626</v>
      </c>
      <c r="R174" s="59">
        <f t="shared" si="109"/>
        <v>1297.299449850796</v>
      </c>
      <c r="S174" s="59">
        <f ca="1">AVERAGE(OFFSET($R$3,0,0,'Données projet'!$E$9+1,1))-AVERAGE(OFFSET($H$3,0,0,'Données projet'!$E$9+1,1))</f>
        <v>544.5835993538301</v>
      </c>
      <c r="T174" s="59">
        <f t="shared" si="142"/>
        <v>269.67340993773422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64.148952611118901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64.148952611118901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494.84341920000037</v>
      </c>
      <c r="AK174" s="13">
        <f t="shared" si="164"/>
        <v>110.76022061756538</v>
      </c>
      <c r="AL174" s="20">
        <f t="shared" si="165"/>
        <v>1054.7596726822603</v>
      </c>
      <c r="AM174" s="59">
        <f t="shared" si="113"/>
        <v>1348.0930060155936</v>
      </c>
      <c r="AN174" s="59">
        <f ca="1">AVERAGE(OFFSET($AM$3,0,0,'Données projet'!$E$10+1,1))-AVERAGE(OFFSET($H$3,0,0,'Données projet'!$E$10+1,1))</f>
        <v>609.60019207204277</v>
      </c>
      <c r="AO174" s="59">
        <f t="shared" si="144"/>
        <v>281.42238288764503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67.46700188410783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67.46700188410783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9.9316821433603781E-14</v>
      </c>
      <c r="BF174" s="13">
        <f t="shared" si="167"/>
        <v>1.4932118279712753E-12</v>
      </c>
      <c r="BG174" s="20">
        <f t="shared" si="168"/>
        <v>2.7736540643801645E-12</v>
      </c>
      <c r="BH174" s="59">
        <f t="shared" si="116"/>
        <v>293.3333333333361</v>
      </c>
      <c r="BI174" s="59">
        <f ca="1">AVERAGE(OFFSET($BH$3,0,0,'Données projet'!$E$11+1,1))-AVERAGE(OFFSET($H$3,0,0,'Données projet'!$E$11+1,1))</f>
        <v>140.51047034381901</v>
      </c>
      <c r="BJ174" s="59">
        <f t="shared" si="146"/>
        <v>141.76719489924892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5.9031733441040153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5.9031733441040153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559.74091680000038</v>
      </c>
      <c r="CA174" s="13">
        <f t="shared" si="170"/>
        <v>123.5018395664157</v>
      </c>
      <c r="CB174" s="20">
        <f t="shared" si="171"/>
        <v>1189.9811340048411</v>
      </c>
      <c r="CC174" s="59">
        <f t="shared" si="119"/>
        <v>1483.3144673381744</v>
      </c>
      <c r="CD174" s="59">
        <f ca="1">AVERAGE(OFFSET($CC$3,0,0,'Données projet'!$E$12+1,1))-AVERAGE(OFFSET($H$3,0,0,'Données projet'!$E$12+1,1))</f>
        <v>683.36974161977764</v>
      </c>
      <c r="CE174" s="59">
        <f t="shared" si="148"/>
        <v>312.6921234697457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76.315133278744923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76.315133278744923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8.5459999999999976</v>
      </c>
      <c r="CT174" s="12">
        <f>IF('Données projet'!$A$140&gt;35,CT173+CS174-DB173,IF(A174&lt;'Données projet'!$A$140,$CQ$205^A174,IF(A174='Données projet'!$A$140,'Données projet'!$B$140,CT173+CS174-DB173)))</f>
        <v>520.0120000000004</v>
      </c>
      <c r="CU174" s="17">
        <f>CT174*VLOOKUP('Données projet'!$B$13,Paramètres!$A$1:$I$89,3,0)*VLOOKUP('Données projet'!$B$13,Paramètres!$A$1:$I$89,5,0)</f>
        <v>559.74091680000038</v>
      </c>
      <c r="CV174" s="13">
        <f t="shared" si="173"/>
        <v>123.5018395664157</v>
      </c>
      <c r="CW174" s="20">
        <f t="shared" si="174"/>
        <v>1189.9811340048411</v>
      </c>
      <c r="CX174" s="59">
        <f t="shared" si="122"/>
        <v>1483.3144673381744</v>
      </c>
      <c r="CY174" s="59">
        <f ca="1">AVERAGE(OFFSET($CX$3,0,0,'Données projet'!$E$13+1,1))-AVERAGE(OFFSET($H$3,0,0,'Données projet'!$E$13+1,1))</f>
        <v>683.36974161977764</v>
      </c>
      <c r="CZ174" s="59">
        <f t="shared" si="150"/>
        <v>312.6921234697457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76.315133278744923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76.315133278744923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478.23927840000039</v>
      </c>
      <c r="P175" s="13">
        <f t="shared" si="141"/>
        <v>107.46983969122122</v>
      </c>
      <c r="Q175" s="20">
        <f t="shared" si="162"/>
        <v>1020.110047342211</v>
      </c>
      <c r="R175" s="59">
        <f t="shared" si="109"/>
        <v>1313.4433806755444</v>
      </c>
      <c r="S175" s="59">
        <f ca="1">AVERAGE(OFFSET($R$3,0,0,'Données projet'!$E$9+1,1))-AVERAGE(OFFSET($H$3,0,0,'Données projet'!$E$9+1,1))</f>
        <v>544.5835993538301</v>
      </c>
      <c r="T175" s="59">
        <f t="shared" si="142"/>
        <v>269.67340993773422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62.891030777412482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62.891030777412482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502.97579280000042</v>
      </c>
      <c r="AK175" s="13">
        <f t="shared" si="164"/>
        <v>112.36707297223725</v>
      </c>
      <c r="AL175" s="20">
        <f t="shared" si="165"/>
        <v>1071.7221578866472</v>
      </c>
      <c r="AM175" s="59">
        <f t="shared" si="113"/>
        <v>1365.0554912199805</v>
      </c>
      <c r="AN175" s="59">
        <f ca="1">AVERAGE(OFFSET($AM$3,0,0,'Données projet'!$E$10+1,1))-AVERAGE(OFFSET($H$3,0,0,'Données projet'!$E$10+1,1))</f>
        <v>609.60019207204277</v>
      </c>
      <c r="AO175" s="59">
        <f t="shared" si="144"/>
        <v>281.42238288764503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66.144015127968316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66.144015127968316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9.9316821433603781E-14</v>
      </c>
      <c r="BF175" s="13">
        <f t="shared" si="167"/>
        <v>1.4932118279712753E-12</v>
      </c>
      <c r="BG175" s="20">
        <f t="shared" si="168"/>
        <v>2.7736540643801645E-12</v>
      </c>
      <c r="BH175" s="59">
        <f t="shared" si="116"/>
        <v>293.3333333333361</v>
      </c>
      <c r="BI175" s="59">
        <f ca="1">AVERAGE(OFFSET($BH$3,0,0,'Données projet'!$E$11+1,1))-AVERAGE(OFFSET($H$3,0,0,'Données projet'!$E$11+1,1))</f>
        <v>140.51047034381901</v>
      </c>
      <c r="BJ175" s="59">
        <f t="shared" si="146"/>
        <v>141.76719489924892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5.7874157154063477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5.7874157154063477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568.93983120000041</v>
      </c>
      <c r="CA175" s="13">
        <f t="shared" si="170"/>
        <v>125.29354078014669</v>
      </c>
      <c r="CB175" s="20">
        <f t="shared" si="171"/>
        <v>1209.1231228654231</v>
      </c>
      <c r="CC175" s="59">
        <f t="shared" si="119"/>
        <v>1502.4564561987563</v>
      </c>
      <c r="CD175" s="59">
        <f ca="1">AVERAGE(OFFSET($CC$3,0,0,'Données projet'!$E$12+1,1))-AVERAGE(OFFSET($H$3,0,0,'Données projet'!$E$12+1,1))</f>
        <v>683.36974161977764</v>
      </c>
      <c r="CE175" s="59">
        <f t="shared" si="148"/>
        <v>312.6921234697457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74.818640062783842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74.818640062783842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8.5459999999999976</v>
      </c>
      <c r="CT175" s="12">
        <f>IF('Données projet'!$A$140&gt;35,CT174+CS175-DB174,IF(A175&lt;'Données projet'!$A$140,$CQ$205^A175,IF(A175='Données projet'!$A$140,'Données projet'!$B$140,CT174+CS175-DB174)))</f>
        <v>528.55800000000045</v>
      </c>
      <c r="CU175" s="17">
        <f>CT175*VLOOKUP('Données projet'!$B$13,Paramètres!$A$1:$I$89,3,0)*VLOOKUP('Données projet'!$B$13,Paramètres!$A$1:$I$89,5,0)</f>
        <v>568.93983120000041</v>
      </c>
      <c r="CV175" s="13">
        <f t="shared" si="173"/>
        <v>125.29354078014669</v>
      </c>
      <c r="CW175" s="20">
        <f t="shared" si="174"/>
        <v>1209.1231228654231</v>
      </c>
      <c r="CX175" s="59">
        <f t="shared" si="122"/>
        <v>1502.4564561987563</v>
      </c>
      <c r="CY175" s="59">
        <f ca="1">AVERAGE(OFFSET($CX$3,0,0,'Données projet'!$E$13+1,1))-AVERAGE(OFFSET($H$3,0,0,'Données projet'!$E$13+1,1))</f>
        <v>683.36974161977764</v>
      </c>
      <c r="CZ175" s="59">
        <f t="shared" si="150"/>
        <v>312.6921234697457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74.818640062783842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74.818640062783842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485.97169920000039</v>
      </c>
      <c r="P176" s="13">
        <f t="shared" si="141"/>
        <v>109.00377173434057</v>
      </c>
      <c r="Q176" s="20">
        <f t="shared" si="162"/>
        <v>1036.2489452106438</v>
      </c>
      <c r="R176" s="59">
        <f t="shared" si="109"/>
        <v>1329.5822785439771</v>
      </c>
      <c r="S176" s="59">
        <f ca="1">AVERAGE(OFFSET($R$3,0,0,'Données projet'!$E$9+1,1))-AVERAGE(OFFSET($H$3,0,0,'Données projet'!$E$9+1,1))</f>
        <v>544.5835993538301</v>
      </c>
      <c r="T176" s="59">
        <f t="shared" si="142"/>
        <v>269.67340993773422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61.657776023608484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61.657776023608484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511.10816640000047</v>
      </c>
      <c r="AK176" s="13">
        <f t="shared" si="164"/>
        <v>113.97090391046954</v>
      </c>
      <c r="AL176" s="20">
        <f t="shared" si="165"/>
        <v>1088.6793807907352</v>
      </c>
      <c r="AM176" s="59">
        <f t="shared" si="113"/>
        <v>1382.0127141240685</v>
      </c>
      <c r="AN176" s="59">
        <f ca="1">AVERAGE(OFFSET($AM$3,0,0,'Données projet'!$E$10+1,1))-AVERAGE(OFFSET($H$3,0,0,'Données projet'!$E$10+1,1))</f>
        <v>609.60019207204277</v>
      </c>
      <c r="AO176" s="59">
        <f t="shared" si="144"/>
        <v>281.42238288764503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64.846971335174459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64.846971335174459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9.9316821433603781E-14</v>
      </c>
      <c r="BF176" s="13">
        <f t="shared" si="167"/>
        <v>1.4932118279712753E-12</v>
      </c>
      <c r="BG176" s="20">
        <f t="shared" si="168"/>
        <v>2.7736540643801645E-12</v>
      </c>
      <c r="BH176" s="59">
        <f t="shared" si="116"/>
        <v>293.3333333333361</v>
      </c>
      <c r="BI176" s="59">
        <f ca="1">AVERAGE(OFFSET($BH$3,0,0,'Données projet'!$E$11+1,1))-AVERAGE(OFFSET($H$3,0,0,'Données projet'!$E$11+1,1))</f>
        <v>140.51047034381901</v>
      </c>
      <c r="BJ176" s="59">
        <f t="shared" si="146"/>
        <v>141.76719489924892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5.6739280232022598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5.6739280232022598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578.13874560000045</v>
      </c>
      <c r="CA176" s="13">
        <f t="shared" si="170"/>
        <v>127.08187300015146</v>
      </c>
      <c r="CB176" s="20">
        <f t="shared" si="171"/>
        <v>1228.2592440619312</v>
      </c>
      <c r="CC176" s="59">
        <f t="shared" si="119"/>
        <v>1521.5925773952645</v>
      </c>
      <c r="CD176" s="59">
        <f ca="1">AVERAGE(OFFSET($CC$3,0,0,'Données projet'!$E$12+1,1))-AVERAGE(OFFSET($H$3,0,0,'Données projet'!$E$12+1,1))</f>
        <v>683.36974161977764</v>
      </c>
      <c r="CE176" s="59">
        <f t="shared" si="148"/>
        <v>312.6921234697457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73.351492166017024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73.351492166017024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8.5459999999999976</v>
      </c>
      <c r="CT176" s="12">
        <f>IF('Données projet'!$A$140&gt;35,CT175+CS176-DB175,IF(A176&lt;'Données projet'!$A$140,$CQ$205^A176,IF(A176='Données projet'!$A$140,'Données projet'!$B$140,CT175+CS176-DB175)))</f>
        <v>537.1040000000005</v>
      </c>
      <c r="CU176" s="17">
        <f>CT176*VLOOKUP('Données projet'!$B$13,Paramètres!$A$1:$I$89,3,0)*VLOOKUP('Données projet'!$B$13,Paramètres!$A$1:$I$89,5,0)</f>
        <v>578.13874560000045</v>
      </c>
      <c r="CV176" s="13">
        <f t="shared" si="173"/>
        <v>127.08187300015146</v>
      </c>
      <c r="CW176" s="20">
        <f t="shared" si="174"/>
        <v>1228.2592440619312</v>
      </c>
      <c r="CX176" s="59">
        <f t="shared" si="122"/>
        <v>1521.5925773952645</v>
      </c>
      <c r="CY176" s="59">
        <f ca="1">AVERAGE(OFFSET($CX$3,0,0,'Données projet'!$E$13+1,1))-AVERAGE(OFFSET($H$3,0,0,'Données projet'!$E$13+1,1))</f>
        <v>683.36974161977764</v>
      </c>
      <c r="CZ176" s="59">
        <f t="shared" si="150"/>
        <v>312.6921234697457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73.351492166017024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73.351492166017024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493.7041200000005</v>
      </c>
      <c r="P177" s="13">
        <f t="shared" si="141"/>
        <v>110.53486532995269</v>
      </c>
      <c r="Q177" s="20">
        <f t="shared" si="162"/>
        <v>1052.3828994496685</v>
      </c>
      <c r="R177" s="59">
        <f t="shared" si="109"/>
        <v>1345.7162327830017</v>
      </c>
      <c r="S177" s="59">
        <f ca="1">AVERAGE(OFFSET($R$3,0,0,'Données projet'!$E$9+1,1))-AVERAGE(OFFSET($H$3,0,0,'Données projet'!$E$9+1,1))</f>
        <v>544.5835993538301</v>
      </c>
      <c r="T177" s="59">
        <f t="shared" si="142"/>
        <v>269.67340993773422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115.87208689768337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115.87208689768337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519.24054000000058</v>
      </c>
      <c r="AK177" s="13">
        <f t="shared" si="164"/>
        <v>115.57176705756082</v>
      </c>
      <c r="AL177" s="20">
        <f t="shared" si="165"/>
        <v>1105.6314347919194</v>
      </c>
      <c r="AM177" s="59">
        <f t="shared" si="113"/>
        <v>1398.9647681252527</v>
      </c>
      <c r="AN177" s="59">
        <f ca="1">AVERAGE(OFFSET($AM$3,0,0,'Données projet'!$E$10+1,1))-AVERAGE(OFFSET($H$3,0,0,'Données projet'!$E$10+1,1))</f>
        <v>609.60019207204277</v>
      </c>
      <c r="AO177" s="59">
        <f t="shared" si="144"/>
        <v>281.42238288764503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121.86547070273599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121.86547070273599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9.9316821433603781E-14</v>
      </c>
      <c r="BF177" s="13">
        <f t="shared" si="167"/>
        <v>1.4932118279712753E-12</v>
      </c>
      <c r="BG177" s="20">
        <f t="shared" si="168"/>
        <v>2.7736540643801645E-12</v>
      </c>
      <c r="BH177" s="59">
        <f t="shared" si="116"/>
        <v>293.3333333333361</v>
      </c>
      <c r="BI177" s="59">
        <f ca="1">AVERAGE(OFFSET($BH$3,0,0,'Données projet'!$E$11+1,1))-AVERAGE(OFFSET($H$3,0,0,'Données projet'!$E$11+1,1))</f>
        <v>140.51047034381901</v>
      </c>
      <c r="BJ177" s="59">
        <f t="shared" si="146"/>
        <v>141.76719489924892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5.5626657554216363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5.5626657554216363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587.33766000000048</v>
      </c>
      <c r="CA177" s="13">
        <f t="shared" si="170"/>
        <v>128.86689602066798</v>
      </c>
      <c r="CB177" s="20">
        <f t="shared" si="171"/>
        <v>1247.3896017359975</v>
      </c>
      <c r="CC177" s="59">
        <f t="shared" si="119"/>
        <v>1540.7229350693308</v>
      </c>
      <c r="CD177" s="59">
        <f ca="1">AVERAGE(OFFSET($CC$3,0,0,'Données projet'!$E$12+1,1))-AVERAGE(OFFSET($H$3,0,0,'Données projet'!$E$12+1,1))</f>
        <v>683.36974161977764</v>
      </c>
      <c r="CE177" s="59">
        <f t="shared" si="148"/>
        <v>312.6921234697457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137.84782751620958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137.84782751620958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545.65</v>
      </c>
      <c r="CR177" s="12">
        <f>VLOOKUP(A177,'Données projet'!$A$139:$I$159,9,0)</f>
        <v>8.5459999999999976</v>
      </c>
      <c r="CS177" s="12">
        <f t="array" ref="CS177">INDEX(CR:CR,MIN(IF(ISNUMBER(CR177:CR373),ROW(CR177:CR373),"")))</f>
        <v>8.5459999999999976</v>
      </c>
      <c r="CT177" s="12">
        <f>IF('Données projet'!$A$140&gt;35,CT176+CS177-DB176,IF(A177&lt;'Données projet'!$A$140,$CQ$205^A177,IF(A177='Données projet'!$A$140,'Données projet'!$B$140,CT176+CS177-DB176)))</f>
        <v>545.65000000000055</v>
      </c>
      <c r="CU177" s="17">
        <f>CT177*VLOOKUP('Données projet'!$B$13,Paramètres!$A$1:$I$89,3,0)*VLOOKUP('Données projet'!$B$13,Paramètres!$A$1:$I$89,5,0)</f>
        <v>587.33766000000048</v>
      </c>
      <c r="CV177" s="13">
        <f t="shared" si="173"/>
        <v>128.86689602066798</v>
      </c>
      <c r="CW177" s="20">
        <f t="shared" si="174"/>
        <v>1247.3896017359975</v>
      </c>
      <c r="CX177" s="59">
        <f t="shared" si="122"/>
        <v>1540.7229350693308</v>
      </c>
      <c r="CY177" s="59">
        <f ca="1">AVERAGE(OFFSET($CX$3,0,0,'Données projet'!$E$13+1,1))-AVERAGE(OFFSET($H$3,0,0,'Données projet'!$E$13+1,1))</f>
        <v>683.36974161977764</v>
      </c>
      <c r="CZ177" s="59">
        <f t="shared" si="150"/>
        <v>312.6921234697457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0.25800000000000001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137.84782751620958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137.84782751620958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304.2540800000005</v>
      </c>
      <c r="P178" s="13">
        <f t="shared" si="141"/>
        <v>72.067549889405967</v>
      </c>
      <c r="Q178" s="20">
        <f t="shared" si="162"/>
        <v>655.42683872404962</v>
      </c>
      <c r="R178" s="59">
        <f t="shared" si="109"/>
        <v>948.76017205738299</v>
      </c>
      <c r="S178" s="59">
        <f ca="1">AVERAGE(OFFSET($R$3,0,0,'Données projet'!$E$9+1,1))-AVERAGE(OFFSET($H$3,0,0,'Données projet'!$E$9+1,1))</f>
        <v>544.5835993538301</v>
      </c>
      <c r="T178" s="59">
        <f t="shared" si="142"/>
        <v>269.67340993773422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113.59990594861424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113.59990594861424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319.9913600000005</v>
      </c>
      <c r="AK178" s="13">
        <f t="shared" si="164"/>
        <v>75.351555939975256</v>
      </c>
      <c r="AL178" s="20">
        <f t="shared" si="165"/>
        <v>688.55557859545763</v>
      </c>
      <c r="AM178" s="59">
        <f t="shared" si="113"/>
        <v>981.888911928791</v>
      </c>
      <c r="AN178" s="59">
        <f ca="1">AVERAGE(OFFSET($AM$3,0,0,'Données projet'!$E$10+1,1))-AVERAGE(OFFSET($H$3,0,0,'Données projet'!$E$10+1,1))</f>
        <v>609.60019207204277</v>
      </c>
      <c r="AO178" s="59">
        <f t="shared" si="144"/>
        <v>281.42238288764503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119.47576315285293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119.47576315285293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9.9316821433603781E-14</v>
      </c>
      <c r="BF178" s="13">
        <f t="shared" si="167"/>
        <v>1.4932118279712753E-12</v>
      </c>
      <c r="BG178" s="20">
        <f t="shared" si="168"/>
        <v>2.7736540643801645E-12</v>
      </c>
      <c r="BH178" s="59">
        <f t="shared" si="116"/>
        <v>293.3333333333361</v>
      </c>
      <c r="BI178" s="59">
        <f ca="1">AVERAGE(OFFSET($BH$3,0,0,'Données projet'!$E$11+1,1))-AVERAGE(OFFSET($H$3,0,0,'Données projet'!$E$11+1,1))</f>
        <v>140.51047034381901</v>
      </c>
      <c r="BJ178" s="59">
        <f t="shared" si="146"/>
        <v>141.76719489924892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5.4535852728489083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5.4535852728489083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361.95744000000059</v>
      </c>
      <c r="CA178" s="13">
        <f t="shared" si="170"/>
        <v>84.019837816238351</v>
      </c>
      <c r="CB178" s="20">
        <f t="shared" si="171"/>
        <v>776.74375886328278</v>
      </c>
      <c r="CC178" s="59">
        <f t="shared" si="119"/>
        <v>1070.0770921966161</v>
      </c>
      <c r="CD178" s="59">
        <f ca="1">AVERAGE(OFFSET($CC$3,0,0,'Données projet'!$E$12+1,1))-AVERAGE(OFFSET($H$3,0,0,'Données projet'!$E$12+1,1))</f>
        <v>683.36974161977764</v>
      </c>
      <c r="CE178" s="59">
        <f t="shared" si="148"/>
        <v>312.6921234697457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135.1447156974894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135.1447156974894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5.3866666666666747</v>
      </c>
      <c r="CT178" s="12">
        <f>IF('Données projet'!$A$140&gt;35,CT177+CS178-DB177,IF(A178&lt;'Données projet'!$A$140,$CQ$205^A178,IF(A178='Données projet'!$A$140,'Données projet'!$B$140,CT177+CS178-DB177)))</f>
        <v>336.26666666666722</v>
      </c>
      <c r="CU178" s="17">
        <f>CT178*VLOOKUP('Données projet'!$B$13,Paramètres!$A$1:$I$89,3,0)*VLOOKUP('Données projet'!$B$13,Paramètres!$A$1:$I$89,5,0)</f>
        <v>361.95744000000059</v>
      </c>
      <c r="CV178" s="13">
        <f t="shared" si="173"/>
        <v>84.019837816238351</v>
      </c>
      <c r="CW178" s="20">
        <f t="shared" si="174"/>
        <v>776.74375886328278</v>
      </c>
      <c r="CX178" s="59">
        <f t="shared" si="122"/>
        <v>1070.0770921966161</v>
      </c>
      <c r="CY178" s="59">
        <f ca="1">AVERAGE(OFFSET($CX$3,0,0,'Données projet'!$E$13+1,1))-AVERAGE(OFFSET($H$3,0,0,'Données projet'!$E$13+1,1))</f>
        <v>683.36974161977764</v>
      </c>
      <c r="CZ178" s="59">
        <f t="shared" si="150"/>
        <v>312.6921234697457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135.1447156974894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135.1447156974894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309.12793600000049</v>
      </c>
      <c r="P179" s="13">
        <f t="shared" si="141"/>
        <v>73.086678650713282</v>
      </c>
      <c r="Q179" s="20">
        <f t="shared" si="162"/>
        <v>665.6904538499931</v>
      </c>
      <c r="R179" s="59">
        <f t="shared" si="109"/>
        <v>959.02378718332648</v>
      </c>
      <c r="S179" s="59">
        <f ca="1">AVERAGE(OFFSET($R$3,0,0,'Données projet'!$E$9+1,1))-AVERAGE(OFFSET($H$3,0,0,'Données projet'!$E$9+1,1))</f>
        <v>544.5835993538301</v>
      </c>
      <c r="T179" s="59">
        <f t="shared" si="142"/>
        <v>269.67340993773422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111.37228108206281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111.37228108206281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325.11731200000048</v>
      </c>
      <c r="AK179" s="13">
        <f t="shared" si="164"/>
        <v>76.417124812311442</v>
      </c>
      <c r="AL179" s="20">
        <f t="shared" si="165"/>
        <v>699.33914411477656</v>
      </c>
      <c r="AM179" s="59">
        <f t="shared" si="113"/>
        <v>992.67247744810993</v>
      </c>
      <c r="AN179" s="59">
        <f ca="1">AVERAGE(OFFSET($AM$3,0,0,'Données projet'!$E$10+1,1))-AVERAGE(OFFSET($H$3,0,0,'Données projet'!$E$10+1,1))</f>
        <v>609.60019207204277</v>
      </c>
      <c r="AO179" s="59">
        <f t="shared" si="144"/>
        <v>281.42238288764503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117.1329163104454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117.1329163104454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9.9316821433603781E-14</v>
      </c>
      <c r="BF179" s="13">
        <f t="shared" si="167"/>
        <v>1.4932118279712753E-12</v>
      </c>
      <c r="BG179" s="20">
        <f t="shared" si="168"/>
        <v>2.7736540643801645E-12</v>
      </c>
      <c r="BH179" s="59">
        <f t="shared" si="116"/>
        <v>293.3333333333361</v>
      </c>
      <c r="BI179" s="59">
        <f ca="1">AVERAGE(OFFSET($BH$3,0,0,'Données projet'!$E$11+1,1))-AVERAGE(OFFSET($H$3,0,0,'Données projet'!$E$11+1,1))</f>
        <v>140.51047034381901</v>
      </c>
      <c r="BJ179" s="59">
        <f t="shared" si="146"/>
        <v>141.76719489924892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5.3466437920069065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5.3466437920069065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367.75564800000058</v>
      </c>
      <c r="CA179" s="13">
        <f t="shared" si="170"/>
        <v>85.20798745321521</v>
      </c>
      <c r="CB179" s="20">
        <f t="shared" si="171"/>
        <v>788.91166508101742</v>
      </c>
      <c r="CC179" s="59">
        <f t="shared" si="119"/>
        <v>1082.2449984143507</v>
      </c>
      <c r="CD179" s="59">
        <f ca="1">AVERAGE(OFFSET($CC$3,0,0,'Données projet'!$E$12+1,1))-AVERAGE(OFFSET($H$3,0,0,'Données projet'!$E$12+1,1))</f>
        <v>683.36974161977764</v>
      </c>
      <c r="CE179" s="59">
        <f t="shared" si="148"/>
        <v>312.6921234697457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132.49461025279891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132.49461025279891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5.3866666666666747</v>
      </c>
      <c r="CT179" s="12">
        <f>IF('Données projet'!$A$140&gt;35,CT178+CS179-DB178,IF(A179&lt;'Données projet'!$A$140,$CQ$205^A179,IF(A179='Données projet'!$A$140,'Données projet'!$B$140,CT178+CS179-DB178)))</f>
        <v>341.65333333333388</v>
      </c>
      <c r="CU179" s="17">
        <f>CT179*VLOOKUP('Données projet'!$B$13,Paramètres!$A$1:$I$89,3,0)*VLOOKUP('Données projet'!$B$13,Paramètres!$A$1:$I$89,5,0)</f>
        <v>367.75564800000058</v>
      </c>
      <c r="CV179" s="13">
        <f t="shared" si="173"/>
        <v>85.20798745321521</v>
      </c>
      <c r="CW179" s="20">
        <f t="shared" si="174"/>
        <v>788.91166508101742</v>
      </c>
      <c r="CX179" s="59">
        <f t="shared" si="122"/>
        <v>1082.2449984143507</v>
      </c>
      <c r="CY179" s="59">
        <f ca="1">AVERAGE(OFFSET($CX$3,0,0,'Données projet'!$E$13+1,1))-AVERAGE(OFFSET($H$3,0,0,'Données projet'!$E$13+1,1))</f>
        <v>683.36974161977764</v>
      </c>
      <c r="CZ179" s="59">
        <f t="shared" si="150"/>
        <v>312.6921234697457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132.49461025279891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132.49461025279891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314.00179200000048</v>
      </c>
      <c r="P180" s="13">
        <f t="shared" si="141"/>
        <v>74.103938722927282</v>
      </c>
      <c r="Q180" s="20">
        <f t="shared" si="162"/>
        <v>675.95081434243241</v>
      </c>
      <c r="R180" s="59">
        <f t="shared" si="109"/>
        <v>969.28414767576578</v>
      </c>
      <c r="S180" s="59">
        <f ca="1">AVERAGE(OFFSET($R$3,0,0,'Données projet'!$E$9+1,1))-AVERAGE(OFFSET($H$3,0,0,'Données projet'!$E$9+1,1))</f>
        <v>544.5835993538301</v>
      </c>
      <c r="T180" s="59">
        <f t="shared" si="142"/>
        <v>269.67340993773422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138.91418204963006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138.91418204963006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330.24326400000052</v>
      </c>
      <c r="AK180" s="13">
        <f t="shared" si="164"/>
        <v>77.480739842301588</v>
      </c>
      <c r="AL180" s="20">
        <f t="shared" si="165"/>
        <v>710.11930669200956</v>
      </c>
      <c r="AM180" s="59">
        <f t="shared" si="113"/>
        <v>1003.4526400253428</v>
      </c>
      <c r="AN180" s="59">
        <f ca="1">AVERAGE(OFFSET($AM$3,0,0,'Données projet'!$E$10+1,1))-AVERAGE(OFFSET($H$3,0,0,'Données projet'!$E$10+1,1))</f>
        <v>609.60019207204277</v>
      </c>
      <c r="AO180" s="59">
        <f t="shared" si="144"/>
        <v>281.42238288764503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146.09939836254196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146.09939836254196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9.9316821433603781E-14</v>
      </c>
      <c r="BF180" s="13">
        <f t="shared" si="167"/>
        <v>1.4932118279712753E-12</v>
      </c>
      <c r="BG180" s="20">
        <f t="shared" si="168"/>
        <v>2.7736540643801645E-12</v>
      </c>
      <c r="BH180" s="59">
        <f t="shared" si="116"/>
        <v>293.3333333333361</v>
      </c>
      <c r="BI180" s="59">
        <f ca="1">AVERAGE(OFFSET($BH$3,0,0,'Données projet'!$E$11+1,1))-AVERAGE(OFFSET($H$3,0,0,'Données projet'!$E$11+1,1))</f>
        <v>140.51047034381901</v>
      </c>
      <c r="BJ180" s="59">
        <f t="shared" si="146"/>
        <v>141.76719489924892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5.2417993683763546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5.2417993683763546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373.55385600000056</v>
      </c>
      <c r="CA180" s="13">
        <f t="shared" si="170"/>
        <v>86.393958482000173</v>
      </c>
      <c r="CB180" s="20">
        <f t="shared" si="171"/>
        <v>801.07577688948459</v>
      </c>
      <c r="CC180" s="59">
        <f t="shared" si="119"/>
        <v>1094.4091102228178</v>
      </c>
      <c r="CD180" s="59">
        <f ca="1">AVERAGE(OFFSET($CC$3,0,0,'Données projet'!$E$12+1,1))-AVERAGE(OFFSET($H$3,0,0,'Données projet'!$E$12+1,1))</f>
        <v>683.36974161977764</v>
      </c>
      <c r="CE180" s="59">
        <f t="shared" si="148"/>
        <v>312.6921234697457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165.2599751969737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165.2599751969737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347.04</v>
      </c>
      <c r="CR180" s="12">
        <f>VLOOKUP(A180,'Données projet'!$A$139:$I$159,9,0)</f>
        <v>5.3866666666666747</v>
      </c>
      <c r="CS180" s="12">
        <f t="array" ref="CS180">INDEX(CR:CR,MIN(IF(ISNUMBER(CR180:CR376),ROW(CR180:CR376),"")))</f>
        <v>5.3866666666666747</v>
      </c>
      <c r="CT180" s="12">
        <f>IF('Données projet'!$A$140&gt;35,CT179+CS180-DB179,IF(A180&lt;'Données projet'!$A$140,$CQ$205^A180,IF(A180='Données projet'!$A$140,'Données projet'!$B$140,CT179+CS180-DB179)))</f>
        <v>347.04000000000053</v>
      </c>
      <c r="CU180" s="17">
        <f>CT180*VLOOKUP('Données projet'!$B$13,Paramètres!$A$1:$I$89,3,0)*VLOOKUP('Données projet'!$B$13,Paramètres!$A$1:$I$89,5,0)</f>
        <v>373.55385600000056</v>
      </c>
      <c r="CV180" s="13">
        <f t="shared" si="173"/>
        <v>86.393958482000173</v>
      </c>
      <c r="CW180" s="20">
        <f t="shared" si="174"/>
        <v>801.07577688948459</v>
      </c>
      <c r="CX180" s="59">
        <f t="shared" si="122"/>
        <v>1094.4091102228178</v>
      </c>
      <c r="CY180" s="59">
        <f ca="1">AVERAGE(OFFSET($CX$3,0,0,'Données projet'!$E$13+1,1))-AVERAGE(OFFSET($H$3,0,0,'Données projet'!$E$13+1,1))</f>
        <v>683.36974161977764</v>
      </c>
      <c r="CZ180" s="59">
        <f t="shared" si="150"/>
        <v>312.6921234697457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0.25800000000000001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165.2599751969737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165.2599751969737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212.72451200000049</v>
      </c>
      <c r="P181" s="13">
        <f t="shared" si="141"/>
        <v>52.530512718953382</v>
      </c>
      <c r="Q181" s="20">
        <f t="shared" si="162"/>
        <v>461.98583471884461</v>
      </c>
      <c r="R181" s="59">
        <f t="shared" si="109"/>
        <v>755.31916805217793</v>
      </c>
      <c r="S181" s="59">
        <f ca="1">AVERAGE(OFFSET($R$3,0,0,'Données projet'!$E$9+1,1))-AVERAGE(OFFSET($H$3,0,0,'Données projet'!$E$9+1,1))</f>
        <v>544.5835993538301</v>
      </c>
      <c r="T181" s="59">
        <f t="shared" si="142"/>
        <v>269.67340993773422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136.19015966892155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136.19015966892155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223.72750400000049</v>
      </c>
      <c r="AK181" s="13">
        <f t="shared" si="164"/>
        <v>54.924246401772898</v>
      </c>
      <c r="AL181" s="20">
        <f t="shared" si="165"/>
        <v>485.31846528308853</v>
      </c>
      <c r="AM181" s="59">
        <f t="shared" si="113"/>
        <v>778.65179861642184</v>
      </c>
      <c r="AN181" s="59">
        <f ca="1">AVERAGE(OFFSET($AM$3,0,0,'Données projet'!$E$10+1,1))-AVERAGE(OFFSET($H$3,0,0,'Données projet'!$E$10+1,1))</f>
        <v>609.60019207204277</v>
      </c>
      <c r="AO181" s="59">
        <f t="shared" si="144"/>
        <v>281.42238288764503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143.23447827248646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143.23447827248646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9.9316821433603781E-14</v>
      </c>
      <c r="BF181" s="13">
        <f t="shared" si="167"/>
        <v>1.4932118279712753E-12</v>
      </c>
      <c r="BG181" s="20">
        <f t="shared" si="168"/>
        <v>2.7736540643801645E-12</v>
      </c>
      <c r="BH181" s="59">
        <f t="shared" si="116"/>
        <v>293.3333333333361</v>
      </c>
      <c r="BI181" s="59">
        <f ca="1">AVERAGE(OFFSET($BH$3,0,0,'Données projet'!$E$11+1,1))-AVERAGE(OFFSET($H$3,0,0,'Données projet'!$E$11+1,1))</f>
        <v>140.51047034381901</v>
      </c>
      <c r="BJ181" s="59">
        <f t="shared" si="146"/>
        <v>141.76719489924892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5.1390108799444132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5.1390108799444132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253.06881600000054</v>
      </c>
      <c r="CA181" s="13">
        <f t="shared" si="170"/>
        <v>61.242614267078274</v>
      </c>
      <c r="CB181" s="20">
        <f t="shared" si="171"/>
        <v>547.42574104849564</v>
      </c>
      <c r="CC181" s="59">
        <f t="shared" si="119"/>
        <v>840.7590743818289</v>
      </c>
      <c r="CD181" s="59">
        <f ca="1">AVERAGE(OFFSET($CC$3,0,0,'Données projet'!$E$12+1,1))-AVERAGE(OFFSET($H$3,0,0,'Données projet'!$E$12+1,1))</f>
        <v>683.36974161977764</v>
      </c>
      <c r="CE181" s="59">
        <f t="shared" si="148"/>
        <v>312.6921234697457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162.01932788199287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162.01932788199287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3.2566666666666606</v>
      </c>
      <c r="CT181" s="12">
        <f>IF('Données projet'!$A$140&gt;35,CT180+CS181-DB180,IF(A181&lt;'Données projet'!$A$140,$CQ$205^A181,IF(A181='Données projet'!$A$140,'Données projet'!$B$140,CT180+CS181-DB180)))</f>
        <v>235.10666666666719</v>
      </c>
      <c r="CU181" s="17">
        <f>CT181*VLOOKUP('Données projet'!$B$13,Paramètres!$A$1:$I$89,3,0)*VLOOKUP('Données projet'!$B$13,Paramètres!$A$1:$I$89,5,0)</f>
        <v>253.06881600000054</v>
      </c>
      <c r="CV181" s="13">
        <f t="shared" si="173"/>
        <v>61.242614267078274</v>
      </c>
      <c r="CW181" s="20">
        <f t="shared" si="174"/>
        <v>547.42574104849564</v>
      </c>
      <c r="CX181" s="59">
        <f t="shared" si="122"/>
        <v>840.7590743818289</v>
      </c>
      <c r="CY181" s="59">
        <f ca="1">AVERAGE(OFFSET($CX$3,0,0,'Données projet'!$E$13+1,1))-AVERAGE(OFFSET($H$3,0,0,'Données projet'!$E$13+1,1))</f>
        <v>683.36974161977764</v>
      </c>
      <c r="CZ181" s="59">
        <f t="shared" si="150"/>
        <v>312.6921234697457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162.01932788199287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162.01932788199287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215.67114400000045</v>
      </c>
      <c r="P182" s="13">
        <f t="shared" si="141"/>
        <v>53.172944836363733</v>
      </c>
      <c r="Q182" s="20">
        <f t="shared" si="162"/>
        <v>468.23678805666754</v>
      </c>
      <c r="R182" s="59">
        <f t="shared" si="109"/>
        <v>761.57012139000085</v>
      </c>
      <c r="S182" s="59">
        <f ca="1">AVERAGE(OFFSET($R$3,0,0,'Données projet'!$E$9+1,1))-AVERAGE(OFFSET($H$3,0,0,'Données projet'!$E$9+1,1))</f>
        <v>544.5835993538301</v>
      </c>
      <c r="T182" s="59">
        <f t="shared" si="142"/>
        <v>269.67340993773422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133.51955370560913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133.51955370560913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226.82654800000051</v>
      </c>
      <c r="AK182" s="13">
        <f t="shared" si="164"/>
        <v>55.595953150607471</v>
      </c>
      <c r="AL182" s="20">
        <f t="shared" si="165"/>
        <v>491.88585617064223</v>
      </c>
      <c r="AM182" s="59">
        <f t="shared" si="113"/>
        <v>785.21918950397549</v>
      </c>
      <c r="AN182" s="59">
        <f ca="1">AVERAGE(OFFSET($AM$3,0,0,'Données projet'!$E$10+1,1))-AVERAGE(OFFSET($H$3,0,0,'Données projet'!$E$10+1,1))</f>
        <v>609.60019207204277</v>
      </c>
      <c r="AO182" s="59">
        <f t="shared" si="144"/>
        <v>281.42238288764503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140.42573751796823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140.42573751796823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9.9316821433603781E-14</v>
      </c>
      <c r="BF182" s="13">
        <f t="shared" si="167"/>
        <v>1.4932118279712753E-12</v>
      </c>
      <c r="BG182" s="20">
        <f t="shared" si="168"/>
        <v>2.7736540643801645E-12</v>
      </c>
      <c r="BH182" s="59">
        <f t="shared" si="116"/>
        <v>293.3333333333361</v>
      </c>
      <c r="BI182" s="59">
        <f ca="1">AVERAGE(OFFSET($BH$3,0,0,'Données projet'!$E$11+1,1))-AVERAGE(OFFSET($H$3,0,0,'Données projet'!$E$11+1,1))</f>
        <v>140.51047034381901</v>
      </c>
      <c r="BJ182" s="59">
        <f t="shared" si="146"/>
        <v>141.76719489924892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5.0382380110758351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5.0382380110758351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256.57429200000053</v>
      </c>
      <c r="CA182" s="13">
        <f t="shared" si="170"/>
        <v>61.991592724034234</v>
      </c>
      <c r="CB182" s="20">
        <f t="shared" si="171"/>
        <v>554.83558256102708</v>
      </c>
      <c r="CC182" s="59">
        <f t="shared" si="119"/>
        <v>848.16891589436045</v>
      </c>
      <c r="CD182" s="59">
        <f ca="1">AVERAGE(OFFSET($CC$3,0,0,'Données projet'!$E$12+1,1))-AVERAGE(OFFSET($H$3,0,0,'Données projet'!$E$12+1,1))</f>
        <v>683.36974161977764</v>
      </c>
      <c r="CE182" s="59">
        <f t="shared" si="148"/>
        <v>312.6921234697457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158.84222768425911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158.84222768425911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3.2566666666666606</v>
      </c>
      <c r="CT182" s="12">
        <f>IF('Données projet'!$A$140&gt;35,CT181+CS182-DB181,IF(A182&lt;'Données projet'!$A$140,$CQ$205^A182,IF(A182='Données projet'!$A$140,'Données projet'!$B$140,CT181+CS182-DB181)))</f>
        <v>238.36333333333386</v>
      </c>
      <c r="CU182" s="17">
        <f>CT182*VLOOKUP('Données projet'!$B$13,Paramètres!$A$1:$I$89,3,0)*VLOOKUP('Données projet'!$B$13,Paramètres!$A$1:$I$89,5,0)</f>
        <v>256.57429200000053</v>
      </c>
      <c r="CV182" s="13">
        <f t="shared" si="173"/>
        <v>61.991592724034234</v>
      </c>
      <c r="CW182" s="20">
        <f t="shared" si="174"/>
        <v>554.83558256102708</v>
      </c>
      <c r="CX182" s="59">
        <f t="shared" si="122"/>
        <v>848.16891589436045</v>
      </c>
      <c r="CY182" s="59">
        <f ca="1">AVERAGE(OFFSET($CX$3,0,0,'Données projet'!$E$13+1,1))-AVERAGE(OFFSET($H$3,0,0,'Données projet'!$E$13+1,1))</f>
        <v>683.36974161977764</v>
      </c>
      <c r="CZ182" s="59">
        <f t="shared" si="150"/>
        <v>312.6921234697457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158.84222768425911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158.84222768425911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218.61777600000045</v>
      </c>
      <c r="P183" s="13">
        <f t="shared" si="141"/>
        <v>53.814356054061541</v>
      </c>
      <c r="Q183" s="20">
        <f t="shared" si="162"/>
        <v>474.48596332749122</v>
      </c>
      <c r="R183" s="59">
        <f t="shared" si="109"/>
        <v>767.81929666082453</v>
      </c>
      <c r="S183" s="59">
        <f ca="1">AVERAGE(OFFSET($R$3,0,0,'Données projet'!$E$9+1,1))-AVERAGE(OFFSET($H$3,0,0,'Données projet'!$E$9+1,1))</f>
        <v>544.5835993538301</v>
      </c>
      <c r="T183" s="59">
        <f t="shared" si="142"/>
        <v>269.67340993773422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150.95768056842175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150.95768056842175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229.92559200000051</v>
      </c>
      <c r="AK183" s="13">
        <f t="shared" si="164"/>
        <v>56.266592478918923</v>
      </c>
      <c r="AL183" s="20">
        <f t="shared" si="165"/>
        <v>498.45138796745135</v>
      </c>
      <c r="AM183" s="59">
        <f t="shared" si="113"/>
        <v>791.78472130078467</v>
      </c>
      <c r="AN183" s="59">
        <f ca="1">AVERAGE(OFFSET($AM$3,0,0,'Données projet'!$E$10+1,1))-AVERAGE(OFFSET($H$3,0,0,'Données projet'!$E$10+1,1))</f>
        <v>609.60019207204277</v>
      </c>
      <c r="AO183" s="59">
        <f t="shared" si="144"/>
        <v>281.42238288764503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158.76583645989186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158.76583645989186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9.9316821433603781E-14</v>
      </c>
      <c r="BF183" s="13">
        <f t="shared" si="167"/>
        <v>1.4932118279712753E-12</v>
      </c>
      <c r="BG183" s="20">
        <f t="shared" si="168"/>
        <v>2.7736540643801645E-12</v>
      </c>
      <c r="BH183" s="59">
        <f t="shared" si="116"/>
        <v>293.3333333333361</v>
      </c>
      <c r="BI183" s="59">
        <f ca="1">AVERAGE(OFFSET($BH$3,0,0,'Données projet'!$E$11+1,1))-AVERAGE(OFFSET($H$3,0,0,'Données projet'!$E$11+1,1))</f>
        <v>140.51047034381901</v>
      </c>
      <c r="BJ183" s="59">
        <f t="shared" si="146"/>
        <v>141.76719489924892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4.9394412367003895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4.9394412367003895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260.07976800000057</v>
      </c>
      <c r="CA183" s="13">
        <f t="shared" si="170"/>
        <v>62.739380966692501</v>
      </c>
      <c r="CB183" s="20">
        <f t="shared" si="171"/>
        <v>562.24335111699042</v>
      </c>
      <c r="CC183" s="59">
        <f t="shared" si="119"/>
        <v>855.57668445032368</v>
      </c>
      <c r="CD183" s="59">
        <f ca="1">AVERAGE(OFFSET($CC$3,0,0,'Données projet'!$E$12+1,1))-AVERAGE(OFFSET($H$3,0,0,'Données projet'!$E$12+1,1))</f>
        <v>683.36974161977764</v>
      </c>
      <c r="CE183" s="59">
        <f t="shared" si="148"/>
        <v>312.6921234697457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179.58758550381205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179.58758550381205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241.62</v>
      </c>
      <c r="CR183" s="12">
        <f>VLOOKUP(A183,'Données projet'!$A$139:$I$159,9,0)</f>
        <v>3.2566666666666606</v>
      </c>
      <c r="CS183" s="12">
        <f t="array" ref="CS183">INDEX(CR:CR,MIN(IF(ISNUMBER(CR183:CR379),ROW(CR183:CR379),"")))</f>
        <v>3.2566666666666606</v>
      </c>
      <c r="CT183" s="12">
        <f>IF('Données projet'!$A$140&gt;35,CT182+CS183-DB182,IF(A183&lt;'Données projet'!$A$140,$CQ$205^A183,IF(A183='Données projet'!$A$140,'Données projet'!$B$140,CT182+CS183-DB182)))</f>
        <v>241.62000000000052</v>
      </c>
      <c r="CU183" s="17">
        <f>CT183*VLOOKUP('Données projet'!$B$13,Paramètres!$A$1:$I$89,3,0)*VLOOKUP('Données projet'!$B$13,Paramètres!$A$1:$I$89,5,0)</f>
        <v>260.07976800000057</v>
      </c>
      <c r="CV183" s="13">
        <f t="shared" si="173"/>
        <v>62.739380966692501</v>
      </c>
      <c r="CW183" s="20">
        <f t="shared" si="174"/>
        <v>562.24335111699042</v>
      </c>
      <c r="CX183" s="59">
        <f t="shared" si="122"/>
        <v>855.57668445032368</v>
      </c>
      <c r="CY183" s="59">
        <f ca="1">AVERAGE(OFFSET($CX$3,0,0,'Données projet'!$E$13+1,1))-AVERAGE(OFFSET($H$3,0,0,'Données projet'!$E$13+1,1))</f>
        <v>683.36974161977764</v>
      </c>
      <c r="CZ183" s="59">
        <f t="shared" si="150"/>
        <v>312.6921234697457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0.25800000000000001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179.58758550381205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179.58758550381205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150.06409600000046</v>
      </c>
      <c r="P184" s="13">
        <f t="shared" si="141"/>
        <v>38.593151304664545</v>
      </c>
      <c r="Q184" s="20">
        <f t="shared" si="162"/>
        <v>328.57803905562486</v>
      </c>
      <c r="R184" s="59">
        <f t="shared" si="109"/>
        <v>621.91137238895817</v>
      </c>
      <c r="S184" s="59">
        <f ca="1">AVERAGE(OFFSET($R$3,0,0,'Données projet'!$E$9+1,1))-AVERAGE(OFFSET($H$3,0,0,'Données projet'!$E$9+1,1))</f>
        <v>544.5835993538301</v>
      </c>
      <c r="T184" s="59">
        <f t="shared" si="142"/>
        <v>269.67340993773422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147.99749252756848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147.99749252756848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157.82603200000048</v>
      </c>
      <c r="AK184" s="13">
        <f t="shared" si="164"/>
        <v>40.351781126124386</v>
      </c>
      <c r="AL184" s="20">
        <f t="shared" si="165"/>
        <v>345.15969119466746</v>
      </c>
      <c r="AM184" s="59">
        <f t="shared" si="113"/>
        <v>638.49302452800077</v>
      </c>
      <c r="AN184" s="59">
        <f ca="1">AVERAGE(OFFSET($AM$3,0,0,'Données projet'!$E$10+1,1))-AVERAGE(OFFSET($H$3,0,0,'Données projet'!$E$10+1,1))</f>
        <v>609.60019207204277</v>
      </c>
      <c r="AO184" s="59">
        <f t="shared" si="144"/>
        <v>281.42238288764503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155.65253524451171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155.65253524451171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9.9316821433603781E-14</v>
      </c>
      <c r="BF184" s="13">
        <f t="shared" si="167"/>
        <v>1.4932118279712753E-12</v>
      </c>
      <c r="BG184" s="20">
        <f t="shared" si="168"/>
        <v>2.7736540643801645E-12</v>
      </c>
      <c r="BH184" s="59">
        <f t="shared" si="116"/>
        <v>293.3333333333361</v>
      </c>
      <c r="BI184" s="59">
        <f ca="1">AVERAGE(OFFSET($BH$3,0,0,'Données projet'!$E$11+1,1))-AVERAGE(OFFSET($H$3,0,0,'Données projet'!$E$11+1,1))</f>
        <v>140.51047034381901</v>
      </c>
      <c r="BJ184" s="59">
        <f t="shared" si="146"/>
        <v>141.76719489924892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4.8425818068103634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4.8425818068103634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178.52452800000054</v>
      </c>
      <c r="CA184" s="13">
        <f t="shared" si="170"/>
        <v>44.993763745423621</v>
      </c>
      <c r="CB184" s="20">
        <f t="shared" si="171"/>
        <v>389.29435812328035</v>
      </c>
      <c r="CC184" s="59">
        <f t="shared" si="119"/>
        <v>682.62769145661366</v>
      </c>
      <c r="CD184" s="59">
        <f ca="1">AVERAGE(OFFSET($CC$3,0,0,'Données projet'!$E$12+1,1))-AVERAGE(OFFSET($H$3,0,0,'Données projet'!$E$12+1,1))</f>
        <v>683.36974161977764</v>
      </c>
      <c r="CE184" s="59">
        <f t="shared" si="148"/>
        <v>312.6921234697457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176.06598248969351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176.06598248969351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1.9533333333333285</v>
      </c>
      <c r="CT184" s="12">
        <f>IF('Données projet'!$A$140&gt;35,CT183+CS184-DB183,IF(A184&lt;'Données projet'!$A$140,$CQ$205^A184,IF(A184='Données projet'!$A$140,'Données projet'!$B$140,CT183+CS184-DB183)))</f>
        <v>165.85333333333384</v>
      </c>
      <c r="CU184" s="17">
        <f>CT184*VLOOKUP('Données projet'!$B$13,Paramètres!$A$1:$I$89,3,0)*VLOOKUP('Données projet'!$B$13,Paramètres!$A$1:$I$89,5,0)</f>
        <v>178.52452800000054</v>
      </c>
      <c r="CV184" s="13">
        <f t="shared" si="173"/>
        <v>44.993763745423621</v>
      </c>
      <c r="CW184" s="20">
        <f t="shared" si="174"/>
        <v>389.29435812328035</v>
      </c>
      <c r="CX184" s="59">
        <f t="shared" si="122"/>
        <v>682.62769145661366</v>
      </c>
      <c r="CY184" s="59">
        <f ca="1">AVERAGE(OFFSET($CX$3,0,0,'Données projet'!$E$13+1,1))-AVERAGE(OFFSET($H$3,0,0,'Données projet'!$E$13+1,1))</f>
        <v>683.36974161977764</v>
      </c>
      <c r="CZ184" s="59">
        <f t="shared" si="150"/>
        <v>312.6921234697457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176.06598248969351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176.06598248969351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151.83147200000045</v>
      </c>
      <c r="P185" s="13">
        <f t="shared" si="141"/>
        <v>38.994499777620597</v>
      </c>
      <c r="Q185" s="20">
        <f t="shared" si="162"/>
        <v>332.35523417935661</v>
      </c>
      <c r="R185" s="59">
        <f t="shared" si="109"/>
        <v>625.68856751268993</v>
      </c>
      <c r="S185" s="59">
        <f ca="1">AVERAGE(OFFSET($R$3,0,0,'Données projet'!$E$9+1,1))-AVERAGE(OFFSET($H$3,0,0,'Données projet'!$E$9+1,1))</f>
        <v>544.5835993538301</v>
      </c>
      <c r="T185" s="59">
        <f t="shared" si="142"/>
        <v>269.67340993773422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145.09535196865994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145.09535196865994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159.68482400000048</v>
      </c>
      <c r="AK185" s="13">
        <f t="shared" si="164"/>
        <v>40.771418424156359</v>
      </c>
      <c r="AL185" s="20">
        <f t="shared" si="165"/>
        <v>349.12795555540646</v>
      </c>
      <c r="AM185" s="59">
        <f t="shared" si="113"/>
        <v>642.46128888873977</v>
      </c>
      <c r="AN185" s="59">
        <f ca="1">AVERAGE(OFFSET($AM$3,0,0,'Données projet'!$E$10+1,1))-AVERAGE(OFFSET($H$3,0,0,'Données projet'!$E$10+1,1))</f>
        <v>609.60019207204277</v>
      </c>
      <c r="AO185" s="59">
        <f t="shared" si="144"/>
        <v>281.42238288764503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152.60028396703893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152.60028396703893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9.9316821433603781E-14</v>
      </c>
      <c r="BF185" s="13">
        <f t="shared" si="167"/>
        <v>1.4932118279712753E-12</v>
      </c>
      <c r="BG185" s="20">
        <f t="shared" si="168"/>
        <v>2.7736540643801645E-12</v>
      </c>
      <c r="BH185" s="59">
        <f t="shared" si="116"/>
        <v>293.3333333333361</v>
      </c>
      <c r="BI185" s="59">
        <f ca="1">AVERAGE(OFFSET($BH$3,0,0,'Données projet'!$E$11+1,1))-AVERAGE(OFFSET($H$3,0,0,'Données projet'!$E$11+1,1))</f>
        <v>140.51047034381901</v>
      </c>
      <c r="BJ185" s="59">
        <f t="shared" si="146"/>
        <v>141.76719489924892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4.7476217312620621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4.7476217312620621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180.62709600000053</v>
      </c>
      <c r="CA185" s="13">
        <f t="shared" si="170"/>
        <v>45.46167522093949</v>
      </c>
      <c r="CB185" s="20">
        <f t="shared" si="171"/>
        <v>393.77127654313722</v>
      </c>
      <c r="CC185" s="59">
        <f t="shared" si="119"/>
        <v>687.10460987647048</v>
      </c>
      <c r="CD185" s="59">
        <f ca="1">AVERAGE(OFFSET($CC$3,0,0,'Données projet'!$E$12+1,1))-AVERAGE(OFFSET($H$3,0,0,'Données projet'!$E$12+1,1))</f>
        <v>683.36974161977764</v>
      </c>
      <c r="CE185" s="59">
        <f t="shared" si="148"/>
        <v>312.6921234697457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172.6134359627161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172.6134359627161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1.9533333333333285</v>
      </c>
      <c r="CT185" s="12">
        <f>IF('Données projet'!$A$140&gt;35,CT184+CS185-DB184,IF(A185&lt;'Données projet'!$A$140,$CQ$205^A185,IF(A185='Données projet'!$A$140,'Données projet'!$B$140,CT184+CS185-DB184)))</f>
        <v>167.80666666666716</v>
      </c>
      <c r="CU185" s="17">
        <f>CT185*VLOOKUP('Données projet'!$B$13,Paramètres!$A$1:$I$89,3,0)*VLOOKUP('Données projet'!$B$13,Paramètres!$A$1:$I$89,5,0)</f>
        <v>180.62709600000053</v>
      </c>
      <c r="CV185" s="13">
        <f t="shared" si="173"/>
        <v>45.46167522093949</v>
      </c>
      <c r="CW185" s="20">
        <f t="shared" si="174"/>
        <v>393.77127654313722</v>
      </c>
      <c r="CX185" s="59">
        <f t="shared" si="122"/>
        <v>687.10460987647048</v>
      </c>
      <c r="CY185" s="59">
        <f ca="1">AVERAGE(OFFSET($CX$3,0,0,'Données projet'!$E$13+1,1))-AVERAGE(OFFSET($H$3,0,0,'Données projet'!$E$13+1,1))</f>
        <v>683.36974161977764</v>
      </c>
      <c r="CZ185" s="59">
        <f t="shared" si="150"/>
        <v>312.6921234697457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172.6134359627161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172.6134359627161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153.5988480000004</v>
      </c>
      <c r="P186" s="13">
        <f t="shared" si="141"/>
        <v>39.395304802658316</v>
      </c>
      <c r="Q186" s="20">
        <f t="shared" si="162"/>
        <v>336.13148279796388</v>
      </c>
      <c r="R186" s="59">
        <f t="shared" si="109"/>
        <v>629.4648161312972</v>
      </c>
      <c r="S186" s="59">
        <f ca="1">AVERAGE(OFFSET($R$3,0,0,'Données projet'!$E$9+1,1))-AVERAGE(OFFSET($H$3,0,0,'Données projet'!$E$9+1,1))</f>
        <v>544.5835993538301</v>
      </c>
      <c r="T186" s="59">
        <f t="shared" si="142"/>
        <v>269.67340993773422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186.05825662893167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186.05825662893167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161.54361600000044</v>
      </c>
      <c r="AK186" s="13">
        <f t="shared" si="164"/>
        <v>41.190487510194309</v>
      </c>
      <c r="AL186" s="20">
        <f t="shared" si="165"/>
        <v>353.09523028025586</v>
      </c>
      <c r="AM186" s="59">
        <f t="shared" si="113"/>
        <v>646.42856361358918</v>
      </c>
      <c r="AN186" s="59">
        <f ca="1">AVERAGE(OFFSET($AM$3,0,0,'Données projet'!$E$10+1,1))-AVERAGE(OFFSET($H$3,0,0,'Données projet'!$E$10+1,1))</f>
        <v>609.60019207204277</v>
      </c>
      <c r="AO186" s="59">
        <f t="shared" si="144"/>
        <v>281.42238288764503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195.68195955801437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195.68195955801437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9.9316821433603781E-14</v>
      </c>
      <c r="BF186" s="13">
        <f t="shared" si="167"/>
        <v>1.4932118279712753E-12</v>
      </c>
      <c r="BG186" s="20">
        <f t="shared" si="168"/>
        <v>2.7736540643801645E-12</v>
      </c>
      <c r="BH186" s="59">
        <f t="shared" si="116"/>
        <v>293.3333333333361</v>
      </c>
      <c r="BI186" s="59">
        <f ca="1">AVERAGE(OFFSET($BH$3,0,0,'Données projet'!$E$11+1,1))-AVERAGE(OFFSET($H$3,0,0,'Données projet'!$E$11+1,1))</f>
        <v>140.51047034381901</v>
      </c>
      <c r="BJ186" s="59">
        <f t="shared" si="146"/>
        <v>141.76719489924892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4.6545237648753366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4.6545237648753366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182.7296640000005</v>
      </c>
      <c r="CA186" s="13">
        <f t="shared" si="170"/>
        <v>45.928953118568565</v>
      </c>
      <c r="CB186" s="20">
        <f t="shared" si="171"/>
        <v>398.24709148150777</v>
      </c>
      <c r="CC186" s="59">
        <f t="shared" si="119"/>
        <v>691.58042481484108</v>
      </c>
      <c r="CD186" s="59">
        <f ca="1">AVERAGE(OFFSET($CC$3,0,0,'Données projet'!$E$12+1,1))-AVERAGE(OFFSET($H$3,0,0,'Données projet'!$E$12+1,1))</f>
        <v>683.36974161977764</v>
      </c>
      <c r="CE186" s="59">
        <f t="shared" si="148"/>
        <v>312.6921234697457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221.34516736890146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221.34516736890146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169.76</v>
      </c>
      <c r="CR186" s="12">
        <f>VLOOKUP(A186,'Données projet'!$A$139:$I$159,9,0)</f>
        <v>1.9533333333333285</v>
      </c>
      <c r="CS186" s="12">
        <f t="array" ref="CS186">INDEX(CR:CR,MIN(IF(ISNUMBER(CR186:CR382),ROW(CR186:CR382),"")))</f>
        <v>1.9533333333333285</v>
      </c>
      <c r="CT186" s="12">
        <f>IF('Données projet'!$A$140&gt;35,CT185+CS186-DB185,IF(A186&lt;'Données projet'!$A$140,$CQ$205^A186,IF(A186='Données projet'!$A$140,'Données projet'!$B$140,CT185+CS186-DB185)))</f>
        <v>169.76000000000047</v>
      </c>
      <c r="CU186" s="17">
        <f>CT186*VLOOKUP('Données projet'!$B$13,Paramètres!$A$1:$I$89,3,0)*VLOOKUP('Données projet'!$B$13,Paramètres!$A$1:$I$89,5,0)</f>
        <v>182.7296640000005</v>
      </c>
      <c r="CV186" s="13">
        <f t="shared" si="173"/>
        <v>45.928953118568565</v>
      </c>
      <c r="CW186" s="20">
        <f t="shared" si="174"/>
        <v>398.24709148150777</v>
      </c>
      <c r="CX186" s="59">
        <f t="shared" si="122"/>
        <v>691.58042481484108</v>
      </c>
      <c r="CY186" s="59">
        <f ca="1">AVERAGE(OFFSET($CX$3,0,0,'Données projet'!$E$13+1,1))-AVERAGE(OFFSET($H$3,0,0,'Données projet'!$E$13+1,1))</f>
        <v>683.36974161977764</v>
      </c>
      <c r="CZ186" s="59">
        <f t="shared" si="150"/>
        <v>312.6921234697457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0.25800000000000001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221.34516736890146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221.34516736890146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4.3717136577470225E-13</v>
      </c>
      <c r="P187" s="13">
        <f t="shared" si="141"/>
        <v>5.5313598682231701E-12</v>
      </c>
      <c r="Q187" s="20">
        <f t="shared" si="162"/>
        <v>1.039519189921296E-11</v>
      </c>
      <c r="R187" s="59">
        <f t="shared" si="109"/>
        <v>293.33333333334372</v>
      </c>
      <c r="S187" s="59">
        <f ca="1">AVERAGE(OFFSET($R$3,0,0,'Données projet'!$E$9+1,1))-AVERAGE(OFFSET($H$3,0,0,'Données projet'!$E$9+1,1))</f>
        <v>544.5835993538301</v>
      </c>
      <c r="T187" s="59">
        <f t="shared" si="142"/>
        <v>269.67340993773422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182.40976770076921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182.40976770076921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4.5978367779753168E-13</v>
      </c>
      <c r="AK187" s="13">
        <f t="shared" si="164"/>
        <v>5.7834153259568991E-12</v>
      </c>
      <c r="AL187" s="20">
        <f t="shared" si="165"/>
        <v>1.0873571598205634E-11</v>
      </c>
      <c r="AM187" s="59">
        <f t="shared" si="113"/>
        <v>293.33333333334417</v>
      </c>
      <c r="AN187" s="59">
        <f ca="1">AVERAGE(OFFSET($AM$3,0,0,'Données projet'!$E$10+1,1))-AVERAGE(OFFSET($H$3,0,0,'Données projet'!$E$10+1,1))</f>
        <v>609.60019207204277</v>
      </c>
      <c r="AO187" s="59">
        <f t="shared" si="144"/>
        <v>281.42238288764503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191.8447556852918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191.8447556852918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9.9316821433603781E-14</v>
      </c>
      <c r="BF187" s="13">
        <f t="shared" si="167"/>
        <v>1.4932118279712753E-12</v>
      </c>
      <c r="BG187" s="20">
        <f t="shared" si="168"/>
        <v>2.7736540643801645E-12</v>
      </c>
      <c r="BH187" s="59">
        <f t="shared" si="116"/>
        <v>293.3333333333361</v>
      </c>
      <c r="BI187" s="59">
        <f ca="1">AVERAGE(OFFSET($BH$3,0,0,'Données projet'!$E$11+1,1))-AVERAGE(OFFSET($H$3,0,0,'Données projet'!$E$11+1,1))</f>
        <v>140.51047034381901</v>
      </c>
      <c r="BJ187" s="59">
        <f t="shared" si="146"/>
        <v>141.76719489924892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4.5632513928253022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4.5632513928253022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5.2008317652507685E-13</v>
      </c>
      <c r="CA187" s="13">
        <f t="shared" si="170"/>
        <v>6.4487270587740506E-12</v>
      </c>
      <c r="CB187" s="20">
        <f t="shared" si="171"/>
        <v>1.213734449314598E-11</v>
      </c>
      <c r="CC187" s="59">
        <f t="shared" si="119"/>
        <v>293.33333333334548</v>
      </c>
      <c r="CD187" s="59">
        <f ca="1">AVERAGE(OFFSET($CC$3,0,0,'Données projet'!$E$12+1,1))-AVERAGE(OFFSET($H$3,0,0,'Données projet'!$E$12+1,1))</f>
        <v>683.36974161977764</v>
      </c>
      <c r="CE187" s="59">
        <f t="shared" si="148"/>
        <v>312.6921234697457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217.00472364401853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217.00472364401853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4.8316906031686813E-13</v>
      </c>
      <c r="CU187" s="17">
        <f>CT187*VLOOKUP('Données projet'!$B$13,Paramètres!$A$1:$I$89,3,0)*VLOOKUP('Données projet'!$B$13,Paramètres!$A$1:$I$89,5,0)</f>
        <v>5.2008317652507685E-13</v>
      </c>
      <c r="CV187" s="13">
        <f t="shared" si="173"/>
        <v>6.4487270587740506E-12</v>
      </c>
      <c r="CW187" s="20">
        <f t="shared" si="174"/>
        <v>1.213734449314598E-11</v>
      </c>
      <c r="CX187" s="59">
        <f t="shared" si="122"/>
        <v>293.33333333334548</v>
      </c>
      <c r="CY187" s="59">
        <f ca="1">AVERAGE(OFFSET($CX$3,0,0,'Données projet'!$E$13+1,1))-AVERAGE(OFFSET($H$3,0,0,'Données projet'!$E$13+1,1))</f>
        <v>683.36974161977764</v>
      </c>
      <c r="CZ187" s="59">
        <f t="shared" si="150"/>
        <v>312.6921234697457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217.00472364401853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217.00472364401853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4.3717136577470225E-13</v>
      </c>
      <c r="P188" s="13">
        <f t="shared" si="141"/>
        <v>5.5313598682231701E-12</v>
      </c>
      <c r="Q188" s="20">
        <f t="shared" si="162"/>
        <v>1.039519189921296E-11</v>
      </c>
      <c r="R188" s="59">
        <f t="shared" si="109"/>
        <v>293.33333333334372</v>
      </c>
      <c r="S188" s="59">
        <f ca="1">AVERAGE(OFFSET($R$3,0,0,'Données projet'!$E$9+1,1))-AVERAGE(OFFSET($H$3,0,0,'Données projet'!$E$9+1,1))</f>
        <v>544.5835993538301</v>
      </c>
      <c r="T188" s="59">
        <f t="shared" si="142"/>
        <v>269.67340993773422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178.83282341512952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178.83282341512952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4.5978367779753168E-13</v>
      </c>
      <c r="AK188" s="13">
        <f t="shared" si="164"/>
        <v>5.7834153259568991E-12</v>
      </c>
      <c r="AL188" s="20">
        <f t="shared" si="165"/>
        <v>1.0873571598205634E-11</v>
      </c>
      <c r="AM188" s="59">
        <f t="shared" si="113"/>
        <v>293.33333333334417</v>
      </c>
      <c r="AN188" s="59">
        <f ca="1">AVERAGE(OFFSET($AM$3,0,0,'Données projet'!$E$10+1,1))-AVERAGE(OFFSET($H$3,0,0,'Données projet'!$E$10+1,1))</f>
        <v>609.60019207204277</v>
      </c>
      <c r="AO188" s="59">
        <f t="shared" si="144"/>
        <v>281.42238288764503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188.08279704005005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188.08279704005005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9.9316821433603781E-14</v>
      </c>
      <c r="BF188" s="13">
        <f t="shared" si="167"/>
        <v>1.4932118279712753E-12</v>
      </c>
      <c r="BG188" s="20">
        <f t="shared" si="168"/>
        <v>2.7736540643801645E-12</v>
      </c>
      <c r="BH188" s="59">
        <f t="shared" si="116"/>
        <v>293.3333333333361</v>
      </c>
      <c r="BI188" s="59">
        <f ca="1">AVERAGE(OFFSET($BH$3,0,0,'Données projet'!$E$11+1,1))-AVERAGE(OFFSET($H$3,0,0,'Données projet'!$E$11+1,1))</f>
        <v>140.51047034381901</v>
      </c>
      <c r="BJ188" s="59">
        <f t="shared" si="146"/>
        <v>141.76719489924892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4.4737688163205185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4.4737688163205185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5.2008317652507685E-13</v>
      </c>
      <c r="CA188" s="13">
        <f t="shared" si="170"/>
        <v>6.4487270587740506E-12</v>
      </c>
      <c r="CB188" s="20">
        <f t="shared" si="171"/>
        <v>1.213734449314598E-11</v>
      </c>
      <c r="CC188" s="59">
        <f t="shared" si="119"/>
        <v>293.33333333334548</v>
      </c>
      <c r="CD188" s="59">
        <f ca="1">AVERAGE(OFFSET($CC$3,0,0,'Données projet'!$E$12+1,1))-AVERAGE(OFFSET($H$3,0,0,'Données projet'!$E$12+1,1))</f>
        <v>683.36974161977764</v>
      </c>
      <c r="CE188" s="59">
        <f t="shared" si="148"/>
        <v>312.6921234697457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212.7493933731713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212.7493933731713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4.8316906031686813E-13</v>
      </c>
      <c r="CU188" s="17">
        <f>CT188*VLOOKUP('Données projet'!$B$13,Paramètres!$A$1:$I$89,3,0)*VLOOKUP('Données projet'!$B$13,Paramètres!$A$1:$I$89,5,0)</f>
        <v>5.2008317652507685E-13</v>
      </c>
      <c r="CV188" s="13">
        <f t="shared" si="173"/>
        <v>6.4487270587740506E-12</v>
      </c>
      <c r="CW188" s="20">
        <f t="shared" si="174"/>
        <v>1.213734449314598E-11</v>
      </c>
      <c r="CX188" s="59">
        <f t="shared" si="122"/>
        <v>293.33333333334548</v>
      </c>
      <c r="CY188" s="59">
        <f ca="1">AVERAGE(OFFSET($CX$3,0,0,'Données projet'!$E$13+1,1))-AVERAGE(OFFSET($H$3,0,0,'Données projet'!$E$13+1,1))</f>
        <v>683.36974161977764</v>
      </c>
      <c r="CZ188" s="59">
        <f t="shared" si="150"/>
        <v>312.6921234697457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212.7493933731713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212.7493933731713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4.3717136577470225E-13</v>
      </c>
      <c r="P189" s="13">
        <f t="shared" si="141"/>
        <v>5.5313598682231701E-12</v>
      </c>
      <c r="Q189" s="20">
        <f t="shared" si="162"/>
        <v>1.039519189921296E-11</v>
      </c>
      <c r="R189" s="59">
        <f t="shared" si="109"/>
        <v>293.33333333334372</v>
      </c>
      <c r="S189" s="59">
        <f ca="1">AVERAGE(OFFSET($R$3,0,0,'Données projet'!$E$9+1,1))-AVERAGE(OFFSET($H$3,0,0,'Données projet'!$E$9+1,1))</f>
        <v>544.5835993538301</v>
      </c>
      <c r="T189" s="59">
        <f t="shared" si="142"/>
        <v>269.67340993773422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175.32602082521063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175.32602082521063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4.5978367779753168E-13</v>
      </c>
      <c r="AK189" s="13">
        <f t="shared" si="164"/>
        <v>5.7834153259568991E-12</v>
      </c>
      <c r="AL189" s="20">
        <f t="shared" si="165"/>
        <v>1.0873571598205634E-11</v>
      </c>
      <c r="AM189" s="59">
        <f t="shared" si="113"/>
        <v>293.33333333334417</v>
      </c>
      <c r="AN189" s="59">
        <f ca="1">AVERAGE(OFFSET($AM$3,0,0,'Données projet'!$E$10+1,1))-AVERAGE(OFFSET($H$3,0,0,'Données projet'!$E$10+1,1))</f>
        <v>609.60019207204277</v>
      </c>
      <c r="AO189" s="59">
        <f t="shared" si="144"/>
        <v>281.42238288764503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184.39460810927329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184.39460810927329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9.9316821433603781E-14</v>
      </c>
      <c r="BF189" s="13">
        <f t="shared" si="167"/>
        <v>1.4932118279712753E-12</v>
      </c>
      <c r="BG189" s="20">
        <f t="shared" si="168"/>
        <v>2.7736540643801645E-12</v>
      </c>
      <c r="BH189" s="59">
        <f t="shared" si="116"/>
        <v>293.3333333333361</v>
      </c>
      <c r="BI189" s="59">
        <f ca="1">AVERAGE(OFFSET($BH$3,0,0,'Données projet'!$E$11+1,1))-AVERAGE(OFFSET($H$3,0,0,'Données projet'!$E$11+1,1))</f>
        <v>140.51047034381901</v>
      </c>
      <c r="BJ189" s="59">
        <f t="shared" si="146"/>
        <v>141.76719489924892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4.3860409385620116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4.3860409385620116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5.2008317652507685E-13</v>
      </c>
      <c r="CA189" s="13">
        <f t="shared" si="170"/>
        <v>6.4487270587740506E-12</v>
      </c>
      <c r="CB189" s="20">
        <f t="shared" si="171"/>
        <v>1.213734449314598E-11</v>
      </c>
      <c r="CC189" s="59">
        <f t="shared" si="119"/>
        <v>293.33333333334548</v>
      </c>
      <c r="CD189" s="59">
        <f ca="1">AVERAGE(OFFSET($CC$3,0,0,'Données projet'!$E$12+1,1))-AVERAGE(OFFSET($H$3,0,0,'Données projet'!$E$12+1,1))</f>
        <v>683.36974161977764</v>
      </c>
      <c r="CE189" s="59">
        <f t="shared" si="148"/>
        <v>312.6921234697457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208.57750753344021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208.57750753344021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4.8316906031686813E-13</v>
      </c>
      <c r="CU189" s="17">
        <f>CT189*VLOOKUP('Données projet'!$B$13,Paramètres!$A$1:$I$89,3,0)*VLOOKUP('Données projet'!$B$13,Paramètres!$A$1:$I$89,5,0)</f>
        <v>5.2008317652507685E-13</v>
      </c>
      <c r="CV189" s="13">
        <f t="shared" si="173"/>
        <v>6.4487270587740506E-12</v>
      </c>
      <c r="CW189" s="20">
        <f t="shared" si="174"/>
        <v>1.213734449314598E-11</v>
      </c>
      <c r="CX189" s="59">
        <f t="shared" si="122"/>
        <v>293.33333333334548</v>
      </c>
      <c r="CY189" s="59">
        <f ca="1">AVERAGE(OFFSET($CX$3,0,0,'Données projet'!$E$13+1,1))-AVERAGE(OFFSET($H$3,0,0,'Données projet'!$E$13+1,1))</f>
        <v>683.36974161977764</v>
      </c>
      <c r="CZ189" s="59">
        <f t="shared" si="150"/>
        <v>312.6921234697457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208.57750753344021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208.57750753344021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4.3717136577470225E-13</v>
      </c>
      <c r="P190" s="13">
        <f t="shared" si="141"/>
        <v>5.5313598682231701E-12</v>
      </c>
      <c r="Q190" s="20">
        <f t="shared" si="162"/>
        <v>1.039519189921296E-11</v>
      </c>
      <c r="R190" s="59">
        <f t="shared" si="109"/>
        <v>293.33333333334372</v>
      </c>
      <c r="S190" s="59">
        <f ca="1">AVERAGE(OFFSET($R$3,0,0,'Données projet'!$E$9+1,1))-AVERAGE(OFFSET($H$3,0,0,'Données projet'!$E$9+1,1))</f>
        <v>544.5835993538301</v>
      </c>
      <c r="T190" s="59">
        <f t="shared" si="142"/>
        <v>269.67340993773422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171.88798449514167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171.88798449514167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4.5978367779753168E-13</v>
      </c>
      <c r="AK190" s="13">
        <f t="shared" si="164"/>
        <v>5.7834153259568991E-12</v>
      </c>
      <c r="AL190" s="20">
        <f t="shared" si="165"/>
        <v>1.0873571598205634E-11</v>
      </c>
      <c r="AM190" s="59">
        <f t="shared" si="113"/>
        <v>293.33333333334417</v>
      </c>
      <c r="AN190" s="59">
        <f ca="1">AVERAGE(OFFSET($AM$3,0,0,'Données projet'!$E$10+1,1))-AVERAGE(OFFSET($H$3,0,0,'Données projet'!$E$10+1,1))</f>
        <v>609.60019207204277</v>
      </c>
      <c r="AO190" s="59">
        <f t="shared" si="144"/>
        <v>281.42238288764503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180.77874231385593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180.77874231385593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9.9316821433603781E-14</v>
      </c>
      <c r="BF190" s="13">
        <f t="shared" si="167"/>
        <v>1.4932118279712753E-12</v>
      </c>
      <c r="BG190" s="20">
        <f t="shared" si="168"/>
        <v>2.7736540643801645E-12</v>
      </c>
      <c r="BH190" s="59">
        <f t="shared" si="116"/>
        <v>293.3333333333361</v>
      </c>
      <c r="BI190" s="59">
        <f ca="1">AVERAGE(OFFSET($BH$3,0,0,'Données projet'!$E$11+1,1))-AVERAGE(OFFSET($H$3,0,0,'Données projet'!$E$11+1,1))</f>
        <v>140.51047034381901</v>
      </c>
      <c r="BJ190" s="59">
        <f t="shared" si="146"/>
        <v>141.76719489924892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4.3000333509776274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4.3000333509776274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5.2008317652507685E-13</v>
      </c>
      <c r="CA190" s="13">
        <f t="shared" si="170"/>
        <v>6.4487270587740506E-12</v>
      </c>
      <c r="CB190" s="20">
        <f t="shared" si="171"/>
        <v>1.213734449314598E-11</v>
      </c>
      <c r="CC190" s="59">
        <f t="shared" si="119"/>
        <v>293.33333333334548</v>
      </c>
      <c r="CD190" s="59">
        <f ca="1">AVERAGE(OFFSET($CC$3,0,0,'Données projet'!$E$12+1,1))-AVERAGE(OFFSET($H$3,0,0,'Données projet'!$E$12+1,1))</f>
        <v>683.36974161977764</v>
      </c>
      <c r="CE190" s="59">
        <f t="shared" si="148"/>
        <v>312.6921234697457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204.48742983042715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204.48742983042715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4.8316906031686813E-13</v>
      </c>
      <c r="CU190" s="17">
        <f>CT190*VLOOKUP('Données projet'!$B$13,Paramètres!$A$1:$I$89,3,0)*VLOOKUP('Données projet'!$B$13,Paramètres!$A$1:$I$89,5,0)</f>
        <v>5.2008317652507685E-13</v>
      </c>
      <c r="CV190" s="13">
        <f t="shared" si="173"/>
        <v>6.4487270587740506E-12</v>
      </c>
      <c r="CW190" s="20">
        <f t="shared" si="174"/>
        <v>1.213734449314598E-11</v>
      </c>
      <c r="CX190" s="59">
        <f t="shared" si="122"/>
        <v>293.33333333334548</v>
      </c>
      <c r="CY190" s="59">
        <f ca="1">AVERAGE(OFFSET($CX$3,0,0,'Données projet'!$E$13+1,1))-AVERAGE(OFFSET($H$3,0,0,'Données projet'!$E$13+1,1))</f>
        <v>683.36974161977764</v>
      </c>
      <c r="CZ190" s="59">
        <f t="shared" si="150"/>
        <v>312.6921234697457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204.48742983042715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204.48742983042715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4.3717136577470225E-13</v>
      </c>
      <c r="P191" s="13">
        <f t="shared" si="141"/>
        <v>5.5313598682231701E-12</v>
      </c>
      <c r="Q191" s="20">
        <f t="shared" si="162"/>
        <v>1.039519189921296E-11</v>
      </c>
      <c r="R191" s="59">
        <f t="shared" si="109"/>
        <v>293.33333333334372</v>
      </c>
      <c r="S191" s="59">
        <f ca="1">AVERAGE(OFFSET($R$3,0,0,'Données projet'!$E$9+1,1))-AVERAGE(OFFSET($H$3,0,0,'Données projet'!$E$9+1,1))</f>
        <v>544.5835993538301</v>
      </c>
      <c r="T191" s="59">
        <f t="shared" si="142"/>
        <v>269.67340993773422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168.51736596051026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168.51736596051026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4.5978367779753168E-13</v>
      </c>
      <c r="AK191" s="13">
        <f t="shared" si="164"/>
        <v>5.7834153259568991E-12</v>
      </c>
      <c r="AL191" s="20">
        <f t="shared" si="165"/>
        <v>1.0873571598205634E-11</v>
      </c>
      <c r="AM191" s="59">
        <f t="shared" si="113"/>
        <v>293.33333333334417</v>
      </c>
      <c r="AN191" s="59">
        <f ca="1">AVERAGE(OFFSET($AM$3,0,0,'Données projet'!$E$10+1,1))-AVERAGE(OFFSET($H$3,0,0,'Données projet'!$E$10+1,1))</f>
        <v>609.60019207204277</v>
      </c>
      <c r="AO191" s="59">
        <f t="shared" si="144"/>
        <v>281.42238288764503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177.23378144122634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177.23378144122634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9.9316821433603781E-14</v>
      </c>
      <c r="BF191" s="13">
        <f t="shared" si="167"/>
        <v>1.4932118279712753E-12</v>
      </c>
      <c r="BG191" s="20">
        <f t="shared" si="168"/>
        <v>2.7736540643801645E-12</v>
      </c>
      <c r="BH191" s="59">
        <f t="shared" si="116"/>
        <v>293.3333333333361</v>
      </c>
      <c r="BI191" s="59">
        <f ca="1">AVERAGE(OFFSET($BH$3,0,0,'Données projet'!$E$11+1,1))-AVERAGE(OFFSET($H$3,0,0,'Données projet'!$E$11+1,1))</f>
        <v>140.51047034381901</v>
      </c>
      <c r="BJ191" s="59">
        <f t="shared" si="146"/>
        <v>141.76719489924892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4.2157123197263244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4.2157123197263244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5.2008317652507685E-13</v>
      </c>
      <c r="CA191" s="13">
        <f t="shared" si="170"/>
        <v>6.4487270587740506E-12</v>
      </c>
      <c r="CB191" s="20">
        <f t="shared" si="171"/>
        <v>1.213734449314598E-11</v>
      </c>
      <c r="CC191" s="59">
        <f t="shared" si="119"/>
        <v>293.33333333334548</v>
      </c>
      <c r="CD191" s="59">
        <f ca="1">AVERAGE(OFFSET($CC$3,0,0,'Données projet'!$E$12+1,1))-AVERAGE(OFFSET($H$3,0,0,'Données projet'!$E$12+1,1))</f>
        <v>683.36974161977764</v>
      </c>
      <c r="CE191" s="59">
        <f t="shared" si="148"/>
        <v>312.6921234697457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200.4775560564691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200.4775560564691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4.8316906031686813E-13</v>
      </c>
      <c r="CU191" s="17">
        <f>CT191*VLOOKUP('Données projet'!$B$13,Paramètres!$A$1:$I$89,3,0)*VLOOKUP('Données projet'!$B$13,Paramètres!$A$1:$I$89,5,0)</f>
        <v>5.2008317652507685E-13</v>
      </c>
      <c r="CV191" s="13">
        <f t="shared" si="173"/>
        <v>6.4487270587740506E-12</v>
      </c>
      <c r="CW191" s="20">
        <f t="shared" si="174"/>
        <v>1.213734449314598E-11</v>
      </c>
      <c r="CX191" s="59">
        <f t="shared" si="122"/>
        <v>293.33333333334548</v>
      </c>
      <c r="CY191" s="59">
        <f ca="1">AVERAGE(OFFSET($CX$3,0,0,'Données projet'!$E$13+1,1))-AVERAGE(OFFSET($H$3,0,0,'Données projet'!$E$13+1,1))</f>
        <v>683.36974161977764</v>
      </c>
      <c r="CZ191" s="59">
        <f t="shared" si="150"/>
        <v>312.6921234697457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200.4775560564691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200.4775560564691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4.3717136577470225E-13</v>
      </c>
      <c r="P192" s="13">
        <f t="shared" si="141"/>
        <v>5.5313598682231701E-12</v>
      </c>
      <c r="Q192" s="20">
        <f t="shared" si="162"/>
        <v>1.039519189921296E-11</v>
      </c>
      <c r="R192" s="59">
        <f t="shared" si="109"/>
        <v>293.33333333334372</v>
      </c>
      <c r="S192" s="59">
        <f ca="1">AVERAGE(OFFSET($R$3,0,0,'Données projet'!$E$9+1,1))-AVERAGE(OFFSET($H$3,0,0,'Données projet'!$E$9+1,1))</f>
        <v>544.5835993538301</v>
      </c>
      <c r="T192" s="59">
        <f t="shared" si="142"/>
        <v>269.67340993773422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165.21284319946867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165.21284319946867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4.5978367779753168E-13</v>
      </c>
      <c r="AK192" s="13">
        <f t="shared" si="164"/>
        <v>5.7834153259568991E-12</v>
      </c>
      <c r="AL192" s="20">
        <f t="shared" si="165"/>
        <v>1.0873571598205634E-11</v>
      </c>
      <c r="AM192" s="59">
        <f t="shared" si="113"/>
        <v>293.33333333334417</v>
      </c>
      <c r="AN192" s="59">
        <f ca="1">AVERAGE(OFFSET($AM$3,0,0,'Données projet'!$E$10+1,1))-AVERAGE(OFFSET($H$3,0,0,'Données projet'!$E$10+1,1))</f>
        <v>609.60019207204277</v>
      </c>
      <c r="AO192" s="59">
        <f t="shared" si="144"/>
        <v>281.42238288764503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173.75833508909639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173.75833508909639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9.9316821433603781E-14</v>
      </c>
      <c r="BF192" s="13">
        <f t="shared" si="167"/>
        <v>1.4932118279712753E-12</v>
      </c>
      <c r="BG192" s="20">
        <f t="shared" si="168"/>
        <v>2.7736540643801645E-12</v>
      </c>
      <c r="BH192" s="59">
        <f t="shared" si="116"/>
        <v>293.3333333333361</v>
      </c>
      <c r="BI192" s="59">
        <f ca="1">AVERAGE(OFFSET($BH$3,0,0,'Données projet'!$E$11+1,1))-AVERAGE(OFFSET($H$3,0,0,'Données projet'!$E$11+1,1))</f>
        <v>140.51047034381901</v>
      </c>
      <c r="BJ192" s="59">
        <f t="shared" si="146"/>
        <v>141.76719489924892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4.133044772467108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4.133044772467108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5.2008317652507685E-13</v>
      </c>
      <c r="CA192" s="13">
        <f t="shared" si="170"/>
        <v>6.4487270587740506E-12</v>
      </c>
      <c r="CB192" s="20">
        <f t="shared" si="171"/>
        <v>1.213734449314598E-11</v>
      </c>
      <c r="CC192" s="59">
        <f t="shared" si="119"/>
        <v>293.33333333334548</v>
      </c>
      <c r="CD192" s="59">
        <f ca="1">AVERAGE(OFFSET($CC$3,0,0,'Données projet'!$E$12+1,1))-AVERAGE(OFFSET($H$3,0,0,'Données projet'!$E$12+1,1))</f>
        <v>683.36974161977764</v>
      </c>
      <c r="CE192" s="59">
        <f t="shared" si="148"/>
        <v>312.6921234697457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196.54631346143685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196.54631346143685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4.8316906031686813E-13</v>
      </c>
      <c r="CU192" s="17">
        <f>CT192*VLOOKUP('Données projet'!$B$13,Paramètres!$A$1:$I$89,3,0)*VLOOKUP('Données projet'!$B$13,Paramètres!$A$1:$I$89,5,0)</f>
        <v>5.2008317652507685E-13</v>
      </c>
      <c r="CV192" s="13">
        <f t="shared" si="173"/>
        <v>6.4487270587740506E-12</v>
      </c>
      <c r="CW192" s="20">
        <f t="shared" si="174"/>
        <v>1.213734449314598E-11</v>
      </c>
      <c r="CX192" s="59">
        <f t="shared" si="122"/>
        <v>293.33333333334548</v>
      </c>
      <c r="CY192" s="59">
        <f ca="1">AVERAGE(OFFSET($CX$3,0,0,'Données projet'!$E$13+1,1))-AVERAGE(OFFSET($H$3,0,0,'Données projet'!$E$13+1,1))</f>
        <v>683.36974161977764</v>
      </c>
      <c r="CZ192" s="59">
        <f t="shared" si="150"/>
        <v>312.6921234697457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196.54631346143685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196.54631346143685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4.3717136577470225E-13</v>
      </c>
      <c r="P193" s="13">
        <f t="shared" si="141"/>
        <v>5.5313598682231701E-12</v>
      </c>
      <c r="Q193" s="20">
        <f t="shared" si="162"/>
        <v>1.039519189921296E-11</v>
      </c>
      <c r="R193" s="59">
        <f t="shared" si="109"/>
        <v>293.33333333334372</v>
      </c>
      <c r="S193" s="59">
        <f ca="1">AVERAGE(OFFSET($R$3,0,0,'Données projet'!$E$9+1,1))-AVERAGE(OFFSET($H$3,0,0,'Données projet'!$E$9+1,1))</f>
        <v>544.5835993538301</v>
      </c>
      <c r="T193" s="59">
        <f t="shared" si="142"/>
        <v>269.67340993773422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161.97312011421124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161.97312011421124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4.5978367779753168E-13</v>
      </c>
      <c r="AK193" s="13">
        <f t="shared" si="164"/>
        <v>5.7834153259568991E-12</v>
      </c>
      <c r="AL193" s="20">
        <f t="shared" si="165"/>
        <v>1.0873571598205634E-11</v>
      </c>
      <c r="AM193" s="59">
        <f t="shared" si="113"/>
        <v>293.33333333334417</v>
      </c>
      <c r="AN193" s="59">
        <f ca="1">AVERAGE(OFFSET($AM$3,0,0,'Données projet'!$E$10+1,1))-AVERAGE(OFFSET($H$3,0,0,'Données projet'!$E$10+1,1))</f>
        <v>609.60019207204277</v>
      </c>
      <c r="AO193" s="59">
        <f t="shared" si="144"/>
        <v>281.42238288764503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170.35104012011874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170.35104012011874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9.9316821433603781E-14</v>
      </c>
      <c r="BF193" s="13">
        <f t="shared" si="167"/>
        <v>1.4932118279712753E-12</v>
      </c>
      <c r="BG193" s="20">
        <f t="shared" si="168"/>
        <v>2.7736540643801645E-12</v>
      </c>
      <c r="BH193" s="59">
        <f t="shared" si="116"/>
        <v>293.3333333333361</v>
      </c>
      <c r="BI193" s="59">
        <f ca="1">AVERAGE(OFFSET($BH$3,0,0,'Données projet'!$E$11+1,1))-AVERAGE(OFFSET($H$3,0,0,'Données projet'!$E$11+1,1))</f>
        <v>140.51047034381901</v>
      </c>
      <c r="BJ193" s="59">
        <f t="shared" si="146"/>
        <v>141.76719489924892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4.0519982853874206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4.0519982853874206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5.2008317652507685E-13</v>
      </c>
      <c r="CA193" s="13">
        <f t="shared" si="170"/>
        <v>6.4487270587740506E-12</v>
      </c>
      <c r="CB193" s="20">
        <f t="shared" si="171"/>
        <v>1.213734449314598E-11</v>
      </c>
      <c r="CC193" s="59">
        <f t="shared" si="119"/>
        <v>293.33333333334548</v>
      </c>
      <c r="CD193" s="59">
        <f ca="1">AVERAGE(OFFSET($CC$3,0,0,'Données projet'!$E$12+1,1))-AVERAGE(OFFSET($H$3,0,0,'Données projet'!$E$12+1,1))</f>
        <v>683.36974161977764</v>
      </c>
      <c r="CE193" s="59">
        <f t="shared" si="148"/>
        <v>312.6921234697457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192.69216013587197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192.69216013587197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4.8316906031686813E-13</v>
      </c>
      <c r="CU193" s="17">
        <f>CT193*VLOOKUP('Données projet'!$B$13,Paramètres!$A$1:$I$89,3,0)*VLOOKUP('Données projet'!$B$13,Paramètres!$A$1:$I$89,5,0)</f>
        <v>5.2008317652507685E-13</v>
      </c>
      <c r="CV193" s="13">
        <f t="shared" si="173"/>
        <v>6.4487270587740506E-12</v>
      </c>
      <c r="CW193" s="20">
        <f t="shared" si="174"/>
        <v>1.213734449314598E-11</v>
      </c>
      <c r="CX193" s="59">
        <f t="shared" si="122"/>
        <v>293.33333333334548</v>
      </c>
      <c r="CY193" s="59">
        <f ca="1">AVERAGE(OFFSET($CX$3,0,0,'Données projet'!$E$13+1,1))-AVERAGE(OFFSET($H$3,0,0,'Données projet'!$E$13+1,1))</f>
        <v>683.36974161977764</v>
      </c>
      <c r="CZ193" s="59">
        <f t="shared" si="150"/>
        <v>312.6921234697457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192.69216013587197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192.69216013587197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4.3717136577470225E-13</v>
      </c>
      <c r="P194" s="13">
        <f t="shared" si="141"/>
        <v>5.5313598682231701E-12</v>
      </c>
      <c r="Q194" s="20">
        <f t="shared" si="162"/>
        <v>1.039519189921296E-11</v>
      </c>
      <c r="R194" s="59">
        <f t="shared" si="109"/>
        <v>293.33333333334372</v>
      </c>
      <c r="S194" s="59">
        <f ca="1">AVERAGE(OFFSET($R$3,0,0,'Données projet'!$E$9+1,1))-AVERAGE(OFFSET($H$3,0,0,'Données projet'!$E$9+1,1))</f>
        <v>544.5835993538301</v>
      </c>
      <c r="T194" s="59">
        <f t="shared" si="142"/>
        <v>269.67340993773422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158.79692602261974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158.79692602261974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4.5978367779753168E-13</v>
      </c>
      <c r="AK194" s="13">
        <f t="shared" si="164"/>
        <v>5.7834153259568991E-12</v>
      </c>
      <c r="AL194" s="20">
        <f t="shared" si="165"/>
        <v>1.0873571598205634E-11</v>
      </c>
      <c r="AM194" s="59">
        <f t="shared" si="113"/>
        <v>293.33333333334417</v>
      </c>
      <c r="AN194" s="59">
        <f ca="1">AVERAGE(OFFSET($AM$3,0,0,'Données projet'!$E$10+1,1))-AVERAGE(OFFSET($H$3,0,0,'Données projet'!$E$10+1,1))</f>
        <v>609.60019207204277</v>
      </c>
      <c r="AO194" s="59">
        <f t="shared" si="144"/>
        <v>281.42238288764503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167.01056012723802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167.01056012723802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9.9316821433603781E-14</v>
      </c>
      <c r="BF194" s="13">
        <f t="shared" si="167"/>
        <v>1.4932118279712753E-12</v>
      </c>
      <c r="BG194" s="20">
        <f t="shared" si="168"/>
        <v>2.7736540643801645E-12</v>
      </c>
      <c r="BH194" s="59">
        <f t="shared" si="116"/>
        <v>293.3333333333361</v>
      </c>
      <c r="BI194" s="59">
        <f ca="1">AVERAGE(OFFSET($BH$3,0,0,'Données projet'!$E$11+1,1))-AVERAGE(OFFSET($H$3,0,0,'Données projet'!$E$11+1,1))</f>
        <v>140.51047034381901</v>
      </c>
      <c r="BJ194" s="59">
        <f t="shared" si="146"/>
        <v>141.76719489924892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3.9725410704858897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3.9725410704858897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5.2008317652507685E-13</v>
      </c>
      <c r="CA194" s="13">
        <f t="shared" si="170"/>
        <v>6.4487270587740506E-12</v>
      </c>
      <c r="CB194" s="20">
        <f t="shared" si="171"/>
        <v>1.213734449314598E-11</v>
      </c>
      <c r="CC194" s="59">
        <f t="shared" si="119"/>
        <v>293.33333333334548</v>
      </c>
      <c r="CD194" s="59">
        <f ca="1">AVERAGE(OFFSET($CC$3,0,0,'Données projet'!$E$12+1,1))-AVERAGE(OFFSET($H$3,0,0,'Données projet'!$E$12+1,1))</f>
        <v>683.36974161977764</v>
      </c>
      <c r="CE194" s="59">
        <f t="shared" si="148"/>
        <v>312.6921234697457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188.91358440622002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188.91358440622002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4.8316906031686813E-13</v>
      </c>
      <c r="CU194" s="17">
        <f>CT194*VLOOKUP('Données projet'!$B$13,Paramètres!$A$1:$I$89,3,0)*VLOOKUP('Données projet'!$B$13,Paramètres!$A$1:$I$89,5,0)</f>
        <v>5.2008317652507685E-13</v>
      </c>
      <c r="CV194" s="13">
        <f t="shared" si="173"/>
        <v>6.4487270587740506E-12</v>
      </c>
      <c r="CW194" s="20">
        <f t="shared" si="174"/>
        <v>1.213734449314598E-11</v>
      </c>
      <c r="CX194" s="59">
        <f t="shared" si="122"/>
        <v>293.33333333334548</v>
      </c>
      <c r="CY194" s="59">
        <f ca="1">AVERAGE(OFFSET($CX$3,0,0,'Données projet'!$E$13+1,1))-AVERAGE(OFFSET($H$3,0,0,'Données projet'!$E$13+1,1))</f>
        <v>683.36974161977764</v>
      </c>
      <c r="CZ194" s="59">
        <f t="shared" si="150"/>
        <v>312.6921234697457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188.91358440622002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188.91358440622002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4.3717136577470225E-13</v>
      </c>
      <c r="P195" s="13">
        <f t="shared" si="141"/>
        <v>5.5313598682231701E-12</v>
      </c>
      <c r="Q195" s="20">
        <f t="shared" si="162"/>
        <v>1.039519189921296E-11</v>
      </c>
      <c r="R195" s="59">
        <f t="shared" ref="R195:R203" si="191">Q195+(I195+J195)*44/12</f>
        <v>293.33333333334372</v>
      </c>
      <c r="S195" s="59">
        <f ca="1">AVERAGE(OFFSET($R$3,0,0,'Données projet'!$E$9+1,1))-AVERAGE(OFFSET($H$3,0,0,'Données projet'!$E$9+1,1))</f>
        <v>544.5835993538301</v>
      </c>
      <c r="T195" s="59">
        <f t="shared" si="142"/>
        <v>269.67340993773422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155.68301515987724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155.68301515987724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4.5978367779753168E-13</v>
      </c>
      <c r="AK195" s="13">
        <f t="shared" si="164"/>
        <v>5.7834153259568991E-12</v>
      </c>
      <c r="AL195" s="20">
        <f t="shared" si="165"/>
        <v>1.0873571598205634E-11</v>
      </c>
      <c r="AM195" s="59">
        <f t="shared" si="113"/>
        <v>293.33333333334417</v>
      </c>
      <c r="AN195" s="59">
        <f ca="1">AVERAGE(OFFSET($AM$3,0,0,'Données projet'!$E$10+1,1))-AVERAGE(OFFSET($H$3,0,0,'Données projet'!$E$10+1,1))</f>
        <v>609.60019207204277</v>
      </c>
      <c r="AO195" s="59">
        <f t="shared" si="144"/>
        <v>281.42238288764503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163.7355849095261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163.7355849095261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9.9316821433603781E-14</v>
      </c>
      <c r="BF195" s="13">
        <f t="shared" si="167"/>
        <v>1.4932118279712753E-12</v>
      </c>
      <c r="BG195" s="20">
        <f t="shared" si="168"/>
        <v>2.7736540643801645E-12</v>
      </c>
      <c r="BH195" s="59">
        <f t="shared" si="116"/>
        <v>293.3333333333361</v>
      </c>
      <c r="BI195" s="59">
        <f ca="1">AVERAGE(OFFSET($BH$3,0,0,'Données projet'!$E$11+1,1))-AVERAGE(OFFSET($H$3,0,0,'Données projet'!$E$11+1,1))</f>
        <v>140.51047034381901</v>
      </c>
      <c r="BJ195" s="59">
        <f t="shared" si="146"/>
        <v>141.76719489924892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3.894641963104462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3.894641963104462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5.2008317652507685E-13</v>
      </c>
      <c r="CA195" s="13">
        <f t="shared" si="170"/>
        <v>6.4487270587740506E-12</v>
      </c>
      <c r="CB195" s="20">
        <f t="shared" si="171"/>
        <v>1.213734449314598E-11</v>
      </c>
      <c r="CC195" s="59">
        <f t="shared" si="119"/>
        <v>293.33333333334548</v>
      </c>
      <c r="CD195" s="59">
        <f ca="1">AVERAGE(OFFSET($CC$3,0,0,'Données projet'!$E$12+1,1))-AVERAGE(OFFSET($H$3,0,0,'Données projet'!$E$12+1,1))</f>
        <v>683.36974161977764</v>
      </c>
      <c r="CE195" s="59">
        <f t="shared" si="148"/>
        <v>312.6921234697457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185.20910424192292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185.20910424192292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4.8316906031686813E-13</v>
      </c>
      <c r="CU195" s="17">
        <f>CT195*VLOOKUP('Données projet'!$B$13,Paramètres!$A$1:$I$89,3,0)*VLOOKUP('Données projet'!$B$13,Paramètres!$A$1:$I$89,5,0)</f>
        <v>5.2008317652507685E-13</v>
      </c>
      <c r="CV195" s="13">
        <f t="shared" si="173"/>
        <v>6.4487270587740506E-12</v>
      </c>
      <c r="CW195" s="20">
        <f t="shared" si="174"/>
        <v>1.213734449314598E-11</v>
      </c>
      <c r="CX195" s="59">
        <f t="shared" si="122"/>
        <v>293.33333333334548</v>
      </c>
      <c r="CY195" s="59">
        <f ca="1">AVERAGE(OFFSET($CX$3,0,0,'Données projet'!$E$13+1,1))-AVERAGE(OFFSET($H$3,0,0,'Données projet'!$E$13+1,1))</f>
        <v>683.36974161977764</v>
      </c>
      <c r="CZ195" s="59">
        <f t="shared" si="150"/>
        <v>312.6921234697457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185.20910424192292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185.20910424192292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4.3717136577470225E-13</v>
      </c>
      <c r="P196" s="13">
        <f t="shared" si="141"/>
        <v>5.5313598682231701E-12</v>
      </c>
      <c r="Q196" s="20">
        <f t="shared" si="162"/>
        <v>1.039519189921296E-11</v>
      </c>
      <c r="R196" s="59">
        <f t="shared" si="191"/>
        <v>293.33333333334372</v>
      </c>
      <c r="S196" s="59">
        <f ca="1">AVERAGE(OFFSET($R$3,0,0,'Données projet'!$E$9+1,1))-AVERAGE(OFFSET($H$3,0,0,'Données projet'!$E$9+1,1))</f>
        <v>544.5835993538301</v>
      </c>
      <c r="T196" s="59">
        <f t="shared" si="142"/>
        <v>269.67340993773422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152.63016618985506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152.63016618985506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4.5978367779753168E-13</v>
      </c>
      <c r="AK196" s="13">
        <f t="shared" si="164"/>
        <v>5.7834153259568991E-12</v>
      </c>
      <c r="AL196" s="20">
        <f t="shared" si="165"/>
        <v>1.0873571598205634E-11</v>
      </c>
      <c r="AM196" s="59">
        <f t="shared" ref="AM196:AM203" si="193">AL196+(AD196+AE196)*44/12</f>
        <v>293.33333333334417</v>
      </c>
      <c r="AN196" s="59">
        <f ca="1">AVERAGE(OFFSET($AM$3,0,0,'Données projet'!$E$10+1,1))-AVERAGE(OFFSET($H$3,0,0,'Données projet'!$E$10+1,1))</f>
        <v>609.60019207204277</v>
      </c>
      <c r="AO196" s="59">
        <f t="shared" si="144"/>
        <v>281.42238288764503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160.52482995829587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160.52482995829587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9.9316821433603781E-14</v>
      </c>
      <c r="BF196" s="13">
        <f t="shared" si="167"/>
        <v>1.4932118279712753E-12</v>
      </c>
      <c r="BG196" s="20">
        <f t="shared" si="168"/>
        <v>2.7736540643801645E-12</v>
      </c>
      <c r="BH196" s="59">
        <f t="shared" ref="BH196:BH203" si="194">BG196+(AY196+AZ196)*44/12</f>
        <v>293.3333333333361</v>
      </c>
      <c r="BI196" s="59">
        <f ca="1">AVERAGE(OFFSET($BH$3,0,0,'Données projet'!$E$11+1,1))-AVERAGE(OFFSET($H$3,0,0,'Données projet'!$E$11+1,1))</f>
        <v>140.51047034381901</v>
      </c>
      <c r="BJ196" s="59">
        <f t="shared" si="146"/>
        <v>141.76719489924892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3.8182704097050202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3.8182704097050202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5.2008317652507685E-13</v>
      </c>
      <c r="CA196" s="13">
        <f t="shared" si="170"/>
        <v>6.4487270587740506E-12</v>
      </c>
      <c r="CB196" s="20">
        <f t="shared" si="171"/>
        <v>1.213734449314598E-11</v>
      </c>
      <c r="CC196" s="59">
        <f t="shared" ref="CC196:CC203" si="195">CB196+(BT196+BU196)*44/12</f>
        <v>293.33333333334548</v>
      </c>
      <c r="CD196" s="59">
        <f ca="1">AVERAGE(OFFSET($CC$3,0,0,'Données projet'!$E$12+1,1))-AVERAGE(OFFSET($H$3,0,0,'Données projet'!$E$12+1,1))</f>
        <v>683.36974161977764</v>
      </c>
      <c r="CE196" s="59">
        <f t="shared" si="148"/>
        <v>312.6921234697457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181.57726667413789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181.57726667413789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4.8316906031686813E-13</v>
      </c>
      <c r="CU196" s="17">
        <f>CT196*VLOOKUP('Données projet'!$B$13,Paramètres!$A$1:$I$89,3,0)*VLOOKUP('Données projet'!$B$13,Paramètres!$A$1:$I$89,5,0)</f>
        <v>5.2008317652507685E-13</v>
      </c>
      <c r="CV196" s="13">
        <f t="shared" si="173"/>
        <v>6.4487270587740506E-12</v>
      </c>
      <c r="CW196" s="20">
        <f t="shared" si="174"/>
        <v>1.213734449314598E-11</v>
      </c>
      <c r="CX196" s="59">
        <f t="shared" ref="CX196:CX203" si="196">CW196+(CO196+CP196)*44/12</f>
        <v>293.33333333334548</v>
      </c>
      <c r="CY196" s="59">
        <f ca="1">AVERAGE(OFFSET($CX$3,0,0,'Données projet'!$E$13+1,1))-AVERAGE(OFFSET($H$3,0,0,'Données projet'!$E$13+1,1))</f>
        <v>683.36974161977764</v>
      </c>
      <c r="CZ196" s="59">
        <f t="shared" si="150"/>
        <v>312.6921234697457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181.57726667413789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181.57726667413789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4.3717136577470225E-13</v>
      </c>
      <c r="P197" s="13">
        <f t="shared" ref="P197:P203" si="203">EXP(-1.0587+0.8836*LN(O197)+0.284)</f>
        <v>5.5313598682231701E-12</v>
      </c>
      <c r="Q197" s="20">
        <f t="shared" si="162"/>
        <v>1.039519189921296E-11</v>
      </c>
      <c r="R197" s="59">
        <f t="shared" si="191"/>
        <v>293.33333333334372</v>
      </c>
      <c r="S197" s="59">
        <f ca="1">AVERAGE(OFFSET($R$3,0,0,'Données projet'!$E$9+1,1))-AVERAGE(OFFSET($H$3,0,0,'Données projet'!$E$9+1,1))</f>
        <v>544.5835993538301</v>
      </c>
      <c r="T197" s="59">
        <f t="shared" ref="T197:T203" si="204">$T$3</f>
        <v>269.67340993773422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149.637181726081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149.637181726081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4.5978367779753168E-13</v>
      </c>
      <c r="AK197" s="13">
        <f t="shared" si="164"/>
        <v>5.7834153259568991E-12</v>
      </c>
      <c r="AL197" s="20">
        <f t="shared" si="165"/>
        <v>1.0873571598205634E-11</v>
      </c>
      <c r="AM197" s="59">
        <f t="shared" si="193"/>
        <v>293.33333333334417</v>
      </c>
      <c r="AN197" s="59">
        <f ca="1">AVERAGE(OFFSET($AM$3,0,0,'Données projet'!$E$10+1,1))-AVERAGE(OFFSET($H$3,0,0,'Données projet'!$E$10+1,1))</f>
        <v>609.60019207204277</v>
      </c>
      <c r="AO197" s="59">
        <f t="shared" ref="AO197:AO203" si="205">$AO$3</f>
        <v>281.42238288764503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157.37703595329211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157.37703595329211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9.9316821433603781E-14</v>
      </c>
      <c r="BF197" s="13">
        <f t="shared" si="167"/>
        <v>1.4932118279712753E-12</v>
      </c>
      <c r="BG197" s="20">
        <f t="shared" si="168"/>
        <v>2.7736540643801645E-12</v>
      </c>
      <c r="BH197" s="59">
        <f t="shared" si="194"/>
        <v>293.3333333333361</v>
      </c>
      <c r="BI197" s="59">
        <f ca="1">AVERAGE(OFFSET($BH$3,0,0,'Données projet'!$E$11+1,1))-AVERAGE(OFFSET($H$3,0,0,'Données projet'!$E$11+1,1))</f>
        <v>140.51047034381901</v>
      </c>
      <c r="BJ197" s="59">
        <f t="shared" ref="BJ197:BJ203" si="206">$BJ$3</f>
        <v>141.76719489924892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3.7433964558856934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3.7433964558856934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5.2008317652507685E-13</v>
      </c>
      <c r="CA197" s="13">
        <f t="shared" si="170"/>
        <v>6.4487270587740506E-12</v>
      </c>
      <c r="CB197" s="20">
        <f t="shared" si="171"/>
        <v>1.213734449314598E-11</v>
      </c>
      <c r="CC197" s="59">
        <f t="shared" si="195"/>
        <v>293.33333333334548</v>
      </c>
      <c r="CD197" s="59">
        <f ca="1">AVERAGE(OFFSET($CC$3,0,0,'Données projet'!$E$12+1,1))-AVERAGE(OFFSET($H$3,0,0,'Données projet'!$E$12+1,1))</f>
        <v>683.36974161977764</v>
      </c>
      <c r="CE197" s="59">
        <f t="shared" ref="CE197:CE203" si="207">$CE$3</f>
        <v>312.6921234697457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178.01664722585494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178.01664722585494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4.8316906031686813E-13</v>
      </c>
      <c r="CU197" s="17">
        <f>CT197*VLOOKUP('Données projet'!$B$13,Paramètres!$A$1:$I$89,3,0)*VLOOKUP('Données projet'!$B$13,Paramètres!$A$1:$I$89,5,0)</f>
        <v>5.2008317652507685E-13</v>
      </c>
      <c r="CV197" s="13">
        <f t="shared" si="173"/>
        <v>6.4487270587740506E-12</v>
      </c>
      <c r="CW197" s="20">
        <f t="shared" si="174"/>
        <v>1.213734449314598E-11</v>
      </c>
      <c r="CX197" s="59">
        <f t="shared" si="196"/>
        <v>293.33333333334548</v>
      </c>
      <c r="CY197" s="59">
        <f ca="1">AVERAGE(OFFSET($CX$3,0,0,'Données projet'!$E$13+1,1))-AVERAGE(OFFSET($H$3,0,0,'Données projet'!$E$13+1,1))</f>
        <v>683.36974161977764</v>
      </c>
      <c r="CZ197" s="59">
        <f t="shared" ref="CZ197:CZ203" si="208">$CZ$3</f>
        <v>312.6921234697457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178.01664722585494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178.01664722585494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4.3717136577470225E-13</v>
      </c>
      <c r="P198" s="13">
        <f t="shared" si="203"/>
        <v>5.5313598682231701E-12</v>
      </c>
      <c r="Q198" s="20">
        <f t="shared" si="162"/>
        <v>1.039519189921296E-11</v>
      </c>
      <c r="R198" s="59">
        <f t="shared" si="191"/>
        <v>293.33333333334372</v>
      </c>
      <c r="S198" s="59">
        <f ca="1">AVERAGE(OFFSET($R$3,0,0,'Données projet'!$E$9+1,1))-AVERAGE(OFFSET($H$3,0,0,'Données projet'!$E$9+1,1))</f>
        <v>544.5835993538301</v>
      </c>
      <c r="T198" s="59">
        <f t="shared" si="204"/>
        <v>269.67340993773422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146.70288786210128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146.70288786210128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4.5978367779753168E-13</v>
      </c>
      <c r="AK198" s="13">
        <f t="shared" si="164"/>
        <v>5.7834153259568991E-12</v>
      </c>
      <c r="AL198" s="20">
        <f t="shared" si="165"/>
        <v>1.0873571598205634E-11</v>
      </c>
      <c r="AM198" s="59">
        <f t="shared" si="193"/>
        <v>293.33333333334417</v>
      </c>
      <c r="AN198" s="59">
        <f ca="1">AVERAGE(OFFSET($AM$3,0,0,'Données projet'!$E$10+1,1))-AVERAGE(OFFSET($H$3,0,0,'Données projet'!$E$10+1,1))</f>
        <v>609.60019207204277</v>
      </c>
      <c r="AO198" s="59">
        <f t="shared" si="205"/>
        <v>281.42238288764503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154.2909682687617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154.2909682687617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9.9316821433603781E-14</v>
      </c>
      <c r="BF198" s="13">
        <f t="shared" si="167"/>
        <v>1.4932118279712753E-12</v>
      </c>
      <c r="BG198" s="20">
        <f t="shared" si="168"/>
        <v>2.7736540643801645E-12</v>
      </c>
      <c r="BH198" s="59">
        <f t="shared" si="194"/>
        <v>293.3333333333361</v>
      </c>
      <c r="BI198" s="59">
        <f ca="1">AVERAGE(OFFSET($BH$3,0,0,'Données projet'!$E$11+1,1))-AVERAGE(OFFSET($H$3,0,0,'Données projet'!$E$11+1,1))</f>
        <v>140.51047034381901</v>
      </c>
      <c r="BJ198" s="59">
        <f t="shared" si="206"/>
        <v>141.76719489924892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3.6699907346321612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3.6699907346321612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5.2008317652507685E-13</v>
      </c>
      <c r="CA198" s="13">
        <f t="shared" si="170"/>
        <v>6.4487270587740506E-12</v>
      </c>
      <c r="CB198" s="20">
        <f t="shared" si="171"/>
        <v>1.213734449314598E-11</v>
      </c>
      <c r="CC198" s="59">
        <f t="shared" si="195"/>
        <v>293.33333333334548</v>
      </c>
      <c r="CD198" s="59">
        <f ca="1">AVERAGE(OFFSET($CC$3,0,0,'Données projet'!$E$12+1,1))-AVERAGE(OFFSET($H$3,0,0,'Données projet'!$E$12+1,1))</f>
        <v>683.36974161977764</v>
      </c>
      <c r="CE198" s="59">
        <f t="shared" si="207"/>
        <v>312.6921234697457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174.52584935318941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174.52584935318941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4.8316906031686813E-13</v>
      </c>
      <c r="CU198" s="17">
        <f>CT198*VLOOKUP('Données projet'!$B$13,Paramètres!$A$1:$I$89,3,0)*VLOOKUP('Données projet'!$B$13,Paramètres!$A$1:$I$89,5,0)</f>
        <v>5.2008317652507685E-13</v>
      </c>
      <c r="CV198" s="13">
        <f t="shared" si="173"/>
        <v>6.4487270587740506E-12</v>
      </c>
      <c r="CW198" s="20">
        <f t="shared" si="174"/>
        <v>1.213734449314598E-11</v>
      </c>
      <c r="CX198" s="59">
        <f t="shared" si="196"/>
        <v>293.33333333334548</v>
      </c>
      <c r="CY198" s="59">
        <f ca="1">AVERAGE(OFFSET($CX$3,0,0,'Données projet'!$E$13+1,1))-AVERAGE(OFFSET($H$3,0,0,'Données projet'!$E$13+1,1))</f>
        <v>683.36974161977764</v>
      </c>
      <c r="CZ198" s="59">
        <f t="shared" si="208"/>
        <v>312.6921234697457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174.52584935318941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174.52584935318941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4.3717136577470225E-13</v>
      </c>
      <c r="P199" s="13">
        <f t="shared" si="203"/>
        <v>5.5313598682231701E-12</v>
      </c>
      <c r="Q199" s="20">
        <f t="shared" si="162"/>
        <v>1.039519189921296E-11</v>
      </c>
      <c r="R199" s="59">
        <f t="shared" si="191"/>
        <v>293.33333333334372</v>
      </c>
      <c r="S199" s="59">
        <f ca="1">AVERAGE(OFFSET($R$3,0,0,'Données projet'!$E$9+1,1))-AVERAGE(OFFSET($H$3,0,0,'Données projet'!$E$9+1,1))</f>
        <v>544.5835993538301</v>
      </c>
      <c r="T199" s="59">
        <f t="shared" si="204"/>
        <v>269.67340993773422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143.82613371105165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143.82613371105165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4.5978367779753168E-13</v>
      </c>
      <c r="AK199" s="13">
        <f t="shared" si="164"/>
        <v>5.7834153259568991E-12</v>
      </c>
      <c r="AL199" s="20">
        <f t="shared" si="165"/>
        <v>1.0873571598205634E-11</v>
      </c>
      <c r="AM199" s="59">
        <f t="shared" si="193"/>
        <v>293.33333333334417</v>
      </c>
      <c r="AN199" s="59">
        <f ca="1">AVERAGE(OFFSET($AM$3,0,0,'Données projet'!$E$10+1,1))-AVERAGE(OFFSET($H$3,0,0,'Données projet'!$E$10+1,1))</f>
        <v>609.60019207204277</v>
      </c>
      <c r="AO199" s="59">
        <f t="shared" si="205"/>
        <v>281.42238288764503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151.26541648920951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151.26541648920951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9.9316821433603781E-14</v>
      </c>
      <c r="BF199" s="13">
        <f t="shared" si="167"/>
        <v>1.4932118279712753E-12</v>
      </c>
      <c r="BG199" s="20">
        <f t="shared" si="168"/>
        <v>2.7736540643801645E-12</v>
      </c>
      <c r="BH199" s="59">
        <f t="shared" si="194"/>
        <v>293.3333333333361</v>
      </c>
      <c r="BI199" s="59">
        <f ca="1">AVERAGE(OFFSET($BH$3,0,0,'Données projet'!$E$11+1,1))-AVERAGE(OFFSET($H$3,0,0,'Données projet'!$E$11+1,1))</f>
        <v>140.51047034381901</v>
      </c>
      <c r="BJ199" s="59">
        <f t="shared" si="206"/>
        <v>141.76719489924892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3.5980244547993419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3.5980244547993419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5.2008317652507685E-13</v>
      </c>
      <c r="CA199" s="13">
        <f t="shared" si="170"/>
        <v>6.4487270587740506E-12</v>
      </c>
      <c r="CB199" s="20">
        <f t="shared" si="171"/>
        <v>1.213734449314598E-11</v>
      </c>
      <c r="CC199" s="59">
        <f t="shared" si="195"/>
        <v>293.33333333334548</v>
      </c>
      <c r="CD199" s="59">
        <f ca="1">AVERAGE(OFFSET($CC$3,0,0,'Données projet'!$E$12+1,1))-AVERAGE(OFFSET($H$3,0,0,'Données projet'!$E$12+1,1))</f>
        <v>683.36974161977764</v>
      </c>
      <c r="CE199" s="59">
        <f t="shared" si="207"/>
        <v>312.6921234697457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171.10350389763039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171.10350389763039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4.8316906031686813E-13</v>
      </c>
      <c r="CU199" s="17">
        <f>CT199*VLOOKUP('Données projet'!$B$13,Paramètres!$A$1:$I$89,3,0)*VLOOKUP('Données projet'!$B$13,Paramètres!$A$1:$I$89,5,0)</f>
        <v>5.2008317652507685E-13</v>
      </c>
      <c r="CV199" s="13">
        <f t="shared" si="173"/>
        <v>6.4487270587740506E-12</v>
      </c>
      <c r="CW199" s="20">
        <f t="shared" si="174"/>
        <v>1.213734449314598E-11</v>
      </c>
      <c r="CX199" s="59">
        <f t="shared" si="196"/>
        <v>293.33333333334548</v>
      </c>
      <c r="CY199" s="59">
        <f ca="1">AVERAGE(OFFSET($CX$3,0,0,'Données projet'!$E$13+1,1))-AVERAGE(OFFSET($H$3,0,0,'Données projet'!$E$13+1,1))</f>
        <v>683.36974161977764</v>
      </c>
      <c r="CZ199" s="59">
        <f t="shared" si="208"/>
        <v>312.6921234697457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171.10350389763039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171.10350389763039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4.3717136577470225E-13</v>
      </c>
      <c r="P200" s="13">
        <f t="shared" si="203"/>
        <v>5.5313598682231701E-12</v>
      </c>
      <c r="Q200" s="20">
        <f t="shared" si="162"/>
        <v>1.039519189921296E-11</v>
      </c>
      <c r="R200" s="59">
        <f t="shared" si="191"/>
        <v>293.33333333334372</v>
      </c>
      <c r="S200" s="59">
        <f ca="1">AVERAGE(OFFSET($R$3,0,0,'Données projet'!$E$9+1,1))-AVERAGE(OFFSET($H$3,0,0,'Données projet'!$E$9+1,1))</f>
        <v>544.5835993538301</v>
      </c>
      <c r="T200" s="59">
        <f t="shared" si="204"/>
        <v>269.67340993773422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141.00579095425735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141.00579095425735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4.5978367779753168E-13</v>
      </c>
      <c r="AK200" s="13">
        <f t="shared" si="164"/>
        <v>5.7834153259568991E-12</v>
      </c>
      <c r="AL200" s="20">
        <f t="shared" si="165"/>
        <v>1.0873571598205634E-11</v>
      </c>
      <c r="AM200" s="59">
        <f t="shared" si="193"/>
        <v>293.33333333334417</v>
      </c>
      <c r="AN200" s="59">
        <f ca="1">AVERAGE(OFFSET($AM$3,0,0,'Données projet'!$E$10+1,1))-AVERAGE(OFFSET($H$3,0,0,'Données projet'!$E$10+1,1))</f>
        <v>609.60019207204277</v>
      </c>
      <c r="AO200" s="59">
        <f t="shared" si="205"/>
        <v>281.42238288764503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148.29919393464999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148.29919393464999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9.9316821433603781E-14</v>
      </c>
      <c r="BF200" s="13">
        <f t="shared" si="167"/>
        <v>1.4932118279712753E-12</v>
      </c>
      <c r="BG200" s="20">
        <f t="shared" si="168"/>
        <v>2.7736540643801645E-12</v>
      </c>
      <c r="BH200" s="59">
        <f t="shared" si="194"/>
        <v>293.3333333333361</v>
      </c>
      <c r="BI200" s="59">
        <f ca="1">AVERAGE(OFFSET($BH$3,0,0,'Données projet'!$E$11+1,1))-AVERAGE(OFFSET($H$3,0,0,'Données projet'!$E$11+1,1))</f>
        <v>140.51047034381901</v>
      </c>
      <c r="BJ200" s="59">
        <f t="shared" si="206"/>
        <v>141.76719489924892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3.5274693898189478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3.5274693898189478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5.2008317652507685E-13</v>
      </c>
      <c r="CA200" s="13">
        <f t="shared" si="170"/>
        <v>6.4487270587740506E-12</v>
      </c>
      <c r="CB200" s="20">
        <f t="shared" si="171"/>
        <v>1.213734449314598E-11</v>
      </c>
      <c r="CC200" s="59">
        <f t="shared" si="195"/>
        <v>293.33333333334548</v>
      </c>
      <c r="CD200" s="59">
        <f ca="1">AVERAGE(OFFSET($CC$3,0,0,'Données projet'!$E$12+1,1))-AVERAGE(OFFSET($H$3,0,0,'Données projet'!$E$12+1,1))</f>
        <v>683.36974161977764</v>
      </c>
      <c r="CE200" s="59">
        <f t="shared" si="207"/>
        <v>312.6921234697457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167.74826854903026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167.74826854903026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4.8316906031686813E-13</v>
      </c>
      <c r="CU200" s="17">
        <f>CT200*VLOOKUP('Données projet'!$B$13,Paramètres!$A$1:$I$89,3,0)*VLOOKUP('Données projet'!$B$13,Paramètres!$A$1:$I$89,5,0)</f>
        <v>5.2008317652507685E-13</v>
      </c>
      <c r="CV200" s="13">
        <f t="shared" si="173"/>
        <v>6.4487270587740506E-12</v>
      </c>
      <c r="CW200" s="20">
        <f t="shared" si="174"/>
        <v>1.213734449314598E-11</v>
      </c>
      <c r="CX200" s="59">
        <f t="shared" si="196"/>
        <v>293.33333333334548</v>
      </c>
      <c r="CY200" s="59">
        <f ca="1">AVERAGE(OFFSET($CX$3,0,0,'Données projet'!$E$13+1,1))-AVERAGE(OFFSET($H$3,0,0,'Données projet'!$E$13+1,1))</f>
        <v>683.36974161977764</v>
      </c>
      <c r="CZ200" s="59">
        <f t="shared" si="208"/>
        <v>312.6921234697457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167.74826854903026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167.74826854903026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4.3717136577470225E-13</v>
      </c>
      <c r="P201" s="13">
        <f t="shared" si="203"/>
        <v>5.5313598682231701E-12</v>
      </c>
      <c r="Q201" s="20">
        <f t="shared" si="162"/>
        <v>1.039519189921296E-11</v>
      </c>
      <c r="R201" s="59">
        <f t="shared" si="191"/>
        <v>293.33333333334372</v>
      </c>
      <c r="S201" s="59">
        <f ca="1">AVERAGE(OFFSET($R$3,0,0,'Données projet'!$E$9+1,1))-AVERAGE(OFFSET($H$3,0,0,'Données projet'!$E$9+1,1))</f>
        <v>544.5835993538301</v>
      </c>
      <c r="T201" s="59">
        <f t="shared" si="204"/>
        <v>269.67340993773422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138.24075339868455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138.24075339868455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4.5978367779753168E-13</v>
      </c>
      <c r="AK201" s="13">
        <f t="shared" si="164"/>
        <v>5.7834153259568991E-12</v>
      </c>
      <c r="AL201" s="20">
        <f t="shared" si="165"/>
        <v>1.0873571598205634E-11</v>
      </c>
      <c r="AM201" s="59">
        <f t="shared" si="193"/>
        <v>293.33333333334417</v>
      </c>
      <c r="AN201" s="59">
        <f ca="1">AVERAGE(OFFSET($AM$3,0,0,'Données projet'!$E$10+1,1))-AVERAGE(OFFSET($H$3,0,0,'Données projet'!$E$10+1,1))</f>
        <v>609.60019207204277</v>
      </c>
      <c r="AO201" s="59">
        <f t="shared" si="205"/>
        <v>281.42238288764503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145.39113719516826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145.39113719516826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9.9316821433603781E-14</v>
      </c>
      <c r="BF201" s="13">
        <f t="shared" si="167"/>
        <v>1.4932118279712753E-12</v>
      </c>
      <c r="BG201" s="20">
        <f t="shared" si="168"/>
        <v>2.7736540643801645E-12</v>
      </c>
      <c r="BH201" s="59">
        <f t="shared" si="194"/>
        <v>293.3333333333361</v>
      </c>
      <c r="BI201" s="59">
        <f ca="1">AVERAGE(OFFSET($BH$3,0,0,'Données projet'!$E$11+1,1))-AVERAGE(OFFSET($H$3,0,0,'Données projet'!$E$11+1,1))</f>
        <v>140.51047034381901</v>
      </c>
      <c r="BJ201" s="59">
        <f t="shared" si="206"/>
        <v>141.76719489924892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3.4582978666284787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3.4582978666284787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5.2008317652507685E-13</v>
      </c>
      <c r="CA201" s="13">
        <f t="shared" si="170"/>
        <v>6.4487270587740506E-12</v>
      </c>
      <c r="CB201" s="20">
        <f t="shared" si="171"/>
        <v>1.213734449314598E-11</v>
      </c>
      <c r="CC201" s="59">
        <f t="shared" si="195"/>
        <v>293.33333333334548</v>
      </c>
      <c r="CD201" s="59">
        <f ca="1">AVERAGE(OFFSET($CC$3,0,0,'Données projet'!$E$12+1,1))-AVERAGE(OFFSET($H$3,0,0,'Données projet'!$E$12+1,1))</f>
        <v>683.36974161977764</v>
      </c>
      <c r="CE201" s="59">
        <f t="shared" si="207"/>
        <v>312.6921234697457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164.45882731912468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164.45882731912468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4.8316906031686813E-13</v>
      </c>
      <c r="CU201" s="17">
        <f>CT201*VLOOKUP('Données projet'!$B$13,Paramètres!$A$1:$I$89,3,0)*VLOOKUP('Données projet'!$B$13,Paramètres!$A$1:$I$89,5,0)</f>
        <v>5.2008317652507685E-13</v>
      </c>
      <c r="CV201" s="13">
        <f t="shared" si="173"/>
        <v>6.4487270587740506E-12</v>
      </c>
      <c r="CW201" s="20">
        <f t="shared" si="174"/>
        <v>1.213734449314598E-11</v>
      </c>
      <c r="CX201" s="59">
        <f t="shared" si="196"/>
        <v>293.33333333334548</v>
      </c>
      <c r="CY201" s="59">
        <f ca="1">AVERAGE(OFFSET($CX$3,0,0,'Données projet'!$E$13+1,1))-AVERAGE(OFFSET($H$3,0,0,'Données projet'!$E$13+1,1))</f>
        <v>683.36974161977764</v>
      </c>
      <c r="CZ201" s="59">
        <f t="shared" si="208"/>
        <v>312.6921234697457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164.45882731912468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164.45882731912468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4.3717136577470225E-13</v>
      </c>
      <c r="P202" s="13">
        <f t="shared" si="203"/>
        <v>5.5313598682231701E-12</v>
      </c>
      <c r="Q202" s="20">
        <f t="shared" si="162"/>
        <v>1.039519189921296E-11</v>
      </c>
      <c r="R202" s="59">
        <f t="shared" si="191"/>
        <v>293.33333333334372</v>
      </c>
      <c r="S202" s="59">
        <f ca="1">AVERAGE(OFFSET($R$3,0,0,'Données projet'!$E$9+1,1))-AVERAGE(OFFSET($H$3,0,0,'Données projet'!$E$9+1,1))</f>
        <v>544.5835993538301</v>
      </c>
      <c r="T202" s="59">
        <f t="shared" si="204"/>
        <v>269.67340993773422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135.52993654307016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135.52993654307016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4.5978367779753168E-13</v>
      </c>
      <c r="AK202" s="13">
        <f t="shared" si="164"/>
        <v>5.7834153259568991E-12</v>
      </c>
      <c r="AL202" s="20">
        <f t="shared" si="165"/>
        <v>1.0873571598205634E-11</v>
      </c>
      <c r="AM202" s="59">
        <f t="shared" si="193"/>
        <v>293.33333333334417</v>
      </c>
      <c r="AN202" s="59">
        <f ca="1">AVERAGE(OFFSET($AM$3,0,0,'Données projet'!$E$10+1,1))-AVERAGE(OFFSET($H$3,0,0,'Données projet'!$E$10+1,1))</f>
        <v>609.60019207204277</v>
      </c>
      <c r="AO202" s="59">
        <f t="shared" si="205"/>
        <v>281.42238288764503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142.5401056746083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142.5401056746083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9.9316821433603781E-14</v>
      </c>
      <c r="BF202" s="13">
        <f t="shared" si="167"/>
        <v>1.4932118279712753E-12</v>
      </c>
      <c r="BG202" s="20">
        <f t="shared" si="168"/>
        <v>2.7736540643801645E-12</v>
      </c>
      <c r="BH202" s="59">
        <f t="shared" si="194"/>
        <v>293.3333333333361</v>
      </c>
      <c r="BI202" s="59">
        <f ca="1">AVERAGE(OFFSET($BH$3,0,0,'Données projet'!$E$11+1,1))-AVERAGE(OFFSET($H$3,0,0,'Données projet'!$E$11+1,1))</f>
        <v>140.51047034381901</v>
      </c>
      <c r="BJ202" s="59">
        <f t="shared" si="206"/>
        <v>141.76719489924892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3.3904827548173113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3.3904827548173113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5.2008317652507685E-13</v>
      </c>
      <c r="CA202" s="13">
        <f t="shared" si="170"/>
        <v>6.4487270587740506E-12</v>
      </c>
      <c r="CB202" s="20">
        <f t="shared" si="171"/>
        <v>1.213734449314598E-11</v>
      </c>
      <c r="CC202" s="59">
        <f t="shared" si="195"/>
        <v>293.33333333334548</v>
      </c>
      <c r="CD202" s="59">
        <f ca="1">AVERAGE(OFFSET($CC$3,0,0,'Données projet'!$E$12+1,1))-AVERAGE(OFFSET($H$3,0,0,'Données projet'!$E$12+1,1))</f>
        <v>683.36974161977764</v>
      </c>
      <c r="CE202" s="59">
        <f t="shared" si="207"/>
        <v>312.6921234697457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161.23389002537652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161.23389002537652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4.8316906031686813E-13</v>
      </c>
      <c r="CU202" s="17">
        <f>CT202*VLOOKUP('Données projet'!$B$13,Paramètres!$A$1:$I$89,3,0)*VLOOKUP('Données projet'!$B$13,Paramètres!$A$1:$I$89,5,0)</f>
        <v>5.2008317652507685E-13</v>
      </c>
      <c r="CV202" s="13">
        <f t="shared" si="173"/>
        <v>6.4487270587740506E-12</v>
      </c>
      <c r="CW202" s="20">
        <f t="shared" si="174"/>
        <v>1.213734449314598E-11</v>
      </c>
      <c r="CX202" s="59">
        <f t="shared" si="196"/>
        <v>293.33333333334548</v>
      </c>
      <c r="CY202" s="59">
        <f ca="1">AVERAGE(OFFSET($CX$3,0,0,'Données projet'!$E$13+1,1))-AVERAGE(OFFSET($H$3,0,0,'Données projet'!$E$13+1,1))</f>
        <v>683.36974161977764</v>
      </c>
      <c r="CZ202" s="59">
        <f t="shared" si="208"/>
        <v>312.6921234697457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161.23389002537652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161.23389002537652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4.3717136577470225E-13</v>
      </c>
      <c r="P203" s="13">
        <f t="shared" si="203"/>
        <v>5.5313598682231701E-12</v>
      </c>
      <c r="Q203" s="20">
        <f t="shared" si="162"/>
        <v>1.039519189921296E-11</v>
      </c>
      <c r="R203" s="59">
        <f t="shared" si="191"/>
        <v>293.33333333334372</v>
      </c>
      <c r="S203" s="59">
        <f ca="1">AVERAGE(OFFSET($R$3,0,0,'Données projet'!$E$9+1,1))-AVERAGE(OFFSET($H$3,0,0,'Données projet'!$E$9+1,1))</f>
        <v>544.5835993538301</v>
      </c>
      <c r="T203" s="59">
        <f t="shared" si="204"/>
        <v>269.67340993773422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132.87227715255935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132.87227715255935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4.5978367779753168E-13</v>
      </c>
      <c r="AK203" s="13">
        <f t="shared" si="164"/>
        <v>5.7834153259568991E-12</v>
      </c>
      <c r="AL203" s="20">
        <f t="shared" si="165"/>
        <v>1.0873571598205634E-11</v>
      </c>
      <c r="AM203" s="59">
        <f t="shared" si="193"/>
        <v>293.33333333334417</v>
      </c>
      <c r="AN203" s="59">
        <f ca="1">AVERAGE(OFFSET($AM$3,0,0,'Données projet'!$E$10+1,1))-AVERAGE(OFFSET($H$3,0,0,'Données projet'!$E$10+1,1))</f>
        <v>609.60019207204277</v>
      </c>
      <c r="AO203" s="59">
        <f t="shared" si="205"/>
        <v>281.42238288764503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139.744981143209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139.744981143209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9.9316821433603781E-14</v>
      </c>
      <c r="BF203" s="13">
        <f t="shared" si="167"/>
        <v>1.4932118279712753E-12</v>
      </c>
      <c r="BG203" s="20">
        <f t="shared" si="168"/>
        <v>2.7736540643801645E-12</v>
      </c>
      <c r="BH203" s="59">
        <f t="shared" si="194"/>
        <v>293.3333333333361</v>
      </c>
      <c r="BI203" s="59">
        <f ca="1">AVERAGE(OFFSET($BH$3,0,0,'Données projet'!$E$11+1,1))-AVERAGE(OFFSET($H$3,0,0,'Données projet'!$E$11+1,1))</f>
        <v>140.51047034381901</v>
      </c>
      <c r="BJ203" s="59">
        <f t="shared" si="206"/>
        <v>141.76719489924892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3.3239974559856273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3.3239974559856273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5.2008317652507685E-13</v>
      </c>
      <c r="CA203" s="13">
        <f t="shared" si="170"/>
        <v>6.4487270587740506E-12</v>
      </c>
      <c r="CB203" s="20">
        <f t="shared" si="171"/>
        <v>1.213734449314598E-11</v>
      </c>
      <c r="CC203" s="59">
        <f t="shared" si="195"/>
        <v>293.33333333334548</v>
      </c>
      <c r="CD203" s="59">
        <f ca="1">AVERAGE(OFFSET($CC$3,0,0,'Données projet'!$E$12+1,1))-AVERAGE(OFFSET($H$3,0,0,'Données projet'!$E$12+1,1))</f>
        <v>683.36974161977764</v>
      </c>
      <c r="CE203" s="59">
        <f t="shared" si="207"/>
        <v>312.6921234697457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158.07219178494125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158.07219178494125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4.8316906031686813E-13</v>
      </c>
      <c r="CU203" s="17">
        <f>CT203*VLOOKUP('Données projet'!$B$13,Paramètres!$A$1:$I$89,3,0)*VLOOKUP('Données projet'!$B$13,Paramètres!$A$1:$I$89,5,0)</f>
        <v>5.2008317652507685E-13</v>
      </c>
      <c r="CV203" s="13">
        <f t="shared" si="173"/>
        <v>6.4487270587740506E-12</v>
      </c>
      <c r="CW203" s="20">
        <f t="shared" si="174"/>
        <v>1.213734449314598E-11</v>
      </c>
      <c r="CX203" s="59">
        <f t="shared" si="196"/>
        <v>293.33333333334548</v>
      </c>
      <c r="CY203" s="59">
        <f ca="1">AVERAGE(OFFSET($CX$3,0,0,'Données projet'!$E$13+1,1))-AVERAGE(OFFSET($H$3,0,0,'Données projet'!$E$13+1,1))</f>
        <v>683.36974161977764</v>
      </c>
      <c r="CZ203" s="59">
        <f t="shared" si="208"/>
        <v>312.6921234697457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158.07219178494125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158.07219178494125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1.1680192720754381</v>
      </c>
      <c r="BV205" s="82">
        <f>EXP(LN('Données projet'!B114)/'Données projet'!A114)</f>
        <v>1.1289835501862808</v>
      </c>
      <c r="CQ205" s="82">
        <f>EXP(LN('Données projet'!B140)/'Données projet'!A140)</f>
        <v>1.1289835501862808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A6" sqref="A6:A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6.3443199999999997</v>
      </c>
      <c r="C6" s="147">
        <f ca="1">IF(OR('Données projet'!B9="",'Données projet'!C9="",'Données projet'!C9=0%),0,Calculateur!S3)</f>
        <v>544.5835993538301</v>
      </c>
      <c r="D6" s="147">
        <f>IF(OR('Données projet'!B9="",'Données projet'!C9="",'Données projet'!C9=0%),0,Calculateur!T3)</f>
        <v>269.67340993773422</v>
      </c>
      <c r="E6" s="147">
        <f ca="1">MIN(C6,D6)</f>
        <v>269.67340993773422</v>
      </c>
      <c r="F6" s="147">
        <f ca="1">E6*B6</f>
        <v>1710.8944081361658</v>
      </c>
      <c r="G6" s="147">
        <f ca="1">F6*(100%-'Données projet'!$C$24)*(100%-'Données projet'!$C$25)*(100%-'Données projet'!$C$26)*(100%-'Données projet'!$C$27)</f>
        <v>1539.8049673225491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1539.8049673225491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Charme</v>
      </c>
      <c r="B7" s="154">
        <f>'Données projet'!D10</f>
        <v>0.56891999999999998</v>
      </c>
      <c r="C7" s="147">
        <f ca="1">IF(OR('Données projet'!B10="",'Données projet'!C10="",'Données projet'!C10=0%),0,Calculateur!AN3)</f>
        <v>609.60019207204277</v>
      </c>
      <c r="D7" s="147">
        <f>IF(OR('Données projet'!B10="",'Données projet'!C10="",'Données projet'!C10=0%),0,Calculateur!AO3)</f>
        <v>281.42238288764503</v>
      </c>
      <c r="E7" s="147">
        <f t="shared" ref="E7:E15" ca="1" si="0">MIN(C7,D7)</f>
        <v>281.42238288764503</v>
      </c>
      <c r="F7" s="147">
        <f t="shared" ref="F7:F15" ca="1" si="1">E7*B7</f>
        <v>160.106822072439</v>
      </c>
      <c r="G7" s="147">
        <f ca="1">F7*(100%-'Données projet'!$C$24)*(100%-'Données projet'!$C$25)*(100%-'Données projet'!$C$26)*(100%-'Données projet'!$C$27)</f>
        <v>144.09613986519511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144.09613986519511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champêtre</v>
      </c>
      <c r="B8" s="154">
        <f>'Données projet'!D11</f>
        <v>0.56891999999999998</v>
      </c>
      <c r="C8" s="147">
        <f ca="1">IF(OR('Données projet'!B11="",'Données projet'!C11="",'Données projet'!C11=0%),0,Calculateur!BI3)</f>
        <v>140.51047034381901</v>
      </c>
      <c r="D8" s="147">
        <f>IF(OR('Données projet'!B11="",'Données projet'!C11="",'Données projet'!C11=0%),0,Calculateur!BJ3)</f>
        <v>141.76719489924892</v>
      </c>
      <c r="E8" s="147">
        <f t="shared" ca="1" si="0"/>
        <v>140.51047034381901</v>
      </c>
      <c r="F8" s="147">
        <f t="shared" ca="1" si="1"/>
        <v>79.93921678800551</v>
      </c>
      <c r="G8" s="147">
        <f ca="1">F8*(100%-'Données projet'!$C$24)*(100%-'Données projet'!$C$25)*(100%-'Données projet'!$C$26)*(100%-'Données projet'!$C$27)</f>
        <v>71.945295109204963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4.8197480099999996</v>
      </c>
      <c r="K8" s="151">
        <f>J8*(100%-'Données projet'!$C$24)*(100%-'Données projet'!$C$25)*(100%-'Données projet'!$C$26)*(100%-'Données projet'!$C$27)</f>
        <v>4.3377732089999999</v>
      </c>
      <c r="L8" s="152">
        <f t="shared" ca="1" si="2"/>
        <v>76.283068318204968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Cormier</v>
      </c>
      <c r="B9" s="154">
        <f>'Données projet'!D12</f>
        <v>0.56891999999999998</v>
      </c>
      <c r="C9" s="147">
        <f ca="1">IF(OR('Données projet'!B12="",'Données projet'!C12="",'Données projet'!C12=0%),0,Calculateur!CD3)</f>
        <v>683.36974161977764</v>
      </c>
      <c r="D9" s="147">
        <f>IF(OR('Données projet'!B12="",'Données projet'!C12="",'Données projet'!C12=0%),0,Calculateur!CE3)</f>
        <v>312.6921234697457</v>
      </c>
      <c r="E9" s="147">
        <f t="shared" ca="1" si="0"/>
        <v>312.6921234697457</v>
      </c>
      <c r="F9" s="147">
        <f t="shared" ca="1" si="1"/>
        <v>177.89680288440772</v>
      </c>
      <c r="G9" s="147">
        <f ca="1">F9*(100%-'Données projet'!$C$24)*(100%-'Données projet'!$C$25)*(100%-'Données projet'!$C$26)*(100%-'Données projet'!$C$27)</f>
        <v>160.10712259596696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160.10712259596696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Cormier</v>
      </c>
      <c r="B10" s="154">
        <f>'Données projet'!D13</f>
        <v>0.56891999999999998</v>
      </c>
      <c r="C10" s="147">
        <f ca="1">IF(OR('Données projet'!B13="",'Données projet'!C13="",'Données projet'!C13=0%),0,Calculateur!CY3)</f>
        <v>683.36974161977764</v>
      </c>
      <c r="D10" s="147">
        <f>IF(OR('Données projet'!B13="",'Données projet'!C13="",'Données projet'!C13=0%),0,Calculateur!CZ3)</f>
        <v>312.6921234697457</v>
      </c>
      <c r="E10" s="147">
        <f t="shared" ca="1" si="0"/>
        <v>312.6921234697457</v>
      </c>
      <c r="F10" s="147">
        <f t="shared" ca="1" si="1"/>
        <v>177.89680288440772</v>
      </c>
      <c r="G10" s="147">
        <f ca="1">F10*(100%-'Données projet'!$C$24)*(100%-'Données projet'!$C$25)*(100%-'Données projet'!$C$26)*(100%-'Données projet'!$C$27)</f>
        <v>160.10712259596696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160.10712259596696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2306.734052765426</v>
      </c>
      <c r="G16" s="166">
        <f t="shared" ca="1" si="3"/>
        <v>2076.0606474888832</v>
      </c>
      <c r="H16" s="167">
        <f t="shared" si="3"/>
        <v>0</v>
      </c>
      <c r="I16" s="167">
        <f t="shared" si="3"/>
        <v>0</v>
      </c>
      <c r="J16" s="168">
        <f t="shared" si="3"/>
        <v>4.8197480099999996</v>
      </c>
      <c r="K16" s="168">
        <f t="shared" si="3"/>
        <v>4.3377732089999999</v>
      </c>
      <c r="L16" s="169">
        <f t="shared" ca="1" si="3"/>
        <v>2080.398420697883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Cormier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23" sqref="C23:C4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-1509.6299918552206</v>
      </c>
      <c r="U10" s="178">
        <f>'Données projet'!D9</f>
        <v>6.3443199999999997</v>
      </c>
      <c r="V10" s="177">
        <f>U10*T10</f>
        <v>-9577.575749926913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-1800.3643063020295</v>
      </c>
      <c r="U11" s="178">
        <f>'Données projet'!D10</f>
        <v>0.56891999999999998</v>
      </c>
      <c r="V11" s="177">
        <f t="shared" ref="V11" si="0">U11*T11</f>
        <v>-1024.2632611413505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-2588.3285948391162</v>
      </c>
      <c r="U12" s="178">
        <f>'Données projet'!D11</f>
        <v>0.56891999999999998</v>
      </c>
      <c r="V12" s="177">
        <f t="shared" ref="V12:V19" si="1">U12*T12</f>
        <v>-1472.55190417587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Cormier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-2364.6332403616893</v>
      </c>
      <c r="U13" s="178">
        <f>'Données projet'!D12</f>
        <v>0.56891999999999998</v>
      </c>
      <c r="V13" s="177">
        <f t="shared" si="1"/>
        <v>-1345.2871431065723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-4124.6332403616889</v>
      </c>
      <c r="U14" s="178">
        <f>'Données projet'!D13</f>
        <v>0.56891999999999998</v>
      </c>
      <c r="V14" s="177">
        <f t="shared" si="1"/>
        <v>-2346.5863431065718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1600*(1.3+0.5)</f>
        <v>2880</v>
      </c>
      <c r="F17" s="230"/>
      <c r="G17" s="290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I18" s="1" t="s">
        <v>325</v>
      </c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1600*(1.3+0.5)*0.15</f>
        <v>432</v>
      </c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f>(800+3538.3+0.08*30863.6)/'Données projet'!C5+250+60+1600*0.18</f>
        <v>1387.7201856148492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20+250+450+1600*0.2</f>
        <v>1040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20+250+1600*0.2</f>
        <v>590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58</v>
      </c>
      <c r="D23" s="182">
        <f>B23*C23</f>
        <v>2506.1799999999998</v>
      </c>
      <c r="E23" s="193"/>
      <c r="F23" s="230"/>
      <c r="H23" s="190">
        <v>4</v>
      </c>
      <c r="I23" s="191">
        <v>20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-42819.669681938038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58</v>
      </c>
      <c r="D24" s="182">
        <f t="shared" ref="D24:D42" si="2">B24*C24</f>
        <v>2063.64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58</v>
      </c>
      <c r="D25" s="182">
        <f t="shared" si="2"/>
        <v>2605.94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4">
        <f ca="1">T23-T24</f>
        <v>-42819.669681938038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106</v>
      </c>
      <c r="D26" s="182">
        <f t="shared" si="2"/>
        <v>5290.46</v>
      </c>
      <c r="E26" s="193"/>
      <c r="F26" s="233"/>
      <c r="G26" s="229"/>
      <c r="H26" s="190">
        <v>7</v>
      </c>
      <c r="I26" s="191">
        <v>20</v>
      </c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106</v>
      </c>
      <c r="D27" s="182">
        <f t="shared" si="2"/>
        <v>5024.3999999999996</v>
      </c>
      <c r="E27" s="193"/>
      <c r="F27" s="233"/>
      <c r="G27" s="229"/>
      <c r="H27" s="190">
        <v>8</v>
      </c>
      <c r="I27" s="191">
        <v>20</v>
      </c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106</v>
      </c>
      <c r="D28" s="182">
        <f t="shared" si="2"/>
        <v>6515.82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106</v>
      </c>
      <c r="D29" s="182">
        <f t="shared" si="2"/>
        <v>6556.1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106</v>
      </c>
      <c r="D30" s="182">
        <f t="shared" si="2"/>
        <v>6380.1399999999994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106</v>
      </c>
      <c r="D31" s="182">
        <f t="shared" si="2"/>
        <v>5943.42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106</v>
      </c>
      <c r="D32" s="182">
        <f t="shared" si="2"/>
        <v>5568.18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106</v>
      </c>
      <c r="D33" s="182">
        <f t="shared" si="2"/>
        <v>5824.7000000000007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106</v>
      </c>
      <c r="D34" s="182">
        <f t="shared" si="2"/>
        <v>5937.0599999999995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106</v>
      </c>
      <c r="D35" s="182">
        <f t="shared" si="2"/>
        <v>5843.7800000000007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106</v>
      </c>
      <c r="D36" s="182">
        <f t="shared" si="2"/>
        <v>6315.48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106</v>
      </c>
      <c r="D37" s="182">
        <f t="shared" si="2"/>
        <v>22765.620000000003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106</v>
      </c>
      <c r="D38" s="182">
        <f t="shared" si="2"/>
        <v>12210.14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106</v>
      </c>
      <c r="D39" s="182">
        <f t="shared" si="2"/>
        <v>8238.32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106</v>
      </c>
      <c r="D40" s="182">
        <f t="shared" si="2"/>
        <v>17994.559999999998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1600*(0.75+0.5)</f>
        <v>2000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1600*(0.75+0.5)*0.15</f>
        <v>300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18.5</v>
      </c>
      <c r="D54" s="179">
        <f>B54*C54</f>
        <v>799.38499999999999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18.5</v>
      </c>
      <c r="D55" s="179">
        <f t="shared" ref="D55:D73" si="4">B55*C55</f>
        <v>658.23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18.5</v>
      </c>
      <c r="D56" s="179">
        <f t="shared" si="4"/>
        <v>831.20500000000004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32</v>
      </c>
      <c r="D57" s="179">
        <f t="shared" si="4"/>
        <v>1597.12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32</v>
      </c>
      <c r="D58" s="179">
        <f t="shared" si="4"/>
        <v>1516.8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32</v>
      </c>
      <c r="D59" s="179">
        <f t="shared" si="4"/>
        <v>1967.04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32</v>
      </c>
      <c r="D60" s="179">
        <f t="shared" si="4"/>
        <v>1979.2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32</v>
      </c>
      <c r="D61" s="179">
        <f t="shared" si="4"/>
        <v>1926.08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32</v>
      </c>
      <c r="D62" s="179">
        <f t="shared" si="4"/>
        <v>1794.24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32</v>
      </c>
      <c r="D63" s="179">
        <f t="shared" si="4"/>
        <v>1680.96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32</v>
      </c>
      <c r="D64" s="179">
        <f t="shared" si="4"/>
        <v>1758.4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32</v>
      </c>
      <c r="D65" s="179">
        <f t="shared" si="4"/>
        <v>1792.32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32</v>
      </c>
      <c r="D66" s="179">
        <f t="shared" si="4"/>
        <v>1764.16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32</v>
      </c>
      <c r="D67" s="179">
        <f t="shared" si="4"/>
        <v>1906.56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32</v>
      </c>
      <c r="D68" s="179">
        <f t="shared" si="4"/>
        <v>6872.64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32</v>
      </c>
      <c r="D69" s="179">
        <f t="shared" si="4"/>
        <v>3686.08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32</v>
      </c>
      <c r="D70" s="179">
        <f t="shared" si="4"/>
        <v>2487.04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32</v>
      </c>
      <c r="D71" s="179">
        <f t="shared" si="4"/>
        <v>5432.32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1600*(1.05+0.5)</f>
        <v>2480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1600*(1.05+0.5)*0.15</f>
        <v>372</v>
      </c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3.605</v>
      </c>
      <c r="C85" s="191">
        <v>5</v>
      </c>
      <c r="D85" s="179">
        <f>B85*C85</f>
        <v>18.024999999999999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10.093999999999999</v>
      </c>
      <c r="C86" s="191">
        <v>5</v>
      </c>
      <c r="D86" s="179">
        <f t="shared" ref="D86:D104" si="6">B86*C86</f>
        <v>50.47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10.093999999999999</v>
      </c>
      <c r="C87" s="191">
        <v>5</v>
      </c>
      <c r="D87" s="179">
        <f t="shared" si="6"/>
        <v>50.47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10.093999999999999</v>
      </c>
      <c r="C88" s="191">
        <v>5</v>
      </c>
      <c r="D88" s="179">
        <f t="shared" si="6"/>
        <v>50.47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10.093999999999999</v>
      </c>
      <c r="C89" s="191">
        <v>5</v>
      </c>
      <c r="D89" s="179">
        <f t="shared" si="6"/>
        <v>50.47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10.093999999999999</v>
      </c>
      <c r="C90" s="191">
        <v>15.5</v>
      </c>
      <c r="D90" s="179">
        <f t="shared" si="6"/>
        <v>156.45699999999999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8.2914999999999992</v>
      </c>
      <c r="C91" s="191">
        <v>15.5</v>
      </c>
      <c r="D91" s="179">
        <f t="shared" si="6"/>
        <v>128.51824999999999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6.1284999999999998</v>
      </c>
      <c r="C92" s="191">
        <v>15.5</v>
      </c>
      <c r="D92" s="179">
        <f t="shared" si="6"/>
        <v>94.991749999999996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5.0469999999999997</v>
      </c>
      <c r="C93" s="191">
        <v>15.5</v>
      </c>
      <c r="D93" s="179">
        <f t="shared" si="6"/>
        <v>78.228499999999997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4.3259999999999996</v>
      </c>
      <c r="C94" s="191">
        <v>26</v>
      </c>
      <c r="D94" s="179">
        <f t="shared" si="6"/>
        <v>112.47599999999998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3.9655</v>
      </c>
      <c r="C95" s="191">
        <v>26</v>
      </c>
      <c r="D95" s="179">
        <f t="shared" si="6"/>
        <v>103.10299999999999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3.605</v>
      </c>
      <c r="C96" s="191">
        <v>26</v>
      </c>
      <c r="D96" s="179">
        <f t="shared" si="6"/>
        <v>93.73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3.2444999999999999</v>
      </c>
      <c r="C97" s="191">
        <v>26</v>
      </c>
      <c r="D97" s="179">
        <f t="shared" si="6"/>
        <v>84.356999999999999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100.94</v>
      </c>
      <c r="C98" s="191">
        <v>26</v>
      </c>
      <c r="D98" s="179">
        <f t="shared" si="6"/>
        <v>2624.44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Cormier</v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1600*(1.2+0.5)</f>
        <v>2720</v>
      </c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1600*(1.2+0.5)*0.15</f>
        <v>408</v>
      </c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12.5</v>
      </c>
      <c r="D116" s="179">
        <f>B116*C116</f>
        <v>540.125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12.5</v>
      </c>
      <c r="D117" s="179">
        <f t="shared" ref="D117:D135" si="8">B117*C117</f>
        <v>444.75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12.5</v>
      </c>
      <c r="D118" s="179">
        <f t="shared" si="8"/>
        <v>561.625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20</v>
      </c>
      <c r="D119" s="179">
        <f t="shared" si="8"/>
        <v>998.19999999999993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20</v>
      </c>
      <c r="D120" s="179">
        <f t="shared" si="8"/>
        <v>948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20</v>
      </c>
      <c r="D121" s="179">
        <f t="shared" si="8"/>
        <v>1229.4000000000001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20</v>
      </c>
      <c r="D122" s="179">
        <f t="shared" si="8"/>
        <v>1237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20</v>
      </c>
      <c r="D123" s="179">
        <f t="shared" si="8"/>
        <v>1203.8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20</v>
      </c>
      <c r="D124" s="179">
        <f t="shared" si="8"/>
        <v>1121.4000000000001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20</v>
      </c>
      <c r="D125" s="179">
        <f t="shared" si="8"/>
        <v>1050.5999999999999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20</v>
      </c>
      <c r="D126" s="179">
        <f t="shared" si="8"/>
        <v>1099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20</v>
      </c>
      <c r="D127" s="179">
        <f t="shared" si="8"/>
        <v>1120.2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20</v>
      </c>
      <c r="D128" s="179">
        <f t="shared" si="8"/>
        <v>1102.6000000000001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20</v>
      </c>
      <c r="D129" s="179">
        <f t="shared" si="8"/>
        <v>1191.5999999999999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20</v>
      </c>
      <c r="D130" s="179">
        <f t="shared" si="8"/>
        <v>4295.4000000000005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20</v>
      </c>
      <c r="D131" s="179">
        <f t="shared" si="8"/>
        <v>2303.8000000000002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20</v>
      </c>
      <c r="D132" s="179">
        <f t="shared" si="8"/>
        <v>1554.4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20</v>
      </c>
      <c r="D133" s="179">
        <f t="shared" si="8"/>
        <v>3395.2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1600*(2.3+0.5)</f>
        <v>4480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1600*(2.3+0.5)*0.15</f>
        <v>672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43.21</v>
      </c>
      <c r="C147" s="191">
        <v>12.5</v>
      </c>
      <c r="D147" s="182">
        <f>B147*C147</f>
        <v>540.125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50</v>
      </c>
      <c r="B148" s="175">
        <f>'Données projet'!D141</f>
        <v>35.58</v>
      </c>
      <c r="C148" s="191">
        <v>12.5</v>
      </c>
      <c r="D148" s="182">
        <f t="shared" ref="D148:D166" si="10">B148*C148</f>
        <v>444.75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58</v>
      </c>
      <c r="B149" s="175">
        <f>'Données projet'!D142</f>
        <v>44.93</v>
      </c>
      <c r="C149" s="191">
        <v>12.5</v>
      </c>
      <c r="D149" s="182">
        <f t="shared" si="10"/>
        <v>561.625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66</v>
      </c>
      <c r="B150" s="175">
        <f>'Données projet'!D143</f>
        <v>49.91</v>
      </c>
      <c r="C150" s="191">
        <v>20</v>
      </c>
      <c r="D150" s="182">
        <f t="shared" si="10"/>
        <v>998.19999999999993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74</v>
      </c>
      <c r="B151" s="175">
        <f>'Données projet'!D144</f>
        <v>47.4</v>
      </c>
      <c r="C151" s="191">
        <v>20</v>
      </c>
      <c r="D151" s="182">
        <f t="shared" si="10"/>
        <v>948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84</v>
      </c>
      <c r="B152" s="175">
        <f>'Données projet'!D145</f>
        <v>61.47</v>
      </c>
      <c r="C152" s="191">
        <v>20</v>
      </c>
      <c r="D152" s="182">
        <f t="shared" si="10"/>
        <v>1229.4000000000001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94</v>
      </c>
      <c r="B153" s="175">
        <f>'Données projet'!D146</f>
        <v>61.85</v>
      </c>
      <c r="C153" s="191">
        <v>20</v>
      </c>
      <c r="D153" s="182">
        <f t="shared" si="10"/>
        <v>1237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104</v>
      </c>
      <c r="B154" s="175">
        <f>'Données projet'!D147</f>
        <v>60.19</v>
      </c>
      <c r="C154" s="191">
        <v>20</v>
      </c>
      <c r="D154" s="182">
        <f t="shared" si="10"/>
        <v>1203.8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114</v>
      </c>
      <c r="B155" s="175">
        <f>'Données projet'!D148</f>
        <v>56.07</v>
      </c>
      <c r="C155" s="191">
        <v>20</v>
      </c>
      <c r="D155" s="182">
        <f t="shared" si="10"/>
        <v>1121.4000000000001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124</v>
      </c>
      <c r="B156" s="175">
        <f>'Données projet'!D149</f>
        <v>52.53</v>
      </c>
      <c r="C156" s="191">
        <v>20</v>
      </c>
      <c r="D156" s="182">
        <f t="shared" si="10"/>
        <v>1050.5999999999999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134</v>
      </c>
      <c r="B157" s="175">
        <f>'Données projet'!D150</f>
        <v>54.95</v>
      </c>
      <c r="C157" s="191">
        <v>20</v>
      </c>
      <c r="D157" s="182">
        <f t="shared" si="10"/>
        <v>1099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144</v>
      </c>
      <c r="B158" s="175">
        <f>'Données projet'!D151</f>
        <v>56.01</v>
      </c>
      <c r="C158" s="191">
        <v>20</v>
      </c>
      <c r="D158" s="182">
        <f t="shared" si="10"/>
        <v>1120.2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154</v>
      </c>
      <c r="B159" s="175">
        <f>'Données projet'!D152</f>
        <v>55.13</v>
      </c>
      <c r="C159" s="191">
        <v>20</v>
      </c>
      <c r="D159" s="182">
        <f t="shared" si="10"/>
        <v>1102.6000000000001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164</v>
      </c>
      <c r="B160" s="175">
        <f>'Données projet'!D153</f>
        <v>59.58</v>
      </c>
      <c r="C160" s="191">
        <v>20</v>
      </c>
      <c r="D160" s="182">
        <f t="shared" si="10"/>
        <v>1191.5999999999999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174</v>
      </c>
      <c r="B161" s="175">
        <f>'Données projet'!D154</f>
        <v>214.77</v>
      </c>
      <c r="C161" s="191">
        <v>20</v>
      </c>
      <c r="D161" s="182">
        <f t="shared" si="10"/>
        <v>4295.4000000000005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177</v>
      </c>
      <c r="B162" s="175">
        <f>'Données projet'!D155</f>
        <v>115.19</v>
      </c>
      <c r="C162" s="191">
        <v>20</v>
      </c>
      <c r="D162" s="182">
        <f t="shared" si="10"/>
        <v>2303.8000000000002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180</v>
      </c>
      <c r="B163" s="175">
        <f>'Données projet'!D156</f>
        <v>77.72</v>
      </c>
      <c r="C163" s="191">
        <v>20</v>
      </c>
      <c r="D163" s="182">
        <f t="shared" si="10"/>
        <v>1554.4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183</v>
      </c>
      <c r="B164" s="175">
        <f>'Données projet'!D157</f>
        <v>169.76</v>
      </c>
      <c r="C164" s="191">
        <v>20</v>
      </c>
      <c r="D164" s="182">
        <f t="shared" si="10"/>
        <v>3395.2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6B69C6-822A-49AB-A3D4-78F502471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2024-05-28T07:23:46Z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