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PERRARD - JL 12750741/"/>
    </mc:Choice>
  </mc:AlternateContent>
  <xr:revisionPtr revIDLastSave="335" documentId="13_ncr:1_{91C62E09-7A97-40C6-8A6D-8C8B5668C142}" xr6:coauthVersionLast="47" xr6:coauthVersionMax="47" xr10:uidLastSave="{FE642D7D-27FD-4554-9B15-64948D1695C4}"/>
  <bookViews>
    <workbookView xWindow="38295" yWindow="0" windowWidth="14610" windowHeight="15585" tabRatio="866" activeTab="6" xr2:uid="{00000000-000D-0000-FFFF-FFFF00000000}"/>
  </bookViews>
  <sheets>
    <sheet name="Accueil" sheetId="5" r:id="rId1"/>
    <sheet name="Données projet" sheetId="1" r:id="rId2"/>
    <sheet name="REE" sheetId="4" r:id="rId3"/>
    <sheet name="Scénario référence" sheetId="7" r:id="rId4"/>
    <sheet name="Calculateur" sheetId="2" state="hidden" r:id="rId5"/>
    <sheet name="Paramètres" sheetId="3" state="hidden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8" i="1" l="1"/>
  <c r="D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A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G155" i="2" l="1"/>
  <c r="EA155" i="2"/>
  <c r="ED155" i="2" s="1"/>
  <c r="EW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Y159" i="2"/>
  <c r="HI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W162" i="2"/>
  <c r="EB162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DH164" i="2"/>
  <c r="DI163" i="2"/>
  <c r="HH164" i="2"/>
  <c r="EA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HG165" i="2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HH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AA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FS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I179" i="2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HH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A193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EX195" i="2"/>
  <c r="HI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A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FS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/>
  <c r="DI200" i="2"/>
  <c r="FS201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Z6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51" i="2" a="1"/>
  <c r="GT51" i="2" s="1"/>
  <c r="DN43" i="2" a="1"/>
  <c r="DN43" i="2" s="1"/>
  <c r="DN41" i="2" a="1"/>
  <c r="DN41" i="2" s="1"/>
  <c r="DN129" i="2" a="1"/>
  <c r="DN129" i="2" s="1"/>
  <c r="DN170" i="2" a="1"/>
  <c r="DN170" i="2" s="1"/>
  <c r="DN192" i="2" a="1"/>
  <c r="DN192" i="2" s="1"/>
  <c r="DN150" i="2" a="1"/>
  <c r="DN150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38" i="2" a="1"/>
  <c r="GT38" i="2" s="1"/>
  <c r="GT191" i="2" a="1"/>
  <c r="GT191" i="2" s="1"/>
  <c r="CS185" i="2" a="1"/>
  <c r="CS185" i="2" s="1"/>
  <c r="DN135" i="2" a="1"/>
  <c r="DN135" i="2" s="1"/>
  <c r="DN164" i="2" a="1"/>
  <c r="DN164" i="2" s="1"/>
  <c r="DN55" i="2" a="1"/>
  <c r="DN55" i="2" s="1"/>
  <c r="DN70" i="2" a="1"/>
  <c r="DN70" i="2" s="1"/>
  <c r="DN6" i="2" a="1"/>
  <c r="DN6" i="2" s="1"/>
  <c r="DO6" i="2" s="1"/>
  <c r="DN30" i="2" a="1"/>
  <c r="DN30" i="2" s="1"/>
  <c r="DN132" i="2" a="1"/>
  <c r="DN132" i="2" s="1"/>
  <c r="CS24" i="2" a="1"/>
  <c r="CS24" i="2" s="1"/>
  <c r="CS134" i="2" a="1"/>
  <c r="CS134" i="2" s="1"/>
  <c r="FD82" i="2" a="1"/>
  <c r="FD82" i="2" s="1"/>
  <c r="HJ202" i="2"/>
  <c r="EY202" i="2"/>
  <c r="AX200" i="2"/>
  <c r="BC164" i="2" l="1" a="1"/>
  <c r="BC164" i="2" s="1"/>
  <c r="BC55" i="2" a="1"/>
  <c r="BC55" i="2" s="1"/>
  <c r="BC192" i="2" a="1"/>
  <c r="BC192" i="2" s="1"/>
  <c r="DN46" i="2" a="1"/>
  <c r="DN46" i="2" s="1"/>
  <c r="DN110" i="2" a="1"/>
  <c r="DN110" i="2" s="1"/>
  <c r="DN38" i="2" a="1"/>
  <c r="DN38" i="2" s="1"/>
  <c r="GT126" i="2" a="1"/>
  <c r="GT126" i="2" s="1"/>
  <c r="DN66" i="2" a="1"/>
  <c r="DN66" i="2" s="1"/>
  <c r="DN50" i="2" a="1"/>
  <c r="DN50" i="2" s="1"/>
  <c r="DN186" i="2" a="1"/>
  <c r="DN186" i="2" s="1"/>
  <c r="DN137" i="2" a="1"/>
  <c r="DN137" i="2" s="1"/>
  <c r="DN176" i="2" a="1"/>
  <c r="DN176" i="2" s="1"/>
  <c r="DN167" i="2" a="1"/>
  <c r="DN167" i="2" s="1"/>
  <c r="DN86" i="2" a="1"/>
  <c r="DN86" i="2" s="1"/>
  <c r="DN25" i="2" a="1"/>
  <c r="DN25" i="2" s="1"/>
  <c r="DN124" i="2" a="1"/>
  <c r="DN124" i="2" s="1"/>
  <c r="DN31" i="2" a="1"/>
  <c r="DN31" i="2" s="1"/>
  <c r="DN188" i="2" a="1"/>
  <c r="DN188" i="2" s="1"/>
  <c r="DN45" i="2" a="1"/>
  <c r="DN45" i="2" s="1"/>
  <c r="DN190" i="2" a="1"/>
  <c r="DN190" i="2" s="1"/>
  <c r="DN16" i="2" a="1"/>
  <c r="DN16" i="2" s="1"/>
  <c r="DN168" i="2" a="1"/>
  <c r="DN168" i="2" s="1"/>
  <c r="DN63" i="2" a="1"/>
  <c r="DN63" i="2" s="1"/>
  <c r="DN114" i="2" a="1"/>
  <c r="DN114" i="2" s="1"/>
  <c r="DN177" i="2" a="1"/>
  <c r="DN177" i="2" s="1"/>
  <c r="DN184" i="2" a="1"/>
  <c r="DN184" i="2" s="1"/>
  <c r="DN155" i="2" a="1"/>
  <c r="DN155" i="2" s="1"/>
  <c r="DN80" i="2" a="1"/>
  <c r="DN80" i="2" s="1"/>
  <c r="DN133" i="2" a="1"/>
  <c r="DN133" i="2" s="1"/>
  <c r="DN162" i="2" a="1"/>
  <c r="DN162" i="2" s="1"/>
  <c r="EI16" i="2" a="1"/>
  <c r="EI16" i="2" s="1"/>
  <c r="DN103" i="2" a="1"/>
  <c r="DN103" i="2" s="1"/>
  <c r="DN115" i="2" a="1"/>
  <c r="DN115" i="2" s="1"/>
  <c r="DN152" i="2" a="1"/>
  <c r="DN152" i="2" s="1"/>
  <c r="GT11" i="2" a="1"/>
  <c r="GT11" i="2" s="1"/>
  <c r="DN187" i="2" a="1"/>
  <c r="DN187" i="2" s="1"/>
  <c r="DN113" i="2" a="1"/>
  <c r="DN113" i="2" s="1"/>
  <c r="DN65" i="2" a="1"/>
  <c r="DN65" i="2" s="1"/>
  <c r="DN49" i="2" a="1"/>
  <c r="DN49" i="2" s="1"/>
  <c r="EI36" i="2" a="1"/>
  <c r="EI36" i="2" s="1"/>
  <c r="DN123" i="2" a="1"/>
  <c r="DN123" i="2" s="1"/>
  <c r="DN153" i="2" a="1"/>
  <c r="DN153" i="2" s="1"/>
  <c r="DN29" i="2" a="1"/>
  <c r="DN29" i="2" s="1"/>
  <c r="GT122" i="2" a="1"/>
  <c r="GT122" i="2" s="1"/>
  <c r="EI113" i="2" a="1"/>
  <c r="EI113" i="2" s="1"/>
  <c r="EI87" i="2" a="1"/>
  <c r="EI87" i="2" s="1"/>
  <c r="EI128" i="2" a="1"/>
  <c r="EI128" i="2" s="1"/>
  <c r="EI109" i="2" a="1"/>
  <c r="EI109" i="2" s="1"/>
  <c r="EI37" i="2" a="1"/>
  <c r="EI37" i="2" s="1"/>
  <c r="EI20" i="2" a="1"/>
  <c r="EI20" i="2" s="1"/>
  <c r="EI38" i="2" a="1"/>
  <c r="EI38" i="2" s="1"/>
  <c r="EI142" i="2" a="1"/>
  <c r="EI142" i="2" s="1"/>
  <c r="EI35" i="2" a="1"/>
  <c r="EI35" i="2" s="1"/>
  <c r="EI34" i="2" a="1"/>
  <c r="EI34" i="2" s="1"/>
  <c r="EI195" i="2" a="1"/>
  <c r="EI195" i="2" s="1"/>
  <c r="EI106" i="2" a="1"/>
  <c r="EI106" i="2" s="1"/>
  <c r="EI139" i="2" a="1"/>
  <c r="EI139" i="2" s="1"/>
  <c r="EI165" i="2" a="1"/>
  <c r="EI165" i="2" s="1"/>
  <c r="EI166" i="2" a="1"/>
  <c r="EI166" i="2" s="1"/>
  <c r="EI67" i="2" a="1"/>
  <c r="EI67" i="2" s="1"/>
  <c r="EI71" i="2" a="1"/>
  <c r="EI71" i="2" s="1"/>
  <c r="EI170" i="2" a="1"/>
  <c r="EI170" i="2" s="1"/>
  <c r="EI57" i="2" a="1"/>
  <c r="EI57" i="2" s="1"/>
  <c r="GT190" i="2" a="1"/>
  <c r="GT190" i="2" s="1"/>
  <c r="GT21" i="2" a="1"/>
  <c r="GT21" i="2" s="1"/>
  <c r="CS77" i="2" a="1"/>
  <c r="CS77" i="2" s="1"/>
  <c r="GT133" i="2" a="1"/>
  <c r="GT133" i="2" s="1"/>
  <c r="GT121" i="2" a="1"/>
  <c r="GT121" i="2" s="1"/>
  <c r="CS137" i="2" a="1"/>
  <c r="CS137" i="2" s="1"/>
  <c r="CS129" i="2" a="1"/>
  <c r="CS129" i="2" s="1"/>
  <c r="GT15" i="2" a="1"/>
  <c r="GT15" i="2" s="1"/>
  <c r="GT74" i="2" a="1"/>
  <c r="GT74" i="2" s="1"/>
  <c r="CS105" i="2" a="1"/>
  <c r="CS105" i="2" s="1"/>
  <c r="CS52" i="2" a="1"/>
  <c r="CS52" i="2" s="1"/>
  <c r="GT102" i="2" a="1"/>
  <c r="GT102" i="2" s="1"/>
  <c r="GT68" i="2" a="1"/>
  <c r="GT68" i="2" s="1"/>
  <c r="GT138" i="2" a="1"/>
  <c r="GT138" i="2" s="1"/>
  <c r="GT178" i="2" a="1"/>
  <c r="GT178" i="2" s="1"/>
  <c r="CS161" i="2" a="1"/>
  <c r="CS161" i="2" s="1"/>
  <c r="GT147" i="2" a="1"/>
  <c r="GT147" i="2" s="1"/>
  <c r="GT181" i="2" a="1"/>
  <c r="GT181" i="2" s="1"/>
  <c r="CS38" i="2" a="1"/>
  <c r="CS38" i="2" s="1"/>
  <c r="CS114" i="2" a="1"/>
  <c r="CS114" i="2" s="1"/>
  <c r="GT107" i="2" a="1"/>
  <c r="GT107" i="2" s="1"/>
  <c r="GT189" i="2" a="1"/>
  <c r="GT189" i="2" s="1"/>
  <c r="AH163" i="2" a="1"/>
  <c r="AH163" i="2" s="1"/>
  <c r="CS116" i="2" a="1"/>
  <c r="CS116" i="2" s="1"/>
  <c r="CS66" i="2" a="1"/>
  <c r="CS66" i="2" s="1"/>
  <c r="GT152" i="2" a="1"/>
  <c r="GT152" i="2" s="1"/>
  <c r="GT184" i="2" a="1"/>
  <c r="GT184" i="2" s="1"/>
  <c r="BX107" i="2" a="1"/>
  <c r="BX107" i="2" s="1"/>
  <c r="CS72" i="2" a="1"/>
  <c r="CS72" i="2" s="1"/>
  <c r="CS56" i="2" a="1"/>
  <c r="CS56" i="2" s="1"/>
  <c r="GT174" i="2" a="1"/>
  <c r="GT174" i="2" s="1"/>
  <c r="GT198" i="2" a="1"/>
  <c r="GT198" i="2" s="1"/>
  <c r="AH199" i="2" a="1"/>
  <c r="AH199" i="2" s="1"/>
  <c r="GT33" i="2" a="1"/>
  <c r="GT33" i="2" s="1"/>
  <c r="GT115" i="2" a="1"/>
  <c r="GT115" i="2" s="1"/>
  <c r="BC47" i="2" a="1"/>
  <c r="BC47" i="2" s="1"/>
  <c r="AH62" i="2" a="1"/>
  <c r="AH62" i="2" s="1"/>
  <c r="AH151" i="2" a="1"/>
  <c r="AH151" i="2" s="1"/>
  <c r="AH166" i="2" a="1"/>
  <c r="AH166" i="2" s="1"/>
  <c r="AH92" i="2" a="1"/>
  <c r="AH92" i="2" s="1"/>
  <c r="AH19" i="2" a="1"/>
  <c r="AH19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<sst xmlns="http://schemas.openxmlformats.org/spreadsheetml/2006/main" count="1178" uniqueCount="328">
  <si>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</si>
  <si>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</si>
  <si>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</si>
  <si>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</si>
  <si>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</si>
  <si>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</si>
  <si>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</si>
  <si>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</si>
  <si>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</si>
  <si>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</si>
  <si>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</si>
  <si>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</si>
  <si>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</si>
  <si>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</si>
  <si>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</si>
  <si>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</si>
  <si>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</si>
  <si>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</si>
  <si>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</si>
  <si>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</si>
  <si>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</si>
  <si>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</si>
  <si>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</si>
  <si>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</si>
  <si>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</si>
  <si>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</si>
  <si>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</si>
  <si>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</si>
  <si>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</si>
  <si>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</si>
  <si>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</si>
  <si>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</si>
  <si>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</si>
  <si>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</si>
  <si>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</si>
  <si>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</si>
  <si>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</si>
  <si>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</si>
  <si>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</si>
  <si>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</si>
  <si>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</si>
  <si>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</si>
  <si>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</si>
  <si>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</si>
  <si>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</si>
  <si>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</si>
  <si>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</si>
  <si>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</si>
  <si>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</si>
  <si>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</si>
  <si>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</si>
  <si>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</si>
  <si>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</si>
  <si>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</si>
  <si>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</si>
  <si>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</si>
  <si>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</si>
  <si>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</si>
  <si>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</si>
  <si>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</si>
  <si>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</si>
  <si>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</si>
  <si>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</si>
  <si>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</si>
  <si>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</si>
  <si>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</si>
  <si>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</si>
  <si>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</si>
  <si>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</si>
  <si>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</si>
  <si>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</si>
  <si>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</si>
  <si>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</si>
  <si>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</si>
  <si>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</si>
  <si>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</si>
  <si>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</si>
  <si>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</si>
  <si>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</si>
  <si>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</si>
  <si>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</si>
  <si>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</si>
  <si>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</si>
  <si>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</si>
  <si>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</si>
  <si>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</si>
  <si>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</si>
  <si>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</si>
  <si>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</si>
  <si>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</si>
  <si>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</si>
  <si>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</si>
  <si>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</si>
  <si>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</si>
  <si>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</si>
  <si>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</si>
  <si>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</si>
  <si>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</si>
  <si>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</si>
  <si>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</si>
  <si>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</si>
  <si>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</si>
  <si>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</si>
  <si>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</si>
  <si>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</si>
  <si>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</si>
  <si>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</si>
  <si>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</si>
  <si>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</si>
  <si>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</si>
  <si>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</si>
  <si>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</si>
  <si>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</si>
  <si>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</si>
  <si>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</si>
  <si>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</si>
  <si>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</si>
  <si>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</si>
  <si>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</si>
  <si>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</si>
  <si>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</si>
  <si>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</si>
  <si>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</si>
  <si>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</si>
  <si>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</si>
  <si>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</si>
  <si>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</si>
  <si>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</si>
  <si>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</si>
  <si>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</si>
  <si>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</si>
  <si>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</si>
  <si>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</si>
  <si>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</si>
  <si>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</si>
  <si>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</si>
  <si>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</si>
  <si>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</si>
  <si>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</si>
  <si>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</si>
  <si>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</si>
  <si>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</si>
  <si>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</si>
  <si>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</si>
  <si>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</si>
  <si>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</si>
  <si>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</si>
  <si>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</si>
  <si>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</si>
  <si>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</si>
  <si>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</si>
  <si>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</si>
  <si>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</si>
  <si>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</si>
  <si>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</si>
  <si>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</si>
  <si>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</si>
  <si>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</si>
  <si>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</si>
  <si>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</si>
  <si>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</si>
  <si>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</si>
  <si>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</si>
  <si>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</si>
  <si>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</si>
  <si>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</si>
  <si>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</si>
  <si>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</si>
  <si>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</si>
  <si>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</si>
  <si>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</si>
  <si>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</si>
  <si>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</si>
  <si>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</si>
  <si>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</si>
  <si>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</si>
  <si>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</si>
  <si>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</si>
  <si>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</si>
  <si>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</si>
  <si>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</si>
  <si>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</si>
  <si>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</si>
  <si>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</si>
  <si>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</si>
  <si>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</si>
  <si>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</si>
  <si>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</si>
  <si>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</si>
  <si>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</si>
  <si>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</si>
  <si>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</si>
  <si>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</si>
  <si>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</si>
  <si>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</si>
  <si>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</si>
  <si>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</si>
  <si>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</si>
  <si>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</si>
  <si>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</si>
  <si>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</si>
  <si>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</si>
  <si>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</si>
  <si>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</si>
  <si>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</si>
  <si>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</si>
  <si>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</si>
  <si>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</si>
  <si>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</si>
  <si>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</si>
  <si>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</si>
  <si>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</si>
  <si>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</si>
  <si>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</si>
  <si>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</si>
  <si>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</si>
  <si>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</si>
  <si>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</si>
  <si>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</si>
  <si>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</si>
  <si>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</si>
  <si>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</si>
  <si>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</si>
  <si>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</si>
  <si>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</si>
  <si>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</si>
  <si>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</si>
  <si>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</si>
  <si>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</si>
  <si>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</si>
  <si>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</si>
  <si>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</si>
  <si>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</si>
  <si>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</si>
  <si>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</si>
  <si>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</si>
  <si>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</si>
  <si>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</si>
  <si>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</si>
  <si>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</si>
  <si>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</si>
  <si>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</si>
  <si>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</si>
  <si>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</si>
  <si>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</si>
  <si>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</si>
  <si>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</si>
  <si>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</si>
  <si>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</si>
  <si>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</si>
  <si>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</si>
  <si>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</si>
  <si>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</si>
  <si>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</si>
  <si>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</si>
  <si>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</si>
  <si>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</si>
  <si>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</si>
  <si>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</si>
  <si>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</si>
  <si>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</si>
  <si>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</si>
  <si>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</si>
  <si>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</si>
  <si>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</si>
  <si>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</si>
  <si>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</si>
  <si>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</si>
  <si>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</si>
  <si>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</si>
  <si>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</si>
  <si>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</si>
  <si>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</si>
  <si>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</si>
  <si>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</si>
  <si>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</si>
  <si>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</si>
  <si>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</si>
  <si>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</si>
  <si>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</si>
  <si>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</si>
  <si>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</si>
  <si>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</si>
  <si>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</si>
  <si>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</si>
  <si>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</si>
  <si>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</si>
  <si>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</si>
  <si>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</si>
  <si>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</si>
  <si>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</si>
  <si>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</si>
  <si>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</si>
  <si>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</si>
  <si>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</si>
  <si>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</si>
  <si>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</si>
  <si>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</si>
  <si>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</si>
  <si>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</si>
  <si>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</si>
  <si>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</si>
  <si>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</si>
  <si>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</si>
  <si>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</si>
  <si>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</si>
  <si>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</si>
  <si>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</si>
  <si>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</si>
  <si>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</si>
  <si>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</si>
  <si>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</si>
  <si>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</si>
  <si>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</si>
  <si>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</si>
  <si>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</si>
  <si>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</si>
  <si>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</si>
  <si>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</si>
  <si>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</si>
  <si>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</si>
  <si>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</si>
  <si>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</si>
  <si>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</si>
  <si>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</si>
  <si>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US F9 (Diva) - CNPF</t>
  </si>
  <si>
    <t>US 3 - CNPF</t>
  </si>
  <si>
    <t>US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</si>
</sst>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1.8588586083728196</c:v>
                </c:pt>
                <c:pt idx="2">
                  <c:v>2.6041369327312918</c:v>
                </c:pt>
                <c:pt idx="3">
                  <c:v>3.6495296957354291</c:v>
                </c:pt>
                <c:pt idx="4">
                  <c:v>5.1163851104412919</c:v>
                </c:pt>
                <c:pt idx="5">
                  <c:v>7.1753044915994186</c:v>
                </c:pt>
                <c:pt idx="6">
                  <c:v>10.066203604832781</c:v>
                </c:pt>
                <c:pt idx="7">
                  <c:v>14.12657159514727</c:v>
                </c:pt>
                <c:pt idx="8">
                  <c:v>19.831287075219283</c:v>
                </c:pt>
                <c:pt idx="9">
                  <c:v>27.848731458168086</c:v>
                </c:pt>
                <c:pt idx="10">
                  <c:v>39.119888752781158</c:v>
                </c:pt>
                <c:pt idx="11">
                  <c:v>54.969873521903416</c:v>
                </c:pt>
                <c:pt idx="12">
                  <c:v>77.265216331550675</c:v>
                </c:pt>
                <c:pt idx="13">
                  <c:v>108.63572787361339</c:v>
                </c:pt>
                <c:pt idx="14">
                  <c:v>152.78752230394295</c:v>
                </c:pt>
                <c:pt idx="15">
                  <c:v>214.94474518480047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1.9456887882481722</c:v>
                </c:pt>
                <c:pt idx="2">
                  <c:v>2.8534032228802206</c:v>
                </c:pt>
                <c:pt idx="3">
                  <c:v>4.1865158606077371</c:v>
                </c:pt>
                <c:pt idx="4">
                  <c:v>6.145236894840945</c:v>
                </c:pt>
                <c:pt idx="5">
                  <c:v>9.0243758256574989</c:v>
                </c:pt>
                <c:pt idx="6">
                  <c:v>13.258202070583602</c:v>
                </c:pt>
                <c:pt idx="7">
                  <c:v>19.486649898400522</c:v>
                </c:pt>
                <c:pt idx="8">
                  <c:v>28.65305376457307</c:v>
                </c:pt>
                <c:pt idx="9">
                  <c:v>42.148474419811095</c:v>
                </c:pt>
                <c:pt idx="10">
                  <c:v>62.024888622319473</c:v>
                </c:pt>
                <c:pt idx="11">
                  <c:v>91.310189958252423</c:v>
                </c:pt>
                <c:pt idx="12">
                  <c:v>134.47375063507317</c:v>
                </c:pt>
                <c:pt idx="13">
                  <c:v>198.11469228864283</c:v>
                </c:pt>
                <c:pt idx="14">
                  <c:v>291.97966609812903</c:v>
                </c:pt>
                <c:pt idx="15">
                  <c:v>430.46827201932336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1.7751039702841718</c:v>
                </c:pt>
                <c:pt idx="2">
                  <c:v>2.4694503847147193</c:v>
                </c:pt>
                <c:pt idx="3">
                  <c:v>3.4365798810632922</c:v>
                </c:pt>
                <c:pt idx="4">
                  <c:v>4.7840970504858324</c:v>
                </c:pt>
                <c:pt idx="5">
                  <c:v>6.6622146969185492</c:v>
                </c:pt>
                <c:pt idx="6">
                  <c:v>9.2806846932709917</c:v>
                </c:pt>
                <c:pt idx="7">
                  <c:v>12.932478178384571</c:v>
                </c:pt>
                <c:pt idx="8">
                  <c:v>18.026913558675087</c:v>
                </c:pt>
                <c:pt idx="9">
                  <c:v>25.136012523432644</c:v>
                </c:pt>
                <c:pt idx="10">
                  <c:v>35.059380710367428</c:v>
                </c:pt>
                <c:pt idx="11">
                  <c:v>48.915035813792791</c:v>
                </c:pt>
                <c:pt idx="12">
                  <c:v>68.266587483079618</c:v>
                </c:pt>
                <c:pt idx="13">
                  <c:v>95.301355154485478</c:v>
                </c:pt>
                <c:pt idx="14">
                  <c:v>133.07987610306503</c:v>
                </c:pt>
                <c:pt idx="15">
                  <c:v>185.88548620224765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C58" sqref="C58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4.82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112</v>
      </c>
      <c r="C9" s="32">
        <v>0.16030373338958029</v>
      </c>
      <c r="D9" s="33">
        <f t="shared" ref="D9:D18" si="0">C9*$C$5</f>
        <v>0.77266399493777704</v>
      </c>
      <c r="E9" s="34">
        <v>15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112</v>
      </c>
      <c r="C10" s="32">
        <v>0.43471841383674337</v>
      </c>
      <c r="D10" s="33">
        <f t="shared" si="0"/>
        <v>2.0953427546931032</v>
      </c>
      <c r="E10" s="34">
        <v>15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107</v>
      </c>
      <c r="C11" s="32">
        <v>0.40497785277367648</v>
      </c>
      <c r="D11" s="33">
        <f t="shared" si="0"/>
        <v>1.9519932503691209</v>
      </c>
      <c r="E11" s="34">
        <v>15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4.8200000000000012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326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15</v>
      </c>
      <c r="B36" s="60">
        <v>191</v>
      </c>
      <c r="C36" s="60" t="s">
        <v>324</v>
      </c>
      <c r="D36" s="60">
        <f>B36</f>
        <v>191</v>
      </c>
      <c r="E36" s="51">
        <v>0.77</v>
      </c>
      <c r="F36" s="51">
        <v>0.11</v>
      </c>
      <c r="G36" s="51">
        <v>0.1</v>
      </c>
      <c r="H36" s="51">
        <v>0.02</v>
      </c>
      <c r="I36" s="49">
        <f>IFERROR(B36/A36,"")</f>
        <v>12.733333333333333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327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Peuplier Koster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15</v>
      </c>
      <c r="B62" s="60">
        <v>389.1</v>
      </c>
      <c r="C62" s="60" t="s">
        <v>324</v>
      </c>
      <c r="D62" s="60">
        <v>389.1</v>
      </c>
      <c r="E62" s="51">
        <v>0.77</v>
      </c>
      <c r="F62" s="51">
        <v>0.11</v>
      </c>
      <c r="G62" s="51">
        <v>0.1</v>
      </c>
      <c r="H62" s="51">
        <v>0.02</v>
      </c>
      <c r="I62" s="53">
        <f>IFERROR(B62/A62,"")</f>
        <v>25.94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/>
      <c r="B63" s="60"/>
      <c r="C63" s="60"/>
      <c r="D63" s="60"/>
      <c r="E63" s="51"/>
      <c r="F63" s="51"/>
      <c r="G63" s="51"/>
      <c r="H63" s="51"/>
      <c r="I63" s="49" t="str">
        <f t="shared" ref="I63:I78" si="2"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/>
      <c r="B64" s="60"/>
      <c r="C64" s="60"/>
      <c r="D64" s="60"/>
      <c r="E64" s="51"/>
      <c r="F64" s="51"/>
      <c r="G64" s="51"/>
      <c r="H64" s="51"/>
      <c r="I64" s="49" t="str">
        <f t="shared" si="2"/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/>
      <c r="B65" s="60"/>
      <c r="C65" s="60"/>
      <c r="D65" s="60"/>
      <c r="E65" s="51"/>
      <c r="F65" s="51"/>
      <c r="G65" s="51"/>
      <c r="H65" s="51"/>
      <c r="I65" s="49" t="str">
        <f t="shared" si="2"/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/>
      <c r="B66" s="60"/>
      <c r="C66" s="60"/>
      <c r="D66" s="60"/>
      <c r="E66" s="51"/>
      <c r="F66" s="51"/>
      <c r="G66" s="51"/>
      <c r="H66" s="51"/>
      <c r="I66" s="49" t="str">
        <f t="shared" si="2"/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ref="I79:I81" si="3">IF(A79&lt;&gt;0,(B79-(B78-D78))/(A79-A78),"")</f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Peuplier A4A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15</v>
      </c>
      <c r="B88" s="60">
        <v>171.4</v>
      </c>
      <c r="C88" s="60" t="s">
        <v>324</v>
      </c>
      <c r="D88" s="60">
        <f>B88</f>
        <v>171.4</v>
      </c>
      <c r="E88" s="51">
        <v>0.77</v>
      </c>
      <c r="F88" s="51">
        <v>0.11</v>
      </c>
      <c r="G88" s="51">
        <v>0.1</v>
      </c>
      <c r="H88" s="87">
        <v>0.02</v>
      </c>
      <c r="I88" s="53">
        <f>IFERROR(B88/A88,"")</f>
        <v>11.426666666666668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4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/>
      <c r="B90" s="60"/>
      <c r="C90" s="60"/>
      <c r="D90" s="60"/>
      <c r="E90" s="87"/>
      <c r="F90" s="87"/>
      <c r="G90" s="87"/>
      <c r="H90" s="87"/>
      <c r="I90" s="53" t="str">
        <f t="shared" si="4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/>
      <c r="B91" s="60"/>
      <c r="C91" s="60"/>
      <c r="D91" s="60"/>
      <c r="E91" s="87"/>
      <c r="F91" s="87"/>
      <c r="G91" s="87"/>
      <c r="H91" s="87"/>
      <c r="I91" s="53" t="str">
        <f t="shared" si="4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/>
      <c r="B92" s="60"/>
      <c r="C92" s="60"/>
      <c r="D92" s="60"/>
      <c r="E92" s="87"/>
      <c r="F92" s="87"/>
      <c r="G92" s="87"/>
      <c r="H92" s="87"/>
      <c r="I92" s="53" t="str">
        <f t="shared" si="4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/>
      <c r="B93" s="60"/>
      <c r="C93" s="60"/>
      <c r="D93" s="60"/>
      <c r="E93" s="87"/>
      <c r="F93" s="87"/>
      <c r="G93" s="87"/>
      <c r="H93" s="87"/>
      <c r="I93" s="53" t="str">
        <f t="shared" si="4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87"/>
      <c r="F94" s="87"/>
      <c r="G94" s="87"/>
      <c r="H94" s="87"/>
      <c r="I94" s="53" t="str">
        <f t="shared" si="4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85" zoomScaleNormal="85" workbookViewId="0">
      <selection activeCell="K32" sqref="K32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Peuplier Koster</v>
      </c>
      <c r="B6" s="146">
        <f>'Données projet'!D9</f>
        <v>0.77266399493777704</v>
      </c>
      <c r="C6" s="147">
        <f ca="1">IF(OR('Données projet'!B9="",'Données projet'!C9="",'Données projet'!C9=0%),0,Calculateur!S3)</f>
        <v>48.096629350804818</v>
      </c>
      <c r="D6" s="147">
        <f>IF(OR('Données projet'!B9="",'Données projet'!C9="",'Données projet'!C9=0%),0,Calculateur!T3)</f>
        <v>236.10816178434814</v>
      </c>
      <c r="E6" s="147">
        <f ca="1">MIN(C6,D6)</f>
        <v>48.096629350804818</v>
      </c>
      <c r="F6" s="147">
        <f ca="1">E6*B6</f>
        <v>37.162533777234394</v>
      </c>
      <c r="G6" s="147">
        <f ca="1">F6*(100%-'Données projet'!$C$24)*(100%-'Données projet'!$C$25)*(100%-'Données projet'!$C$26)*(100%-'Données projet'!$C$27)</f>
        <v>33.446280399510954</v>
      </c>
      <c r="H6" s="148">
        <f>IF(OR('Données projet'!B9="",'Données projet'!C9="",'Données projet'!C9=0%),0,AVERAGE(Calculateur!$AC$3:$AC$33)*B6)</f>
        <v>20.206614140950453</v>
      </c>
      <c r="I6" s="149">
        <f>H6*(100%-'Données projet'!$C$24)*(100%-'Données projet'!$C$25)*(100%-'Données projet'!$C$26)*(100%-'Données projet'!$C$27)</f>
        <v>18.185952726855408</v>
      </c>
      <c r="J6" s="150">
        <f>IF(OR('Données projet'!B9="",'Données projet'!C9="",'Données projet'!C9=0%),0,SUM(Calculateur!$V$3:$V$33)*VLOOKUP('Données projet'!$B$9,Paramètres!$A$1:$I$89,9,0)*B6)</f>
        <v>152.00618772410888</v>
      </c>
      <c r="K6" s="151">
        <f>J6*(100%-'Données projet'!$C$24)*(100%-'Données projet'!$C$25)*(100%-'Données projet'!$C$26)*(100%-'Données projet'!$C$27)</f>
        <v>136.80556895169801</v>
      </c>
      <c r="L6" s="152">
        <f ca="1">G6+I6+K6</f>
        <v>188.43780207806435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Peuplier Koster</v>
      </c>
      <c r="B7" s="154">
        <f>'Données projet'!D10</f>
        <v>2.0953427546931032</v>
      </c>
      <c r="C7" s="147">
        <f ca="1">IF(OR('Données projet'!B10="",'Données projet'!C10="",'Données projet'!C10=0%),0,Calculateur!AN3)</f>
        <v>85.351196714961219</v>
      </c>
      <c r="D7" s="147">
        <f>IF(OR('Données projet'!B10="",'Données projet'!C10="",'Données projet'!C10=0%),0,Calculateur!AO3)</f>
        <v>451.63168861887107</v>
      </c>
      <c r="E7" s="147">
        <f t="shared" ref="E7:E15" ca="1" si="0">MIN(C7,D7)</f>
        <v>85.351196714961219</v>
      </c>
      <c r="F7" s="147">
        <f t="shared" ref="F7:F15" ca="1" si="1">E7*B7</f>
        <v>178.84001164107977</v>
      </c>
      <c r="G7" s="147">
        <f ca="1">F7*(100%-'Données projet'!$C$24)*(100%-'Données projet'!$C$25)*(100%-'Données projet'!$C$26)*(100%-'Données projet'!$C$27)</f>
        <v>160.95601047697178</v>
      </c>
      <c r="H7" s="155">
        <f>IF(OR('Données projet'!B10="",'Données projet'!C10="",'Données projet'!C10=0%),0,AVERAGE(Calculateur!$AX$3:$AX$33)*B7)</f>
        <v>111.63125607456958</v>
      </c>
      <c r="I7" s="149">
        <f>H7*(100%-'Données projet'!$C$24)*(100%-'Données projet'!$C$25)*(100%-'Données projet'!$C$26)*(100%-'Données projet'!$C$27)</f>
        <v>100.46813046711262</v>
      </c>
      <c r="J7" s="150">
        <f>IF(OR('Données projet'!B10="",'Données projet'!C10="",'Données projet'!C10=0%),0,SUM(Calculateur!$AQ$3:$AQ$33)*VLOOKUP('Données projet'!$B$10,Paramètres!$A$1:$I$89,9,0)*B7)</f>
        <v>839.75680182661904</v>
      </c>
      <c r="K7" s="151">
        <f>J7*(100%-'Données projet'!$C$24)*(100%-'Données projet'!$C$25)*(100%-'Données projet'!$C$26)*(100%-'Données projet'!$C$27)</f>
        <v>755.78112164395714</v>
      </c>
      <c r="L7" s="152">
        <f t="shared" ref="L7:L15" ca="1" si="2">G7+I7+K7</f>
        <v>1017.2052625880415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Peuplier A4A</v>
      </c>
      <c r="B8" s="154">
        <f>'Données projet'!D11</f>
        <v>1.9519932503691209</v>
      </c>
      <c r="C8" s="147">
        <f ca="1">IF(OR('Données projet'!B11="",'Données projet'!C11="",'Données projet'!C11=0%),0,Calculateur!BI3)</f>
        <v>42.534833967269066</v>
      </c>
      <c r="D8" s="147">
        <f>IF(OR('Données projet'!B11="",'Données projet'!C11="",'Données projet'!C11=0%),0,Calculateur!BJ3)</f>
        <v>207.04890280179532</v>
      </c>
      <c r="E8" s="147">
        <f t="shared" ca="1" si="0"/>
        <v>42.534833967269066</v>
      </c>
      <c r="F8" s="147">
        <f t="shared" ca="1" si="1"/>
        <v>83.027708809680433</v>
      </c>
      <c r="G8" s="147">
        <f ca="1">F8*(100%-'Données projet'!$C$24)*(100%-'Données projet'!$C$25)*(100%-'Données projet'!$C$26)*(100%-'Données projet'!$C$27)</f>
        <v>74.724937928712393</v>
      </c>
      <c r="H8" s="155">
        <f>IF(OR('Données projet'!B11="",'Données projet'!C11="",'Données projet'!C11=0%),0,AVERAGE(Calculateur!$BS$3:$BS$33)*B8)</f>
        <v>43.983053084908939</v>
      </c>
      <c r="I8" s="149">
        <f>H8*(100%-'Données projet'!$C$24)*(100%-'Données projet'!$C$25)*(100%-'Données projet'!$C$26)*(100%-'Données projet'!$C$27)</f>
        <v>39.584747776418048</v>
      </c>
      <c r="J8" s="150">
        <f>IF(OR('Données projet'!B11="",'Données projet'!C11="",'Données projet'!C11=0%),0,SUM(Calculateur!$BL$3:$BL$33)*VLOOKUP('Données projet'!$B$11,Paramètres!$A$1:$I$89,9,0)*B8)</f>
        <v>344.60879240666532</v>
      </c>
      <c r="K8" s="151">
        <f>J8*(100%-'Données projet'!$C$24)*(100%-'Données projet'!$C$25)*(100%-'Données projet'!$C$26)*(100%-'Données projet'!$C$27)</f>
        <v>310.14791316599877</v>
      </c>
      <c r="L8" s="152">
        <f t="shared" ca="1" si="2"/>
        <v>424.45759887112922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299.03025422799459</v>
      </c>
      <c r="G16" s="166">
        <f t="shared" ca="1" si="3"/>
        <v>269.12722880519516</v>
      </c>
      <c r="H16" s="167">
        <f t="shared" si="3"/>
        <v>175.82092330042897</v>
      </c>
      <c r="I16" s="167">
        <f t="shared" si="3"/>
        <v>158.23883097038606</v>
      </c>
      <c r="J16" s="168">
        <f t="shared" si="3"/>
        <v>1336.3717819573933</v>
      </c>
      <c r="K16" s="168">
        <f t="shared" si="3"/>
        <v>1202.7346037616539</v>
      </c>
      <c r="L16" s="169">
        <f t="shared" ca="1" si="3"/>
        <v>1630.1006635372351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Peuplier A4A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3" zoomScaleNormal="100" workbookViewId="0">
      <selection activeCell="B17" sqref="B17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Koster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Peuplier A4A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48.096629350804818</v>
      </c>
      <c r="T3" s="59">
        <f>IF('Données projet'!E9&gt;30,$R$33-$H$33,LOOKUP('Données projet'!$E$9,$A$3:$A$203,R3:R203)-LOOKUP('Données projet'!$E$9,$A$3:$A$203,$H$3:$H$203))</f>
        <v>236.10816178434814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85.351196714961219</v>
      </c>
      <c r="AO3" s="59">
        <f>IF('Données projet'!E10&gt;30,$AM$33-$H$33,LOOKUP('Données projet'!$E$10,$A$3:$A$203,AM3:AM203)-LOOKUP('Données projet'!$E$10,$A$3:$A$203,$H$3:$H$203))</f>
        <v>451.63168861887107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42.534833967269066</v>
      </c>
      <c r="BJ3" s="59">
        <f>IF('Données projet'!E11&gt;30,$BH$33-$H$33,LOOKUP('Données projet'!$E$11,$A$3:$A$203,BH3:BH203)-LOOKUP('Données projet'!$E$11,$A$3:$A$203,$H$3:$H$203))</f>
        <v>207.04890280179532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12.733333333333333</v>
      </c>
      <c r="N4" s="13">
        <f>IF('Données projet'!$A$36&gt;35,N3+M4-V3,IF(A4&lt;'Données projet'!$A$36,$K$205^A4,IF(A4='Données projet'!$A$36,'Données projet'!$B$36,N3+M4-V3)))</f>
        <v>1.4192826414237836</v>
      </c>
      <c r="O4" s="13">
        <f>N4*VLOOKUP('Données projet'!$B$9,Paramètres!$A$1:$I$89,3,0)*VLOOKUP('Données projet'!$B$9,Paramètres!$A$1:$I$89,5,0)</f>
        <v>0.72179038012247942</v>
      </c>
      <c r="P4" s="13">
        <f>EXP(-1.0587+0.8836*LN(O4)+0.284)</f>
        <v>0.34549685913464195</v>
      </c>
      <c r="Q4" s="20">
        <f t="shared" ref="Q4:Q34" si="2">(O4+P4)*0.475*44/12</f>
        <v>1.8588586083728196</v>
      </c>
      <c r="R4" s="59">
        <f t="shared" si="0"/>
        <v>169.67129256129667</v>
      </c>
      <c r="S4" s="59">
        <f ca="1">AVERAGE(OFFSET($R$3,0,0,'Données projet'!$E$9+1,1))-AVERAGE(OFFSET($H$3,0,0,'Données projet'!$E$9+1,1))</f>
        <v>48.096629350804818</v>
      </c>
      <c r="T4" s="59">
        <f>$T$3</f>
        <v>236.10816178434814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25.94</v>
      </c>
      <c r="AI4" s="13">
        <f>IF('Données projet'!$A$62&gt;35,AI3+AH4-AQ3,IF(A4&lt;'Données projet'!$A$62,$AF$205^A4,IF(A4='Données projet'!$A$62,'Données projet'!$B$62,AI3+AH4-AQ3)))</f>
        <v>1.4882323776587019</v>
      </c>
      <c r="AJ4" s="13">
        <f>AI4*VLOOKUP('Données projet'!$B$10,Paramètres!$A$1:$I$89,3,0)*VLOOKUP('Données projet'!$B$10,Paramètres!$A$1:$I$89,5,0)</f>
        <v>0.75685545798210951</v>
      </c>
      <c r="AK4" s="13">
        <f>EXP(-1.0587+0.8836*LN(AJ4)+0.284)</f>
        <v>0.3602864300072719</v>
      </c>
      <c r="AL4" s="20">
        <f t="shared" ref="AL4:AL67" si="4">(AJ4+AK4)*0.475*44/12</f>
        <v>1.9456887882481722</v>
      </c>
      <c r="AM4" s="59">
        <f t="shared" ref="AM4:AM67" si="5">AL4+(AD4+AE4)*44/12</f>
        <v>169.758122741172</v>
      </c>
      <c r="AN4" s="59">
        <f ca="1">AVERAGE(OFFSET($AM$3,0,0,'Données projet'!$E$10+1,1))-AVERAGE(OFFSET($H$3,0,0,'Données projet'!$E$10+1,1))</f>
        <v>85.351196714961219</v>
      </c>
      <c r="AO4" s="59">
        <f>$AO$3</f>
        <v>451.63168861887107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11.426666666666668</v>
      </c>
      <c r="BD4" s="12">
        <f>IF('Données projet'!$A$88&gt;35,BD3+BC4-BL3,IF(A4&lt;'Données projet'!$A$88,$BA$205^A4,IF(A4='Données projet'!$A$88,'Données projet'!$B$88,BD3+BC4-BL3)))</f>
        <v>1.4090748210527446</v>
      </c>
      <c r="BE4" s="13">
        <f>BD4*VLOOKUP('Données projet'!$B$11,Paramètres!$A$1:$I$89,3,0)*VLOOKUP('Données projet'!$B$11,Paramètres!$A$1:$I$89,5,0)</f>
        <v>0.68802305362363414</v>
      </c>
      <c r="BF4" s="13">
        <f>EXP(-1.0587+0.8836*LN(BE4)+0.284)</f>
        <v>0.33117539821416792</v>
      </c>
      <c r="BG4" s="20">
        <f t="shared" ref="BG4:BG67" si="7">(BE4+BF4)*0.475*44/12</f>
        <v>1.7751039702841718</v>
      </c>
      <c r="BH4" s="59">
        <f t="shared" ref="BH4:BH67" si="8">BG4+(AY4+AZ4)*44/12</f>
        <v>169.587537923208</v>
      </c>
      <c r="BI4" s="59">
        <f ca="1">AVERAGE(OFFSET($BH$3,0,0,'Données projet'!$E$11+1,1))-AVERAGE(OFFSET($H$3,0,0,'Données projet'!$E$11+1,1))</f>
        <v>42.534833967269066</v>
      </c>
      <c r="BJ4" s="59">
        <f>$BJ$3</f>
        <v>207.04890280179532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12.733333333333333</v>
      </c>
      <c r="N5" s="13">
        <f>IF('Données projet'!$A$36&gt;35,N4+M5-V4,IF(A5&lt;'Données projet'!$A$36,$K$205^A5,IF(A5='Données projet'!$A$36,'Données projet'!$B$36,N4+M5-V4)))</f>
        <v>2.0143632162468723</v>
      </c>
      <c r="O5" s="13">
        <f>N5*VLOOKUP('Données projet'!$B$9,Paramètres!$A$1:$I$89,3,0)*VLOOKUP('Données projet'!$B$9,Paramètres!$A$1:$I$89,5,0)</f>
        <v>1.0244245572545094</v>
      </c>
      <c r="P5" s="13">
        <f t="shared" ref="P5:P68" si="33">EXP(-1.0587+0.8836*LN(O5)+0.284)</f>
        <v>0.47077368163427069</v>
      </c>
      <c r="Q5" s="20">
        <f t="shared" si="2"/>
        <v>2.6041369327312918</v>
      </c>
      <c r="R5" s="59">
        <f t="shared" si="0"/>
        <v>173.20141822023211</v>
      </c>
      <c r="S5" s="59">
        <f ca="1">AVERAGE(OFFSET($R$3,0,0,'Données projet'!$E$9+1,1))-AVERAGE(OFFSET($H$3,0,0,'Données projet'!$E$9+1,1))</f>
        <v>48.096629350804818</v>
      </c>
      <c r="T5" s="59">
        <f t="shared" ref="T5:T68" si="34">$T$3</f>
        <v>236.10816178434814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25.94</v>
      </c>
      <c r="AI5" s="13">
        <f>IF('Données projet'!$A$62&gt;35,AI4+AH5-AQ4,IF(A5&lt;'Données projet'!$A$62,$AF$205^A5,IF(A5='Données projet'!$A$62,'Données projet'!$B$62,AI4+AH5-AQ4)))</f>
        <v>2.2148356099116731</v>
      </c>
      <c r="AJ5" s="13">
        <f>AI5*VLOOKUP('Données projet'!$B$10,Paramètres!$A$1:$I$89,3,0)*VLOOKUP('Données projet'!$B$10,Paramètres!$A$1:$I$89,5,0)</f>
        <v>1.1263767977766805</v>
      </c>
      <c r="AK5" s="13">
        <f t="shared" ref="AK5:AK68" si="35">EXP(-1.0587+0.8836*LN(AJ5)+0.284)</f>
        <v>0.51194084215454683</v>
      </c>
      <c r="AL5" s="20">
        <f t="shared" si="4"/>
        <v>2.8534032228802206</v>
      </c>
      <c r="AM5" s="59">
        <f t="shared" si="5"/>
        <v>173.45068451038105</v>
      </c>
      <c r="AN5" s="59">
        <f ca="1">AVERAGE(OFFSET($AM$3,0,0,'Données projet'!$E$10+1,1))-AVERAGE(OFFSET($H$3,0,0,'Données projet'!$E$10+1,1))</f>
        <v>85.351196714961219</v>
      </c>
      <c r="AO5" s="59">
        <f t="shared" ref="AO5:AO68" si="36">$AO$3</f>
        <v>451.63168861887107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11.426666666666668</v>
      </c>
      <c r="BD5" s="12">
        <f>IF('Données projet'!$A$88&gt;35,BD4+BC5-BL4,IF(A5&lt;'Données projet'!$A$88,$BA$205^A5,IF(A5='Données projet'!$A$88,'Données projet'!$B$88,BD4+BC5-BL4)))</f>
        <v>1.9854918513248243</v>
      </c>
      <c r="BE5" s="13">
        <f>BD5*VLOOKUP('Données projet'!$B$11,Paramètres!$A$1:$I$89,3,0)*VLOOKUP('Données projet'!$B$11,Paramètres!$A$1:$I$89,5,0)</f>
        <v>0.96947596116488532</v>
      </c>
      <c r="BF5" s="13">
        <f t="shared" ref="BF5:BF68" si="37">EXP(-1.0587+0.8836*LN(BE5)+0.284)</f>
        <v>0.44839028843208301</v>
      </c>
      <c r="BG5" s="20">
        <f t="shared" si="7"/>
        <v>2.4694503847147193</v>
      </c>
      <c r="BH5" s="59">
        <f t="shared" si="8"/>
        <v>173.06673167221555</v>
      </c>
      <c r="BI5" s="59">
        <f ca="1">AVERAGE(OFFSET($BH$3,0,0,'Données projet'!$E$11+1,1))-AVERAGE(OFFSET($H$3,0,0,'Données projet'!$E$11+1,1))</f>
        <v>42.534833967269066</v>
      </c>
      <c r="BJ5" s="59">
        <f t="shared" ref="BJ5:BJ68" si="38">$BJ$3</f>
        <v>207.04890280179532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12.733333333333333</v>
      </c>
      <c r="N6" s="13">
        <f>IF('Données projet'!$A$36&gt;35,N5+M6-V5,IF(A6&lt;'Données projet'!$A$36,$K$205^A6,IF(A6='Données projet'!$A$36,'Données projet'!$B$36,N5+M6-V5)))</f>
        <v>2.8589507463417689</v>
      </c>
      <c r="O6" s="13">
        <f>N6*VLOOKUP('Données projet'!$B$9,Paramètres!$A$1:$I$89,3,0)*VLOOKUP('Données projet'!$B$9,Paramètres!$A$1:$I$89,5,0)</f>
        <v>1.4539479915595701</v>
      </c>
      <c r="P6" s="13">
        <f t="shared" si="33"/>
        <v>0.64147575718804473</v>
      </c>
      <c r="Q6" s="20">
        <f t="shared" si="2"/>
        <v>3.6495296957354291</v>
      </c>
      <c r="R6" s="59">
        <f t="shared" si="0"/>
        <v>177.00455026562031</v>
      </c>
      <c r="S6" s="59">
        <f ca="1">AVERAGE(OFFSET($R$3,0,0,'Données projet'!$E$9+1,1))-AVERAGE(OFFSET($H$3,0,0,'Données projet'!$E$9+1,1))</f>
        <v>48.096629350804818</v>
      </c>
      <c r="T6" s="59">
        <f t="shared" si="34"/>
        <v>236.10816178434814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25.94</v>
      </c>
      <c r="AI6" s="13">
        <f>IF('Données projet'!$A$62&gt;35,AI5+AH6-AQ5,IF(A6&lt;'Données projet'!$A$62,$AF$205^A6,IF(A6='Données projet'!$A$62,'Données projet'!$B$62,AI5+AH6-AQ5)))</f>
        <v>3.2961900658620102</v>
      </c>
      <c r="AJ6" s="13">
        <f>AI6*VLOOKUP('Données projet'!$B$10,Paramètres!$A$1:$I$89,3,0)*VLOOKUP('Données projet'!$B$10,Paramètres!$A$1:$I$89,5,0)</f>
        <v>1.6763104198947842</v>
      </c>
      <c r="AK6" s="13">
        <f t="shared" si="35"/>
        <v>0.72743074409051944</v>
      </c>
      <c r="AL6" s="20">
        <f t="shared" si="4"/>
        <v>4.1865158606077371</v>
      </c>
      <c r="AM6" s="59">
        <f t="shared" si="5"/>
        <v>177.54153643049261</v>
      </c>
      <c r="AN6" s="59">
        <f ca="1">AVERAGE(OFFSET($AM$3,0,0,'Données projet'!$E$10+1,1))-AVERAGE(OFFSET($H$3,0,0,'Données projet'!$E$10+1,1))</f>
        <v>85.351196714961219</v>
      </c>
      <c r="AO6" s="59">
        <f t="shared" si="36"/>
        <v>451.63168861887107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11.426666666666668</v>
      </c>
      <c r="BD6" s="12">
        <f>IF('Données projet'!$A$88&gt;35,BD5+BC6-BL5,IF(A6&lt;'Données projet'!$A$88,$BA$205^A6,IF(A6='Données projet'!$A$88,'Données projet'!$B$88,BD5+BC6-BL5)))</f>
        <v>2.7977065751072097</v>
      </c>
      <c r="BE6" s="13">
        <f>BD6*VLOOKUP('Données projet'!$B$11,Paramètres!$A$1:$I$89,3,0)*VLOOKUP('Données projet'!$B$11,Paramètres!$A$1:$I$89,5,0)</f>
        <v>1.3660641664933484</v>
      </c>
      <c r="BF6" s="13">
        <f t="shared" si="37"/>
        <v>0.60709174607887695</v>
      </c>
      <c r="BG6" s="20">
        <f t="shared" si="7"/>
        <v>3.4365798810632922</v>
      </c>
      <c r="BH6" s="59">
        <f t="shared" si="8"/>
        <v>176.79160045094818</v>
      </c>
      <c r="BI6" s="59">
        <f ca="1">AVERAGE(OFFSET($BH$3,0,0,'Données projet'!$E$11+1,1))-AVERAGE(OFFSET($H$3,0,0,'Données projet'!$E$11+1,1))</f>
        <v>42.534833967269066</v>
      </c>
      <c r="BJ6" s="59">
        <f t="shared" si="38"/>
        <v>207.04890280179532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12.733333333333333</v>
      </c>
      <c r="N7" s="13">
        <f>IF('Données projet'!$A$36&gt;35,N6+M7-V6,IF(A7&lt;'Données projet'!$A$36,$K$205^A7,IF(A7='Données projet'!$A$36,'Données projet'!$B$36,N6+M7-V6)))</f>
        <v>4.0576591669684436</v>
      </c>
      <c r="O7" s="13">
        <f>N7*VLOOKUP('Données projet'!$B$9,Paramètres!$A$1:$I$89,3,0)*VLOOKUP('Données projet'!$B$9,Paramètres!$A$1:$I$89,5,0)</f>
        <v>2.0635631459534718</v>
      </c>
      <c r="P7" s="13">
        <f t="shared" si="33"/>
        <v>0.87407423803195916</v>
      </c>
      <c r="Q7" s="20">
        <f t="shared" si="2"/>
        <v>5.1163851104412919</v>
      </c>
      <c r="R7" s="59">
        <f t="shared" si="0"/>
        <v>181.20250717461823</v>
      </c>
      <c r="S7" s="59">
        <f ca="1">AVERAGE(OFFSET($R$3,0,0,'Données projet'!$E$9+1,1))-AVERAGE(OFFSET($H$3,0,0,'Données projet'!$E$9+1,1))</f>
        <v>48.096629350804818</v>
      </c>
      <c r="T7" s="59">
        <f t="shared" si="34"/>
        <v>236.10816178434814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25.94</v>
      </c>
      <c r="AI7" s="13">
        <f>IF('Données projet'!$A$62&gt;35,AI6+AH7-AQ6,IF(A7&lt;'Données projet'!$A$62,$AF$205^A7,IF(A7='Données projet'!$A$62,'Données projet'!$B$62,AI6+AH7-AQ6)))</f>
        <v>4.9054967789328128</v>
      </c>
      <c r="AJ7" s="13">
        <f>AI7*VLOOKUP('Données projet'!$B$10,Paramètres!$A$1:$I$89,3,0)*VLOOKUP('Données projet'!$B$10,Paramètres!$A$1:$I$89,5,0)</f>
        <v>2.4947394418940716</v>
      </c>
      <c r="AK7" s="13">
        <f t="shared" si="35"/>
        <v>1.0336262393543181</v>
      </c>
      <c r="AL7" s="20">
        <f t="shared" si="4"/>
        <v>6.145236894840945</v>
      </c>
      <c r="AM7" s="59">
        <f t="shared" si="5"/>
        <v>182.23135895901788</v>
      </c>
      <c r="AN7" s="59">
        <f ca="1">AVERAGE(OFFSET($AM$3,0,0,'Données projet'!$E$10+1,1))-AVERAGE(OFFSET($H$3,0,0,'Données projet'!$E$10+1,1))</f>
        <v>85.351196714961219</v>
      </c>
      <c r="AO7" s="59">
        <f t="shared" si="36"/>
        <v>451.63168861887107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11.426666666666668</v>
      </c>
      <c r="BD7" s="12">
        <f>IF('Données projet'!$A$88&gt;35,BD6+BC7-BL6,IF(A7&lt;'Données projet'!$A$88,$BA$205^A7,IF(A7='Données projet'!$A$88,'Données projet'!$B$88,BD6+BC7-BL6)))</f>
        <v>3.9421778916772783</v>
      </c>
      <c r="BE7" s="13">
        <f>BD7*VLOOKUP('Données projet'!$B$11,Paramètres!$A$1:$I$89,3,0)*VLOOKUP('Données projet'!$B$11,Paramètres!$A$1:$I$89,5,0)</f>
        <v>1.9248866209481814</v>
      </c>
      <c r="BF7" s="13">
        <f t="shared" si="37"/>
        <v>0.82196336019201022</v>
      </c>
      <c r="BG7" s="20">
        <f t="shared" si="7"/>
        <v>4.7840970504858324</v>
      </c>
      <c r="BH7" s="59">
        <f t="shared" si="8"/>
        <v>180.87021911466277</v>
      </c>
      <c r="BI7" s="59">
        <f ca="1">AVERAGE(OFFSET($BH$3,0,0,'Données projet'!$E$11+1,1))-AVERAGE(OFFSET($H$3,0,0,'Données projet'!$E$11+1,1))</f>
        <v>42.534833967269066</v>
      </c>
      <c r="BJ7" s="59">
        <f t="shared" si="38"/>
        <v>207.04890280179532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12.733333333333333</v>
      </c>
      <c r="N8" s="13">
        <f>IF('Données projet'!$A$36&gt;35,N7+M8-V7,IF(A8&lt;'Données projet'!$A$36,$K$205^A8,IF(A8='Données projet'!$A$36,'Données projet'!$B$36,N7+M8-V7)))</f>
        <v>5.758965220492402</v>
      </c>
      <c r="O8" s="13">
        <f>N8*VLOOKUP('Données projet'!$B$9,Paramètres!$A$1:$I$89,3,0)*VLOOKUP('Données projet'!$B$9,Paramètres!$A$1:$I$89,5,0)</f>
        <v>2.9287793525336161</v>
      </c>
      <c r="P8" s="13">
        <f t="shared" si="33"/>
        <v>1.1910127000593516</v>
      </c>
      <c r="Q8" s="20">
        <f t="shared" si="2"/>
        <v>7.1753044915994186</v>
      </c>
      <c r="R8" s="59">
        <f t="shared" si="0"/>
        <v>185.96635236804676</v>
      </c>
      <c r="S8" s="59">
        <f ca="1">AVERAGE(OFFSET($R$3,0,0,'Données projet'!$E$9+1,1))-AVERAGE(OFFSET($H$3,0,0,'Données projet'!$E$9+1,1))</f>
        <v>48.096629350804818</v>
      </c>
      <c r="T8" s="59">
        <f t="shared" si="34"/>
        <v>236.10816178434814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25.94</v>
      </c>
      <c r="AI8" s="13">
        <f>IF('Données projet'!$A$62&gt;35,AI7+AH8-AQ7,IF(A8&lt;'Données projet'!$A$62,$AF$205^A8,IF(A8='Données projet'!$A$62,'Données projet'!$B$62,AI7+AH8-AQ7)))</f>
        <v>7.3005191349082832</v>
      </c>
      <c r="AJ8" s="13">
        <f>AI8*VLOOKUP('Données projet'!$B$10,Paramètres!$A$1:$I$89,3,0)*VLOOKUP('Données projet'!$B$10,Paramètres!$A$1:$I$89,5,0)</f>
        <v>3.7127520112489569</v>
      </c>
      <c r="AK8" s="13">
        <f t="shared" si="35"/>
        <v>1.4687077929563059</v>
      </c>
      <c r="AL8" s="20">
        <f t="shared" si="4"/>
        <v>9.0243758256574989</v>
      </c>
      <c r="AM8" s="59">
        <f t="shared" si="5"/>
        <v>187.81542370210485</v>
      </c>
      <c r="AN8" s="59">
        <f ca="1">AVERAGE(OFFSET($AM$3,0,0,'Données projet'!$E$10+1,1))-AVERAGE(OFFSET($H$3,0,0,'Données projet'!$E$10+1,1))</f>
        <v>85.351196714961219</v>
      </c>
      <c r="AO8" s="59">
        <f t="shared" si="36"/>
        <v>451.63168861887107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11.426666666666668</v>
      </c>
      <c r="BD8" s="12">
        <f>IF('Données projet'!$A$88&gt;35,BD7+BC8-BL7,IF(A8&lt;'Données projet'!$A$88,$BA$205^A8,IF(A8='Données projet'!$A$88,'Données projet'!$B$88,BD7+BC8-BL7)))</f>
        <v>5.5548236072732466</v>
      </c>
      <c r="BE8" s="13">
        <f>BD8*VLOOKUP('Données projet'!$B$11,Paramètres!$A$1:$I$89,3,0)*VLOOKUP('Données projet'!$B$11,Paramètres!$A$1:$I$89,5,0)</f>
        <v>2.712309270959381</v>
      </c>
      <c r="BF8" s="13">
        <f t="shared" si="37"/>
        <v>1.1128857703335657</v>
      </c>
      <c r="BG8" s="20">
        <f t="shared" si="7"/>
        <v>6.6622146969185492</v>
      </c>
      <c r="BH8" s="59">
        <f t="shared" si="8"/>
        <v>185.45326257336589</v>
      </c>
      <c r="BI8" s="59">
        <f ca="1">AVERAGE(OFFSET($BH$3,0,0,'Données projet'!$E$11+1,1))-AVERAGE(OFFSET($H$3,0,0,'Données projet'!$E$11+1,1))</f>
        <v>42.534833967269066</v>
      </c>
      <c r="BJ8" s="59">
        <f t="shared" si="38"/>
        <v>207.04890280179532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12.733333333333333</v>
      </c>
      <c r="N9" s="13">
        <f>IF('Données projet'!$A$36&gt;35,N8+M9-V8,IF(A9&lt;'Données projet'!$A$36,$K$205^A9,IF(A9='Données projet'!$A$36,'Données projet'!$B$36,N8+M9-V8)))</f>
        <v>8.1735993700081586</v>
      </c>
      <c r="O9" s="13">
        <f>N9*VLOOKUP('Données projet'!$B$9,Paramètres!$A$1:$I$89,3,0)*VLOOKUP('Données projet'!$B$9,Paramètres!$A$1:$I$89,5,0)</f>
        <v>4.1567656956113499</v>
      </c>
      <c r="P9" s="13">
        <f t="shared" si="33"/>
        <v>1.6228727377854617</v>
      </c>
      <c r="Q9" s="20">
        <f t="shared" si="2"/>
        <v>10.066203604832781</v>
      </c>
      <c r="R9" s="59">
        <f t="shared" si="0"/>
        <v>191.53645570109177</v>
      </c>
      <c r="S9" s="59">
        <f ca="1">AVERAGE(OFFSET($R$3,0,0,'Données projet'!$E$9+1,1))-AVERAGE(OFFSET($H$3,0,0,'Données projet'!$E$9+1,1))</f>
        <v>48.096629350804818</v>
      </c>
      <c r="T9" s="59">
        <f t="shared" si="34"/>
        <v>236.10816178434814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25.94</v>
      </c>
      <c r="AI9" s="13">
        <f>IF('Données projet'!$A$62&gt;35,AI8+AH9-AQ8,IF(A9&lt;'Données projet'!$A$62,$AF$205^A9,IF(A9='Données projet'!$A$62,'Données projet'!$B$62,AI8+AH9-AQ8)))</f>
        <v>10.864868950287404</v>
      </c>
      <c r="AJ9" s="13">
        <f>AI9*VLOOKUP('Données projet'!$B$10,Paramètres!$A$1:$I$89,3,0)*VLOOKUP('Données projet'!$B$10,Paramètres!$A$1:$I$89,5,0)</f>
        <v>5.5254377533581627</v>
      </c>
      <c r="AK9" s="13">
        <f t="shared" si="35"/>
        <v>2.086927071857303</v>
      </c>
      <c r="AL9" s="20">
        <f t="shared" si="4"/>
        <v>13.258202070583602</v>
      </c>
      <c r="AM9" s="59">
        <f t="shared" si="5"/>
        <v>194.72845416684257</v>
      </c>
      <c r="AN9" s="59">
        <f ca="1">AVERAGE(OFFSET($AM$3,0,0,'Données projet'!$E$10+1,1))-AVERAGE(OFFSET($H$3,0,0,'Données projet'!$E$10+1,1))</f>
        <v>85.351196714961219</v>
      </c>
      <c r="AO9" s="59">
        <f t="shared" si="36"/>
        <v>451.63168861887107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11.426666666666668</v>
      </c>
      <c r="BD9" s="12">
        <f>IF('Données projet'!$A$88&gt;35,BD8+BC9-BL8,IF(A9&lt;'Données projet'!$A$88,$BA$205^A9,IF(A9='Données projet'!$A$88,'Données projet'!$B$88,BD8+BC9-BL8)))</f>
        <v>7.8271620803981117</v>
      </c>
      <c r="BE9" s="13">
        <f>BD9*VLOOKUP('Données projet'!$B$11,Paramètres!$A$1:$I$89,3,0)*VLOOKUP('Données projet'!$B$11,Paramètres!$A$1:$I$89,5,0)</f>
        <v>3.8218467006167902</v>
      </c>
      <c r="BF9" s="13">
        <f t="shared" si="37"/>
        <v>1.5067760897780376</v>
      </c>
      <c r="BG9" s="20">
        <f t="shared" si="7"/>
        <v>9.2806846932709917</v>
      </c>
      <c r="BH9" s="59">
        <f t="shared" si="8"/>
        <v>190.75093678952996</v>
      </c>
      <c r="BI9" s="59">
        <f ca="1">AVERAGE(OFFSET($BH$3,0,0,'Données projet'!$E$11+1,1))-AVERAGE(OFFSET($H$3,0,0,'Données projet'!$E$11+1,1))</f>
        <v>42.534833967269066</v>
      </c>
      <c r="BJ9" s="59">
        <f t="shared" si="38"/>
        <v>207.04890280179532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12.733333333333333</v>
      </c>
      <c r="N10" s="13">
        <f>IF('Données projet'!$A$36&gt;35,N9+M10-V9,IF(A10&lt;'Données projet'!$A$36,$K$205^A10,IF(A10='Données projet'!$A$36,'Données projet'!$B$36,N9+M10-V9)))</f>
        <v>11.600647703804952</v>
      </c>
      <c r="O10" s="13">
        <f>N10*VLOOKUP('Données projet'!$B$9,Paramètres!$A$1:$I$89,3,0)*VLOOKUP('Données projet'!$B$9,Paramètres!$A$1:$I$89,5,0)</f>
        <v>5.8996253962470471</v>
      </c>
      <c r="P10" s="13">
        <f t="shared" si="33"/>
        <v>2.2113248019236349</v>
      </c>
      <c r="Q10" s="20">
        <f t="shared" si="2"/>
        <v>14.12657159514727</v>
      </c>
      <c r="R10" s="59">
        <f t="shared" si="0"/>
        <v>198.25075253088352</v>
      </c>
      <c r="S10" s="59">
        <f ca="1">AVERAGE(OFFSET($R$3,0,0,'Données projet'!$E$9+1,1))-AVERAGE(OFFSET($H$3,0,0,'Données projet'!$E$9+1,1))</f>
        <v>48.096629350804818</v>
      </c>
      <c r="T10" s="59">
        <f t="shared" si="34"/>
        <v>236.10816178434814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25.94</v>
      </c>
      <c r="AI10" s="13">
        <f>IF('Données projet'!$A$62&gt;35,AI9+AH10-AQ9,IF(A10&lt;'Données projet'!$A$62,$AF$205^A10,IF(A10='Données projet'!$A$62,'Données projet'!$B$62,AI9+AH10-AQ9)))</f>
        <v>16.169449750836428</v>
      </c>
      <c r="AJ10" s="13">
        <f>AI10*VLOOKUP('Données projet'!$B$10,Paramètres!$A$1:$I$89,3,0)*VLOOKUP('Données projet'!$B$10,Paramètres!$A$1:$I$89,5,0)</f>
        <v>8.2231353652853745</v>
      </c>
      <c r="AK10" s="13">
        <f t="shared" si="35"/>
        <v>2.9653717534134896</v>
      </c>
      <c r="AL10" s="20">
        <f t="shared" si="4"/>
        <v>19.486649898400522</v>
      </c>
      <c r="AM10" s="59">
        <f t="shared" si="5"/>
        <v>203.61083083413675</v>
      </c>
      <c r="AN10" s="59">
        <f ca="1">AVERAGE(OFFSET($AM$3,0,0,'Données projet'!$E$10+1,1))-AVERAGE(OFFSET($H$3,0,0,'Données projet'!$E$10+1,1))</f>
        <v>85.351196714961219</v>
      </c>
      <c r="AO10" s="59">
        <f t="shared" si="36"/>
        <v>451.63168861887107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11.426666666666668</v>
      </c>
      <c r="BD10" s="12">
        <f>IF('Données projet'!$A$88&gt;35,BD9+BC10-BL9,IF(A10&lt;'Données projet'!$A$88,$BA$205^A10,IF(A10='Données projet'!$A$88,'Données projet'!$B$88,BD9+BC10-BL9)))</f>
        <v>11.029057007787799</v>
      </c>
      <c r="BE10" s="13">
        <f>BD10*VLOOKUP('Données projet'!$B$11,Paramètres!$A$1:$I$89,3,0)*VLOOKUP('Données projet'!$B$11,Paramètres!$A$1:$I$89,5,0)</f>
        <v>5.3852679557626262</v>
      </c>
      <c r="BF10" s="13">
        <f t="shared" si="37"/>
        <v>2.0400783667548312</v>
      </c>
      <c r="BG10" s="20">
        <f t="shared" si="7"/>
        <v>12.932478178384571</v>
      </c>
      <c r="BH10" s="59">
        <f t="shared" si="8"/>
        <v>197.05665911412081</v>
      </c>
      <c r="BI10" s="59">
        <f ca="1">AVERAGE(OFFSET($BH$3,0,0,'Données projet'!$E$11+1,1))-AVERAGE(OFFSET($H$3,0,0,'Données projet'!$E$11+1,1))</f>
        <v>42.534833967269066</v>
      </c>
      <c r="BJ10" s="59">
        <f t="shared" si="38"/>
        <v>207.04890280179532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12.733333333333333</v>
      </c>
      <c r="N11" s="13">
        <f>IF('Données projet'!$A$36&gt;35,N10+M11-V10,IF(A11&lt;'Données projet'!$A$36,$K$205^A11,IF(A11='Données projet'!$A$36,'Données projet'!$B$36,N10+M11-V10)))</f>
        <v>16.464597915283044</v>
      </c>
      <c r="O11" s="13">
        <f>N11*VLOOKUP('Données projet'!$B$9,Paramètres!$A$1:$I$89,3,0)*VLOOKUP('Données projet'!$B$9,Paramètres!$A$1:$I$89,5,0)</f>
        <v>8.3732359157963465</v>
      </c>
      <c r="P11" s="13">
        <f t="shared" si="33"/>
        <v>3.0131490077745338</v>
      </c>
      <c r="Q11" s="20">
        <f t="shared" si="2"/>
        <v>19.831287075219283</v>
      </c>
      <c r="R11" s="59">
        <f t="shared" si="0"/>
        <v>206.58455994143984</v>
      </c>
      <c r="S11" s="59">
        <f ca="1">AVERAGE(OFFSET($R$3,0,0,'Données projet'!$E$9+1,1))-AVERAGE(OFFSET($H$3,0,0,'Données projet'!$E$9+1,1))</f>
        <v>48.096629350804818</v>
      </c>
      <c r="T11" s="59">
        <f t="shared" si="34"/>
        <v>236.10816178434814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25.94</v>
      </c>
      <c r="AI11" s="13">
        <f>IF('Données projet'!$A$62&gt;35,AI10+AH11-AQ10,IF(A11&lt;'Données projet'!$A$62,$AF$205^A11,IF(A11='Données projet'!$A$62,'Données projet'!$B$62,AI10+AH11-AQ10)))</f>
        <v>24.063898648120201</v>
      </c>
      <c r="AJ11" s="13">
        <f>AI11*VLOOKUP('Données projet'!$B$10,Paramètres!$A$1:$I$89,3,0)*VLOOKUP('Données projet'!$B$10,Paramètres!$A$1:$I$89,5,0)</f>
        <v>12.237936296488011</v>
      </c>
      <c r="AK11" s="13">
        <f t="shared" si="35"/>
        <v>4.2135778267118376</v>
      </c>
      <c r="AL11" s="20">
        <f t="shared" si="4"/>
        <v>28.65305376457307</v>
      </c>
      <c r="AM11" s="59">
        <f t="shared" si="5"/>
        <v>215.40632663079361</v>
      </c>
      <c r="AN11" s="59">
        <f ca="1">AVERAGE(OFFSET($AM$3,0,0,'Données projet'!$E$10+1,1))-AVERAGE(OFFSET($H$3,0,0,'Données projet'!$E$10+1,1))</f>
        <v>85.351196714961219</v>
      </c>
      <c r="AO11" s="59">
        <f t="shared" si="36"/>
        <v>451.63168861887107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11.426666666666668</v>
      </c>
      <c r="BD11" s="12">
        <f>IF('Données projet'!$A$88&gt;35,BD10+BC11-BL10,IF(A11&lt;'Données projet'!$A$88,$BA$205^A11,IF(A11='Données projet'!$A$88,'Données projet'!$B$88,BD10+BC11-BL10)))</f>
        <v>15.54076652962911</v>
      </c>
      <c r="BE11" s="13">
        <f>BD11*VLOOKUP('Données projet'!$B$11,Paramètres!$A$1:$I$89,3,0)*VLOOKUP('Données projet'!$B$11,Paramètres!$A$1:$I$89,5,0)</f>
        <v>7.5882454810873021</v>
      </c>
      <c r="BF11" s="13">
        <f t="shared" si="37"/>
        <v>2.7621355095395428</v>
      </c>
      <c r="BG11" s="20">
        <f t="shared" si="7"/>
        <v>18.026913558675087</v>
      </c>
      <c r="BH11" s="59">
        <f t="shared" si="8"/>
        <v>204.78018642489565</v>
      </c>
      <c r="BI11" s="59">
        <f ca="1">AVERAGE(OFFSET($BH$3,0,0,'Données projet'!$E$11+1,1))-AVERAGE(OFFSET($H$3,0,0,'Données projet'!$E$11+1,1))</f>
        <v>42.534833967269066</v>
      </c>
      <c r="BJ11" s="59">
        <f t="shared" si="38"/>
        <v>207.04890280179532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12.733333333333333</v>
      </c>
      <c r="N12" s="13">
        <f>IF('Données projet'!$A$36&gt;35,N11+M12-V11,IF(A12&lt;'Données projet'!$A$36,$K$205^A12,IF(A12='Données projet'!$A$36,'Données projet'!$B$36,N11+M12-V11)))</f>
        <v>23.367918019183438</v>
      </c>
      <c r="O12" s="13">
        <f>N12*VLOOKUP('Données projet'!$B$9,Paramètres!$A$1:$I$89,3,0)*VLOOKUP('Données projet'!$B$9,Paramètres!$A$1:$I$89,5,0)</f>
        <v>11.883988387835931</v>
      </c>
      <c r="P12" s="13">
        <f t="shared" si="33"/>
        <v>4.1057138847964634</v>
      </c>
      <c r="Q12" s="20">
        <f t="shared" si="2"/>
        <v>27.848731458168086</v>
      </c>
      <c r="R12" s="59">
        <f t="shared" si="0"/>
        <v>217.20669021072416</v>
      </c>
      <c r="S12" s="59">
        <f ca="1">AVERAGE(OFFSET($R$3,0,0,'Données projet'!$E$9+1,1))-AVERAGE(OFFSET($H$3,0,0,'Données projet'!$E$9+1,1))</f>
        <v>48.096629350804818</v>
      </c>
      <c r="T12" s="59">
        <f t="shared" si="34"/>
        <v>236.10816178434814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25.94</v>
      </c>
      <c r="AI12" s="13">
        <f>IF('Données projet'!$A$62&gt;35,AI11+AH12-AQ11,IF(A12&lt;'Données projet'!$A$62,$AF$205^A12,IF(A12='Données projet'!$A$62,'Données projet'!$B$62,AI11+AH12-AQ11)))</f>
        <v>35.812673100829947</v>
      </c>
      <c r="AJ12" s="13">
        <f>AI12*VLOOKUP('Données projet'!$B$10,Paramètres!$A$1:$I$89,3,0)*VLOOKUP('Données projet'!$B$10,Paramètres!$A$1:$I$89,5,0)</f>
        <v>18.212893032158078</v>
      </c>
      <c r="AK12" s="13">
        <f t="shared" si="35"/>
        <v>5.9871879744320236</v>
      </c>
      <c r="AL12" s="20">
        <f t="shared" si="4"/>
        <v>42.148474419811095</v>
      </c>
      <c r="AM12" s="59">
        <f t="shared" si="5"/>
        <v>231.50643317236717</v>
      </c>
      <c r="AN12" s="59">
        <f ca="1">AVERAGE(OFFSET($AM$3,0,0,'Données projet'!$E$10+1,1))-AVERAGE(OFFSET($H$3,0,0,'Données projet'!$E$10+1,1))</f>
        <v>85.351196714961219</v>
      </c>
      <c r="AO12" s="59">
        <f t="shared" si="36"/>
        <v>451.63168861887107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11.426666666666668</v>
      </c>
      <c r="BD12" s="12">
        <f>IF('Données projet'!$A$88&gt;35,BD11+BC12-BL11,IF(A12&lt;'Données projet'!$A$88,$BA$205^A12,IF(A12='Données projet'!$A$88,'Données projet'!$B$88,BD11+BC12-BL11)))</f>
        <v>21.898102816759621</v>
      </c>
      <c r="BE12" s="13">
        <f>BD12*VLOOKUP('Données projet'!$B$11,Paramètres!$A$1:$I$89,3,0)*VLOOKUP('Données projet'!$B$11,Paramètres!$A$1:$I$89,5,0)</f>
        <v>10.692405643367389</v>
      </c>
      <c r="BF12" s="13">
        <f t="shared" si="37"/>
        <v>3.7397546571681004</v>
      </c>
      <c r="BG12" s="20">
        <f t="shared" si="7"/>
        <v>25.136012523432644</v>
      </c>
      <c r="BH12" s="59">
        <f t="shared" si="8"/>
        <v>214.49397127598871</v>
      </c>
      <c r="BI12" s="59">
        <f ca="1">AVERAGE(OFFSET($BH$3,0,0,'Données projet'!$E$11+1,1))-AVERAGE(OFFSET($H$3,0,0,'Données projet'!$E$11+1,1))</f>
        <v>42.534833967269066</v>
      </c>
      <c r="BJ12" s="59">
        <f t="shared" si="38"/>
        <v>207.04890280179532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12.733333333333333</v>
      </c>
      <c r="N13" s="13">
        <f>IF('Données projet'!$A$36&gt;35,N12+M13-V12,IF(A13&lt;'Données projet'!$A$36,$K$205^A13,IF(A13='Données projet'!$A$36,'Données projet'!$B$36,N12+M13-V12)))</f>
        <v>33.165680410841098</v>
      </c>
      <c r="O13" s="13">
        <f>N13*VLOOKUP('Données projet'!$B$9,Paramètres!$A$1:$I$89,3,0)*VLOOKUP('Données projet'!$B$9,Paramètres!$A$1:$I$89,5,0)</f>
        <v>16.866738429737349</v>
      </c>
      <c r="P13" s="13">
        <f t="shared" si="33"/>
        <v>5.5944417154001629</v>
      </c>
      <c r="Q13" s="20">
        <f t="shared" si="2"/>
        <v>39.119888752781158</v>
      </c>
      <c r="R13" s="59">
        <f t="shared" si="0"/>
        <v>231.05855073782604</v>
      </c>
      <c r="S13" s="59">
        <f ca="1">AVERAGE(OFFSET($R$3,0,0,'Données projet'!$E$9+1,1))-AVERAGE(OFFSET($H$3,0,0,'Données projet'!$E$9+1,1))</f>
        <v>48.096629350804818</v>
      </c>
      <c r="T13" s="59">
        <f t="shared" si="34"/>
        <v>236.10816178434814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25.94</v>
      </c>
      <c r="AI13" s="13">
        <f>IF('Données projet'!$A$62&gt;35,AI12+AH13-AQ12,IF(A13&lt;'Données projet'!$A$62,$AF$205^A13,IF(A13='Données projet'!$A$62,'Données projet'!$B$62,AI12+AH13-AQ12)))</f>
        <v>53.297579639161988</v>
      </c>
      <c r="AJ13" s="13">
        <f>AI13*VLOOKUP('Données projet'!$B$10,Paramètres!$A$1:$I$89,3,0)*VLOOKUP('Données projet'!$B$10,Paramètres!$A$1:$I$89,5,0)</f>
        <v>27.105017101292223</v>
      </c>
      <c r="AK13" s="13">
        <f t="shared" si="35"/>
        <v>8.5073591411878624</v>
      </c>
      <c r="AL13" s="20">
        <f t="shared" si="4"/>
        <v>62.024888622319473</v>
      </c>
      <c r="AM13" s="59">
        <f t="shared" si="5"/>
        <v>253.96355060736437</v>
      </c>
      <c r="AN13" s="59">
        <f ca="1">AVERAGE(OFFSET($AM$3,0,0,'Données projet'!$E$10+1,1))-AVERAGE(OFFSET($H$3,0,0,'Données projet'!$E$10+1,1))</f>
        <v>85.351196714961219</v>
      </c>
      <c r="AO13" s="59">
        <f t="shared" si="36"/>
        <v>451.63168861887107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11.426666666666668</v>
      </c>
      <c r="BD13" s="12">
        <f>IF('Données projet'!$A$88&gt;35,BD12+BC13-BL12,IF(A13&lt;'Données projet'!$A$88,$BA$205^A13,IF(A13='Données projet'!$A$88,'Données projet'!$B$88,BD12+BC13-BL12)))</f>
        <v>30.856065307920165</v>
      </c>
      <c r="BE13" s="13">
        <f>BD13*VLOOKUP('Données projet'!$B$11,Paramètres!$A$1:$I$89,3,0)*VLOOKUP('Données projet'!$B$11,Paramètres!$A$1:$I$89,5,0)</f>
        <v>15.066399568551258</v>
      </c>
      <c r="BF13" s="13">
        <f t="shared" si="37"/>
        <v>5.0633883991238218</v>
      </c>
      <c r="BG13" s="20">
        <f t="shared" si="7"/>
        <v>35.059380710367428</v>
      </c>
      <c r="BH13" s="59">
        <f t="shared" si="8"/>
        <v>226.99804269541232</v>
      </c>
      <c r="BI13" s="59">
        <f ca="1">AVERAGE(OFFSET($BH$3,0,0,'Données projet'!$E$11+1,1))-AVERAGE(OFFSET($H$3,0,0,'Données projet'!$E$11+1,1))</f>
        <v>42.534833967269066</v>
      </c>
      <c r="BJ13" s="59">
        <f t="shared" si="38"/>
        <v>207.04890280179532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12.733333333333333</v>
      </c>
      <c r="N14" s="13">
        <f>IF('Données projet'!$A$36&gt;35,N13+M14-V13,IF(A14&lt;'Données projet'!$A$36,$K$205^A14,IF(A14='Données projet'!$A$36,'Données projet'!$B$36,N13+M14-V13)))</f>
        <v>47.071474498115592</v>
      </c>
      <c r="O14" s="13">
        <f>N14*VLOOKUP('Données projet'!$B$9,Paramètres!$A$1:$I$89,3,0)*VLOOKUP('Données projet'!$B$9,Paramètres!$A$1:$I$89,5,0)</f>
        <v>23.938669070761669</v>
      </c>
      <c r="P14" s="13">
        <f t="shared" si="33"/>
        <v>7.6229807982737858</v>
      </c>
      <c r="Q14" s="20">
        <f t="shared" si="2"/>
        <v>54.969873521903416</v>
      </c>
      <c r="R14" s="59">
        <f t="shared" si="0"/>
        <v>249.46567213101756</v>
      </c>
      <c r="S14" s="59">
        <f ca="1">AVERAGE(OFFSET($R$3,0,0,'Données projet'!$E$9+1,1))-AVERAGE(OFFSET($H$3,0,0,'Données projet'!$E$9+1,1))</f>
        <v>48.096629350804818</v>
      </c>
      <c r="T14" s="59">
        <f t="shared" si="34"/>
        <v>236.10816178434814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25.94</v>
      </c>
      <c r="AI14" s="13">
        <f>IF('Données projet'!$A$62&gt;35,AI13+AH14-AQ13,IF(A14&lt;'Données projet'!$A$62,$AF$205^A14,IF(A14='Données projet'!$A$62,'Données projet'!$B$62,AI13+AH14-AQ13)))</f>
        <v>79.319183669844065</v>
      </c>
      <c r="AJ14" s="13">
        <f>AI14*VLOOKUP('Données projet'!$B$10,Paramètres!$A$1:$I$89,3,0)*VLOOKUP('Données projet'!$B$10,Paramètres!$A$1:$I$89,5,0)</f>
        <v>40.338564047135897</v>
      </c>
      <c r="AK14" s="13">
        <f t="shared" si="35"/>
        <v>12.088339278176507</v>
      </c>
      <c r="AL14" s="20">
        <f t="shared" si="4"/>
        <v>91.310189958252423</v>
      </c>
      <c r="AM14" s="59">
        <f t="shared" si="5"/>
        <v>285.80598856736657</v>
      </c>
      <c r="AN14" s="59">
        <f ca="1">AVERAGE(OFFSET($AM$3,0,0,'Données projet'!$E$10+1,1))-AVERAGE(OFFSET($H$3,0,0,'Données projet'!$E$10+1,1))</f>
        <v>85.351196714961219</v>
      </c>
      <c r="AO14" s="59">
        <f t="shared" si="36"/>
        <v>451.63168861887107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11.426666666666668</v>
      </c>
      <c r="BD14" s="12">
        <f>IF('Données projet'!$A$88&gt;35,BD13+BC14-BL13,IF(A14&lt;'Données projet'!$A$88,$BA$205^A14,IF(A14='Données projet'!$A$88,'Données projet'!$B$88,BD13+BC14-BL13)))</f>
        <v>43.478504702149415</v>
      </c>
      <c r="BE14" s="13">
        <f>BD14*VLOOKUP('Données projet'!$B$11,Paramètres!$A$1:$I$89,3,0)*VLOOKUP('Données projet'!$B$11,Paramètres!$A$1:$I$89,5,0)</f>
        <v>21.229684275965518</v>
      </c>
      <c r="BF14" s="13">
        <f t="shared" si="37"/>
        <v>6.8555037510925407</v>
      </c>
      <c r="BG14" s="20">
        <f t="shared" si="7"/>
        <v>48.915035813792791</v>
      </c>
      <c r="BH14" s="59">
        <f t="shared" si="8"/>
        <v>243.41083442290693</v>
      </c>
      <c r="BI14" s="59">
        <f ca="1">AVERAGE(OFFSET($BH$3,0,0,'Données projet'!$E$11+1,1))-AVERAGE(OFFSET($H$3,0,0,'Données projet'!$E$11+1,1))</f>
        <v>42.534833967269066</v>
      </c>
      <c r="BJ14" s="59">
        <f t="shared" si="38"/>
        <v>207.04890280179532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12.733333333333333</v>
      </c>
      <c r="N15" s="13">
        <f>IF('Données projet'!$A$36&gt;35,N14+M15-V14,IF(A15&lt;'Données projet'!$A$36,$K$205^A15,IF(A15='Données projet'!$A$36,'Données projet'!$B$36,N14+M15-V14)))</f>
        <v>66.807726661397766</v>
      </c>
      <c r="O15" s="13">
        <f>N15*VLOOKUP('Données projet'!$B$9,Paramètres!$A$1:$I$89,3,0)*VLOOKUP('Données projet'!$B$9,Paramètres!$A$1:$I$89,5,0)</f>
        <v>33.97573747092045</v>
      </c>
      <c r="P15" s="13">
        <f t="shared" si="33"/>
        <v>10.387066164419654</v>
      </c>
      <c r="Q15" s="20">
        <f t="shared" si="2"/>
        <v>77.265216331550675</v>
      </c>
      <c r="R15" s="59">
        <f t="shared" si="0"/>
        <v>274.29499378428352</v>
      </c>
      <c r="S15" s="59">
        <f ca="1">AVERAGE(OFFSET($R$3,0,0,'Données projet'!$E$9+1,1))-AVERAGE(OFFSET($H$3,0,0,'Données projet'!$E$9+1,1))</f>
        <v>48.096629350804818</v>
      </c>
      <c r="T15" s="59">
        <f t="shared" si="34"/>
        <v>236.10816178434814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25.94</v>
      </c>
      <c r="AI15" s="13">
        <f>IF('Données projet'!$A$62&gt;35,AI14+AH15-AQ14,IF(A15&lt;'Données projet'!$A$62,$AF$205^A15,IF(A15='Données projet'!$A$62,'Données projet'!$B$62,AI14+AH15-AQ14)))</f>
        <v>118.04537730691932</v>
      </c>
      <c r="AJ15" s="13">
        <f>AI15*VLOOKUP('Données projet'!$B$10,Paramètres!$A$1:$I$89,3,0)*VLOOKUP('Données projet'!$B$10,Paramètres!$A$1:$I$89,5,0)</f>
        <v>60.033157083206895</v>
      </c>
      <c r="AK15" s="13">
        <f t="shared" si="35"/>
        <v>17.176651893868616</v>
      </c>
      <c r="AL15" s="20">
        <f t="shared" si="4"/>
        <v>134.47375063507317</v>
      </c>
      <c r="AM15" s="59">
        <f t="shared" si="5"/>
        <v>331.50352808780605</v>
      </c>
      <c r="AN15" s="59">
        <f ca="1">AVERAGE(OFFSET($AM$3,0,0,'Données projet'!$E$10+1,1))-AVERAGE(OFFSET($H$3,0,0,'Données projet'!$E$10+1,1))</f>
        <v>85.351196714961219</v>
      </c>
      <c r="AO15" s="59">
        <f t="shared" si="36"/>
        <v>451.63168861887107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11.426666666666668</v>
      </c>
      <c r="BD15" s="12">
        <f>IF('Données projet'!$A$88&gt;35,BD14+BC15-BL14,IF(A15&lt;'Données projet'!$A$88,$BA$205^A15,IF(A15='Données projet'!$A$88,'Données projet'!$B$88,BD14+BC15-BL14)))</f>
        <v>61.264466232822095</v>
      </c>
      <c r="BE15" s="13">
        <f>BD15*VLOOKUP('Données projet'!$B$11,Paramètres!$A$1:$I$89,3,0)*VLOOKUP('Données projet'!$B$11,Paramètres!$A$1:$I$89,5,0)</f>
        <v>29.914213572162375</v>
      </c>
      <c r="BF15" s="13">
        <f t="shared" si="37"/>
        <v>9.2819132123809567</v>
      </c>
      <c r="BG15" s="20">
        <f t="shared" si="7"/>
        <v>68.266587483079618</v>
      </c>
      <c r="BH15" s="59">
        <f t="shared" si="8"/>
        <v>265.29636493581251</v>
      </c>
      <c r="BI15" s="59">
        <f ca="1">AVERAGE(OFFSET($BH$3,0,0,'Données projet'!$E$11+1,1))-AVERAGE(OFFSET($H$3,0,0,'Données projet'!$E$11+1,1))</f>
        <v>42.534833967269066</v>
      </c>
      <c r="BJ15" s="59">
        <f t="shared" si="38"/>
        <v>207.04890280179532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12.733333333333333</v>
      </c>
      <c r="N16" s="13">
        <f>IF('Données projet'!$A$36&gt;35,N15+M16-V15,IF(A16&lt;'Données projet'!$A$36,$K$205^A16,IF(A16='Données projet'!$A$36,'Données projet'!$B$36,N15+M16-V15)))</f>
        <v>94.819046763506762</v>
      </c>
      <c r="O16" s="13">
        <f>N16*VLOOKUP('Données projet'!$B$9,Paramètres!$A$1:$I$89,3,0)*VLOOKUP('Données projet'!$B$9,Paramètres!$A$1:$I$89,5,0)</f>
        <v>48.221174422049003</v>
      </c>
      <c r="P16" s="13">
        <f t="shared" si="33"/>
        <v>14.153406175240981</v>
      </c>
      <c r="Q16" s="20">
        <f t="shared" si="2"/>
        <v>108.63572787361339</v>
      </c>
      <c r="R16" s="59">
        <f t="shared" si="0"/>
        <v>308.17672812523222</v>
      </c>
      <c r="S16" s="59">
        <f ca="1">AVERAGE(OFFSET($R$3,0,0,'Données projet'!$E$9+1,1))-AVERAGE(OFFSET($H$3,0,0,'Données projet'!$E$9+1,1))</f>
        <v>48.096629350804818</v>
      </c>
      <c r="T16" s="59">
        <f t="shared" si="34"/>
        <v>236.10816178434814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25.94</v>
      </c>
      <c r="AI16" s="13">
        <f>IF('Données projet'!$A$62&gt;35,AI15+AH16-AQ15,IF(A16&lt;'Données projet'!$A$62,$AF$205^A16,IF(A16='Données projet'!$A$62,'Données projet'!$B$62,AI15+AH16-AQ15)))</f>
        <v>175.6789525410951</v>
      </c>
      <c r="AJ16" s="13">
        <f>AI16*VLOOKUP('Données projet'!$B$10,Paramètres!$A$1:$I$89,3,0)*VLOOKUP('Données projet'!$B$10,Paramètres!$A$1:$I$89,5,0)</f>
        <v>89.343288104299333</v>
      </c>
      <c r="AK16" s="13">
        <f t="shared" si="35"/>
        <v>24.406774453773103</v>
      </c>
      <c r="AL16" s="20">
        <f t="shared" si="4"/>
        <v>198.11469228864283</v>
      </c>
      <c r="AM16" s="59">
        <f t="shared" si="5"/>
        <v>397.65569254026161</v>
      </c>
      <c r="AN16" s="59">
        <f ca="1">AVERAGE(OFFSET($AM$3,0,0,'Données projet'!$E$10+1,1))-AVERAGE(OFFSET($H$3,0,0,'Données projet'!$E$10+1,1))</f>
        <v>85.351196714961219</v>
      </c>
      <c r="AO16" s="59">
        <f t="shared" si="36"/>
        <v>451.63168861887107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11.426666666666668</v>
      </c>
      <c r="BD16" s="12">
        <f>IF('Données projet'!$A$88&gt;35,BD15+BC16-BL15,IF(A16&lt;'Données projet'!$A$88,$BA$205^A16,IF(A16='Données projet'!$A$88,'Données projet'!$B$88,BD15+BC16-BL15)))</f>
        <v>86.326216793905701</v>
      </c>
      <c r="BE16" s="13">
        <f>BD16*VLOOKUP('Données projet'!$B$11,Paramètres!$A$1:$I$89,3,0)*VLOOKUP('Données projet'!$B$11,Paramètres!$A$1:$I$89,5,0)</f>
        <v>42.151365136128277</v>
      </c>
      <c r="BF16" s="13">
        <f t="shared" si="37"/>
        <v>12.567116292284446</v>
      </c>
      <c r="BG16" s="20">
        <f t="shared" si="7"/>
        <v>95.301355154485478</v>
      </c>
      <c r="BH16" s="59">
        <f t="shared" si="8"/>
        <v>294.84235540610428</v>
      </c>
      <c r="BI16" s="59">
        <f ca="1">AVERAGE(OFFSET($BH$3,0,0,'Données projet'!$E$11+1,1))-AVERAGE(OFFSET($H$3,0,0,'Données projet'!$E$11+1,1))</f>
        <v>42.534833967269066</v>
      </c>
      <c r="BJ16" s="59">
        <f t="shared" si="38"/>
        <v>207.04890280179532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12.733333333333333</v>
      </c>
      <c r="N17" s="13">
        <f>IF('Données projet'!$A$36&gt;35,N16+M17-V16,IF(A17&lt;'Données projet'!$A$36,$K$205^A17,IF(A17='Données projet'!$A$36,'Données projet'!$B$36,N16+M17-V16)))</f>
        <v>134.57502714779514</v>
      </c>
      <c r="O17" s="13">
        <f>N17*VLOOKUP('Données projet'!$B$9,Paramètres!$A$1:$I$89,3,0)*VLOOKUP('Données projet'!$B$9,Paramètres!$A$1:$I$89,5,0)</f>
        <v>68.439475806282701</v>
      </c>
      <c r="P17" s="13">
        <f t="shared" si="33"/>
        <v>19.28541738258405</v>
      </c>
      <c r="Q17" s="20">
        <f t="shared" si="2"/>
        <v>152.78752230394295</v>
      </c>
      <c r="R17" s="59">
        <f t="shared" si="0"/>
        <v>354.81738407621617</v>
      </c>
      <c r="S17" s="59">
        <f ca="1">AVERAGE(OFFSET($R$3,0,0,'Données projet'!$E$9+1,1))-AVERAGE(OFFSET($H$3,0,0,'Données projet'!$E$9+1,1))</f>
        <v>48.096629350804818</v>
      </c>
      <c r="T17" s="59">
        <f t="shared" si="34"/>
        <v>236.10816178434814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25.94</v>
      </c>
      <c r="AI17" s="13">
        <f>IF('Données projet'!$A$62&gt;35,AI16+AH17-AQ16,IF(A17&lt;'Données projet'!$A$62,$AF$205^A17,IF(A17='Données projet'!$A$62,'Données projet'!$B$62,AI16+AH17-AQ16)))</f>
        <v>261.45110524482419</v>
      </c>
      <c r="AJ17" s="13">
        <f>AI17*VLOOKUP('Données projet'!$B$10,Paramètres!$A$1:$I$89,3,0)*VLOOKUP('Données projet'!$B$10,Paramètres!$A$1:$I$89,5,0)</f>
        <v>132.9635740833078</v>
      </c>
      <c r="AK17" s="13">
        <f t="shared" si="35"/>
        <v>34.680253341455284</v>
      </c>
      <c r="AL17" s="20">
        <f t="shared" si="4"/>
        <v>291.97966609812903</v>
      </c>
      <c r="AM17" s="59">
        <f t="shared" si="5"/>
        <v>494.00952787040222</v>
      </c>
      <c r="AN17" s="59">
        <f ca="1">AVERAGE(OFFSET($AM$3,0,0,'Données projet'!$E$10+1,1))-AVERAGE(OFFSET($H$3,0,0,'Données projet'!$E$10+1,1))</f>
        <v>85.351196714961219</v>
      </c>
      <c r="AO17" s="59">
        <f t="shared" si="36"/>
        <v>451.63168861887107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11.426666666666668</v>
      </c>
      <c r="BD17" s="12">
        <f>IF('Données projet'!$A$88&gt;35,BD16+BC17-BL16,IF(A17&lt;'Données projet'!$A$88,$BA$205^A17,IF(A17='Données projet'!$A$88,'Données projet'!$B$88,BD16+BC17-BL16)))</f>
        <v>121.64009848103312</v>
      </c>
      <c r="BE17" s="13">
        <f>BD17*VLOOKUP('Données projet'!$B$11,Paramètres!$A$1:$I$89,3,0)*VLOOKUP('Données projet'!$B$11,Paramètres!$A$1:$I$89,5,0)</f>
        <v>59.394427286318859</v>
      </c>
      <c r="BF17" s="13">
        <f t="shared" si="37"/>
        <v>17.015070954675419</v>
      </c>
      <c r="BG17" s="20">
        <f t="shared" si="7"/>
        <v>133.07987610306503</v>
      </c>
      <c r="BH17" s="59">
        <f t="shared" si="8"/>
        <v>335.10973787533823</v>
      </c>
      <c r="BI17" s="59">
        <f ca="1">AVERAGE(OFFSET($BH$3,0,0,'Données projet'!$E$11+1,1))-AVERAGE(OFFSET($H$3,0,0,'Données projet'!$E$11+1,1))</f>
        <v>42.534833967269066</v>
      </c>
      <c r="BJ17" s="59">
        <f t="shared" si="38"/>
        <v>207.04890280179532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191</v>
      </c>
      <c r="L18" s="12">
        <f>VLOOKUP(A18,'Données projet'!$A$35:$I$55,9,0)</f>
        <v>12.733333333333333</v>
      </c>
      <c r="M18" s="12">
        <f t="array" ref="M18">INDEX(L:L,MIN(IF(ISNUMBER(L18:L214),ROW(L18:L214),"")))</f>
        <v>12.733333333333333</v>
      </c>
      <c r="N18" s="13">
        <f>IF('Données projet'!$A$36&gt;35,N17+M18-V17,IF(A18&lt;'Données projet'!$A$36,$K$205^A18,IF(A18='Données projet'!$A$36,'Données projet'!$B$36,N17+M18-V17)))</f>
        <v>191</v>
      </c>
      <c r="O18" s="13">
        <f>N18*VLOOKUP('Données projet'!$B$9,Paramètres!$A$1:$I$89,3,0)*VLOOKUP('Données projet'!$B$9,Paramètres!$A$1:$I$89,5,0)</f>
        <v>97.134960000000007</v>
      </c>
      <c r="P18" s="13">
        <f t="shared" si="33"/>
        <v>26.278290823808884</v>
      </c>
      <c r="Q18" s="20">
        <f t="shared" si="2"/>
        <v>214.94474518480047</v>
      </c>
      <c r="R18" s="59">
        <f t="shared" si="0"/>
        <v>419.44149511768148</v>
      </c>
      <c r="S18" s="59">
        <f ca="1">AVERAGE(OFFSET($R$3,0,0,'Données projet'!$E$9+1,1))-AVERAGE(OFFSET($H$3,0,0,'Données projet'!$E$9+1,1))</f>
        <v>48.096629350804818</v>
      </c>
      <c r="T18" s="59">
        <f t="shared" si="34"/>
        <v>236.10816178434814</v>
      </c>
      <c r="U18" s="15" t="str">
        <f>IF(ISNA(VLOOKUP(A18,'Données projet'!$A$35:$I$55,3,0)),0,VLOOKUP(A18,'Données projet'!$A$35:$I$55,3,0))</f>
        <v>CR</v>
      </c>
      <c r="V18" s="15">
        <f>IF(ISNA(VLOOKUP(A18,'Données projet'!$A$35:$I$55,4,0)),0,VLOOKUP(A18,'Données projet'!$A$35:$I$55,4,0))</f>
        <v>191</v>
      </c>
      <c r="W18" s="16">
        <f>IF(ISNA(VLOOKUP(A18,'Données projet'!$A$35:$I$55,5,0)),0%,VLOOKUP(A18,'Données projet'!$A$35:$I$55,5,0)*VLOOKUP('Données projet'!$B$9,Paramètres!$A$1:$I$89,7,0))</f>
        <v>0.46199999999999997</v>
      </c>
      <c r="X18" s="16">
        <f>IF(ISNA(VLOOKUP(A18,'Données projet'!$A$35:$I$55,6,0)),0%,VLOOKUP(A18,'Données projet'!$A$35:$I$55,6,0)*VLOOKUP('Données projet'!$B$9,Paramètres!$A$1:$I$89,7,0))</f>
        <v>6.6000000000000003E-2</v>
      </c>
      <c r="Y18" s="16">
        <f>IF(ISNA(VLOOKUP(A18,'Données projet'!$A$35:$I$55,7,0)),0%,VLOOKUP(A18,'Données projet'!$A$35:$I$55,7,0))</f>
        <v>0.1</v>
      </c>
      <c r="Z18" s="21">
        <f>EXP(-LN(2)/35)*Z17+(1-EXP(-LN(2)/35))/(LN(2)/35)*V18*W18*VLOOKUP('Données projet'!$B$9,Paramètres!$A$1:$I$89,3,0)*0.475*44/12</f>
        <v>49.609477346868488</v>
      </c>
      <c r="AA18" s="21">
        <f>EXP(-LN(2)/25)*AA17+(1-EXP(-LN(2)/25))/(LN(2)/25)*Calculateur!V18*Calculateur!X18*VLOOKUP('Données projet'!$B$9,Paramètres!$A$1:$I$89,3,0)*0.475*44/12</f>
        <v>7.0591637045515787</v>
      </c>
      <c r="AB18" s="21">
        <f>EXP(-LN(2)/2)*AB17+(1-EXP(-LN(2)/2))/(LN(2)/2)*V18*Y18*VLOOKUP('Données projet'!$B$9,Paramètres!$A$1:$I$89,3,0)*0.475*44/12</f>
        <v>9.16494491091178</v>
      </c>
      <c r="AC18" s="22">
        <f t="shared" si="3"/>
        <v>65.833585962331853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389.1</v>
      </c>
      <c r="AG18" s="12">
        <f>VLOOKUP(A18,'Données projet'!$A$61:$I$81,9,0)</f>
        <v>25.94</v>
      </c>
      <c r="AH18" s="12">
        <f t="array" ref="AH18">INDEX(AG:AG,MIN(IF(ISNUMBER(AG18:AG214),ROW(AG18:AG214),"")))</f>
        <v>25.94</v>
      </c>
      <c r="AI18" s="13">
        <f>IF('Données projet'!$A$62&gt;35,AI17+AH18-AQ17,IF(A18&lt;'Données projet'!$A$62,$AF$205^A18,IF(A18='Données projet'!$A$62,'Données projet'!$B$62,AI17+AH18-AQ17)))</f>
        <v>389.1</v>
      </c>
      <c r="AJ18" s="13">
        <f>AI18*VLOOKUP('Données projet'!$B$10,Paramètres!$A$1:$I$89,3,0)*VLOOKUP('Données projet'!$B$10,Paramètres!$A$1:$I$89,5,0)</f>
        <v>197.88069600000003</v>
      </c>
      <c r="AK18" s="13">
        <f t="shared" si="35"/>
        <v>49.278120470424874</v>
      </c>
      <c r="AL18" s="20">
        <f t="shared" si="4"/>
        <v>430.46827201932336</v>
      </c>
      <c r="AM18" s="59">
        <f t="shared" si="5"/>
        <v>634.96502195220444</v>
      </c>
      <c r="AN18" s="59">
        <f ca="1">AVERAGE(OFFSET($AM$3,0,0,'Données projet'!$E$10+1,1))-AVERAGE(OFFSET($H$3,0,0,'Données projet'!$E$10+1,1))</f>
        <v>85.351196714961219</v>
      </c>
      <c r="AO18" s="59">
        <f t="shared" si="36"/>
        <v>451.63168861887107</v>
      </c>
      <c r="AP18" s="15" t="str">
        <f>IF(ISNA(VLOOKUP(A18,'Données projet'!$A$61:$I$81,3,0)),0,VLOOKUP(A18,'Données projet'!$A$61:$I$81,3,0))</f>
        <v>CR</v>
      </c>
      <c r="AQ18" s="15">
        <f>IF(ISNA(VLOOKUP(A18,'Données projet'!$A$61:$I$81,4,0)),0,VLOOKUP(A18,'Données projet'!$A$61:$I$81,4,0))</f>
        <v>389.1</v>
      </c>
      <c r="AR18" s="16">
        <f>IF(ISNA(VLOOKUP(A18,'Données projet'!$A$61:$I$81,5,0)),0%,VLOOKUP(A18,'Données projet'!$A$61:$I$81,5,0)*VLOOKUP('Données projet'!$B$10,Paramètres!$A$1:$I$89,7,0))</f>
        <v>0.46199999999999997</v>
      </c>
      <c r="AS18" s="16">
        <f>IF(ISNA(VLOOKUP(A18,'Données projet'!$A$61:$I$81,6,0)),0%,VLOOKUP(A18,'Données projet'!$A$61:$I$81,6,0)*VLOOKUP('Données projet'!$B$10,Paramètres!$A$1:$I$89,7,0))</f>
        <v>6.6000000000000003E-2</v>
      </c>
      <c r="AT18" s="16">
        <f>IF(ISNA(VLOOKUP(A18,'Données projet'!$A$61:$I$81,7,0)),0%,VLOOKUP(A18,'Données projet'!$A$61:$I$81,7,0))</f>
        <v>0.1</v>
      </c>
      <c r="AU18" s="21">
        <f>EXP(-LN(2)/35)*AU17+(1-EXP(-LN(2)/35))/(LN(2)/35)*AQ18*AR18*VLOOKUP('Données projet'!$B$10,Paramètres!$A$1:$I$89,3,0)*0.475*44/12</f>
        <v>101.06307662652632</v>
      </c>
      <c r="AV18" s="21">
        <f>EXP(-LN(2)/25)*AV17+(1-EXP(-LN(2)/25))/(LN(2)/25)*Calculateur!AQ18*Calculateur!AS18*VLOOKUP('Données projet'!$B$10,Paramètres!$A$1:$I$89,3,0)*0.475*44/12</f>
        <v>14.380736112256644</v>
      </c>
      <c r="AW18" s="21">
        <f>EXP(-LN(2)/2)*AW17+(1-EXP(-LN(2)/2))/(LN(2)/2)*AQ18*AT18*VLOOKUP('Données projet'!$B$10,Paramètres!$A$1:$I$89,3,0)*0.475*44/12</f>
        <v>18.670576255684679</v>
      </c>
      <c r="AX18" s="21">
        <f t="shared" si="6"/>
        <v>134.11438899446765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171.4</v>
      </c>
      <c r="BB18" s="12">
        <f>VLOOKUP(A18,'Données projet'!$A$87:$I$107,9,0)</f>
        <v>11.426666666666668</v>
      </c>
      <c r="BC18" s="12">
        <f t="array" ref="BC18">INDEX(BB:BB,MIN(IF(ISNUMBER(BB18:BB214),ROW(BB18:BB214),"")))</f>
        <v>11.426666666666668</v>
      </c>
      <c r="BD18" s="12">
        <f>IF('Données projet'!$A$88&gt;35,BD17+BC18-BL17,IF(A18&lt;'Données projet'!$A$88,$BA$205^A18,IF(A18='Données projet'!$A$88,'Données projet'!$B$88,BD17+BC18-BL17)))</f>
        <v>171.4</v>
      </c>
      <c r="BE18" s="13">
        <f>BD18*VLOOKUP('Données projet'!$B$11,Paramètres!$A$1:$I$89,3,0)*VLOOKUP('Données projet'!$B$11,Paramètres!$A$1:$I$89,5,0)</f>
        <v>83.691192000000001</v>
      </c>
      <c r="BF18" s="13">
        <f t="shared" si="37"/>
        <v>23.037316824257015</v>
      </c>
      <c r="BG18" s="20">
        <f t="shared" si="7"/>
        <v>185.88548620224765</v>
      </c>
      <c r="BH18" s="59">
        <f t="shared" si="8"/>
        <v>390.38223613512866</v>
      </c>
      <c r="BI18" s="59">
        <f ca="1">AVERAGE(OFFSET($BH$3,0,0,'Données projet'!$E$11+1,1))-AVERAGE(OFFSET($H$3,0,0,'Données projet'!$E$11+1,1))</f>
        <v>42.534833967269066</v>
      </c>
      <c r="BJ18" s="59">
        <f t="shared" si="38"/>
        <v>207.04890280179532</v>
      </c>
      <c r="BK18" s="15" t="str">
        <f>IF(ISNA(VLOOKUP(A18,'Données projet'!$A$87:$I$107,3,0)),0,VLOOKUP(A18,'Données projet'!$A$87:$I$107,3,0))</f>
        <v>CR</v>
      </c>
      <c r="BL18" s="15">
        <f>IF(ISNA(VLOOKUP(A18,'Données projet'!$A$87:$I$107,4,0)),0,VLOOKUP(A18,'Données projet'!$A$87:$I$107,4,0))</f>
        <v>171.4</v>
      </c>
      <c r="BM18" s="16">
        <f>IF(ISNA(VLOOKUP(A18,'Données projet'!$A$87:$I$107,5,0)),0%,VLOOKUP(A18,'Données projet'!$A$87:$I$107,5,0)*VLOOKUP('Données projet'!$B$11,Paramètres!$A$1:$I$89,7,0))</f>
        <v>0.46199999999999997</v>
      </c>
      <c r="BN18" s="16">
        <f>IF(ISNA(VLOOKUP(A18,'Données projet'!$A$87:$I$107,6,0)),0%,VLOOKUP(A18,'Données projet'!$A$87:$I$107,6,0)*VLOOKUP('Données projet'!$B$11,Paramètres!$A$1:$I$89,7,0))</f>
        <v>6.6000000000000003E-2</v>
      </c>
      <c r="BO18" s="16">
        <f>IF(ISNA(VLOOKUP(A18,'Données projet'!$A$87:$I$107,7,0)),0%,VLOOKUP(A18,'Données projet'!$A$87:$I$107,7,0))</f>
        <v>0.1</v>
      </c>
      <c r="BP18" s="21">
        <f>EXP(-LN(2)/35)*BP17+(1-EXP(-LN(2)/35))/(LN(2)/35)*BL18*BM18*VLOOKUP('Données projet'!$B$11,Paramètres!$A$1:$I$89,3,0)*0.475*44/12</f>
        <v>42.74337780811792</v>
      </c>
      <c r="BQ18" s="21">
        <f>EXP(-LN(2)/25)*BQ17+(1-EXP(-LN(2)/25))/(LN(2)/25)*Calculateur!BL18*Calculateur!BN18*VLOOKUP('Données projet'!$B$11,Paramètres!$A$1:$I$89,3,0)*0.475*44/12</f>
        <v>6.0821544061690807</v>
      </c>
      <c r="BR18" s="21">
        <f>EXP(-LN(2)/2)*BR17+(1-EXP(-LN(2)/2))/(LN(2)/2)*BL18*BO18*VLOOKUP('Données projet'!$B$11,Paramètres!$A$1:$I$89,3,0)*0.475*44/12</f>
        <v>7.896489216740715</v>
      </c>
      <c r="BS18" s="22">
        <f t="shared" si="9"/>
        <v>56.722021431027713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0</v>
      </c>
      <c r="N19" s="13">
        <f>IF('Données projet'!$A$36&gt;35,N18+M19-V18,IF(A19&lt;'Données projet'!$A$36,$K$205^A19,IF(A19='Données projet'!$A$36,'Données projet'!$B$36,N18+M19-V18)))</f>
        <v>0</v>
      </c>
      <c r="O19" s="13">
        <f>N19*VLOOKUP('Données projet'!$B$9,Paramètres!$A$1:$I$89,3,0)*VLOOKUP('Données projet'!$B$9,Paramètres!$A$1:$I$89,5,0)</f>
        <v>0</v>
      </c>
      <c r="P19" s="13" t="e">
        <f t="shared" si="33"/>
        <v>#NUM!</v>
      </c>
      <c r="Q19" s="20" t="e">
        <f t="shared" si="2"/>
        <v>#NUM!</v>
      </c>
      <c r="R19" s="59" t="e">
        <f t="shared" si="0"/>
        <v>#NUM!</v>
      </c>
      <c r="S19" s="59">
        <f ca="1">AVERAGE(OFFSET($R$3,0,0,'Données projet'!$E$9+1,1))-AVERAGE(OFFSET($H$3,0,0,'Données projet'!$E$9+1,1))</f>
        <v>48.096629350804818</v>
      </c>
      <c r="T19" s="59">
        <f t="shared" si="34"/>
        <v>236.10816178434814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48.636665754889769</v>
      </c>
      <c r="AA19" s="21">
        <f>EXP(-LN(2)/25)*AA18+(1-EXP(-LN(2)/25))/(LN(2)/25)*Calculateur!V19*Calculateur!X19*VLOOKUP('Données projet'!$B$9,Paramètres!$A$1:$I$89,3,0)*0.475*44/12</f>
        <v>6.8661305018253307</v>
      </c>
      <c r="AB19" s="21">
        <f>EXP(-LN(2)/2)*AB18+(1-EXP(-LN(2)/2))/(LN(2)/2)*V19*Y19*VLOOKUP('Données projet'!$B$9,Paramètres!$A$1:$I$89,3,0)*0.475*44/12</f>
        <v>6.4805946957068583</v>
      </c>
      <c r="AC19" s="22">
        <f t="shared" si="3"/>
        <v>61.983390952421956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>
        <f>AI19*VLOOKUP('Données projet'!$B$10,Paramètres!$A$1:$I$89,3,0)*VLOOKUP('Données projet'!$B$10,Paramètres!$A$1:$I$89,5,0)</f>
        <v>0</v>
      </c>
      <c r="AK19" s="13" t="e">
        <f t="shared" si="35"/>
        <v>#NUM!</v>
      </c>
      <c r="AL19" s="20" t="e">
        <f t="shared" si="4"/>
        <v>#NUM!</v>
      </c>
      <c r="AM19" s="59" t="e">
        <f t="shared" si="5"/>
        <v>#NUM!</v>
      </c>
      <c r="AN19" s="59">
        <f ca="1">AVERAGE(OFFSET($AM$3,0,0,'Données projet'!$E$10+1,1))-AVERAGE(OFFSET($H$3,0,0,'Données projet'!$E$10+1,1))</f>
        <v>85.351196714961219</v>
      </c>
      <c r="AO19" s="59">
        <f t="shared" si="36"/>
        <v>451.63168861887107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99.081291336270212</v>
      </c>
      <c r="AV19" s="21">
        <f>EXP(-LN(2)/25)*AV18+(1-EXP(-LN(2)/25))/(LN(2)/25)*Calculateur!AQ19*Calculateur!AS19*VLOOKUP('Données projet'!$B$10,Paramètres!$A$1:$I$89,3,0)*0.475*44/12</f>
        <v>13.987494127016941</v>
      </c>
      <c r="AW19" s="21">
        <f>EXP(-LN(2)/2)*AW18+(1-EXP(-LN(2)/2))/(LN(2)/2)*AQ19*AT19*VLOOKUP('Données projet'!$B$10,Paramètres!$A$1:$I$89,3,0)*0.475*44/12</f>
        <v>13.202091079055178</v>
      </c>
      <c r="AX19" s="21">
        <f t="shared" si="6"/>
        <v>126.27087654234234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>
        <f>BD19*VLOOKUP('Données projet'!$B$11,Paramètres!$A$1:$I$89,3,0)*VLOOKUP('Données projet'!$B$11,Paramètres!$A$1:$I$89,5,0)</f>
        <v>0</v>
      </c>
      <c r="BF19" s="13" t="e">
        <f t="shared" si="37"/>
        <v>#NUM!</v>
      </c>
      <c r="BG19" s="20" t="e">
        <f t="shared" si="7"/>
        <v>#NUM!</v>
      </c>
      <c r="BH19" s="59" t="e">
        <f t="shared" si="8"/>
        <v>#NUM!</v>
      </c>
      <c r="BI19" s="59">
        <f ca="1">AVERAGE(OFFSET($BH$3,0,0,'Données projet'!$E$11+1,1))-AVERAGE(OFFSET($H$3,0,0,'Données projet'!$E$11+1,1))</f>
        <v>42.534833967269066</v>
      </c>
      <c r="BJ19" s="59">
        <f t="shared" si="38"/>
        <v>207.04890280179532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41.905206240186907</v>
      </c>
      <c r="BQ19" s="21">
        <f>EXP(-LN(2)/25)*BQ18+(1-EXP(-LN(2)/25))/(LN(2)/25)*Calculateur!BL19*Calculateur!BN19*VLOOKUP('Données projet'!$B$11,Paramètres!$A$1:$I$89,3,0)*0.475*44/12</f>
        <v>5.9158375740857876</v>
      </c>
      <c r="BR19" s="21">
        <f>EXP(-LN(2)/2)*BR18+(1-EXP(-LN(2)/2))/(LN(2)/2)*BL19*BO19*VLOOKUP('Données projet'!$B$11,Paramètres!$A$1:$I$89,3,0)*0.475*44/12</f>
        <v>5.5836610727238094</v>
      </c>
      <c r="BS19" s="22">
        <f t="shared" si="9"/>
        <v>53.404704886996498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0</v>
      </c>
      <c r="N20" s="13">
        <f>IF('Données projet'!$A$36&gt;35,N19+M20-V19,IF(A20&lt;'Données projet'!$A$36,$K$205^A20,IF(A20='Données projet'!$A$36,'Données projet'!$B$36,N19+M20-V19)))</f>
        <v>0</v>
      </c>
      <c r="O20" s="13">
        <f>N20*VLOOKUP('Données projet'!$B$9,Paramètres!$A$1:$I$89,3,0)*VLOOKUP('Données projet'!$B$9,Paramètres!$A$1:$I$89,5,0)</f>
        <v>0</v>
      </c>
      <c r="P20" s="13" t="e">
        <f t="shared" si="33"/>
        <v>#NUM!</v>
      </c>
      <c r="Q20" s="20" t="e">
        <f t="shared" si="2"/>
        <v>#NUM!</v>
      </c>
      <c r="R20" s="59" t="e">
        <f t="shared" si="0"/>
        <v>#NUM!</v>
      </c>
      <c r="S20" s="59">
        <f ca="1">AVERAGE(OFFSET($R$3,0,0,'Données projet'!$E$9+1,1))-AVERAGE(OFFSET($H$3,0,0,'Données projet'!$E$9+1,1))</f>
        <v>48.096629350804818</v>
      </c>
      <c r="T20" s="59">
        <f t="shared" si="34"/>
        <v>236.10816178434814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47.682930404873275</v>
      </c>
      <c r="AA20" s="21">
        <f>EXP(-LN(2)/25)*AA19+(1-EXP(-LN(2)/25))/(LN(2)/25)*Calculateur!V20*Calculateur!X20*VLOOKUP('Données projet'!$B$9,Paramètres!$A$1:$I$89,3,0)*0.475*44/12</f>
        <v>6.6783758021788069</v>
      </c>
      <c r="AB20" s="21">
        <f>EXP(-LN(2)/2)*AB19+(1-EXP(-LN(2)/2))/(LN(2)/2)*V20*Y20*VLOOKUP('Données projet'!$B$9,Paramètres!$A$1:$I$89,3,0)*0.475*44/12</f>
        <v>4.58247245545589</v>
      </c>
      <c r="AC20" s="22">
        <f t="shared" si="3"/>
        <v>58.943778662507974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>
        <f>AI20*VLOOKUP('Données projet'!$B$10,Paramètres!$A$1:$I$89,3,0)*VLOOKUP('Données projet'!$B$10,Paramètres!$A$1:$I$89,5,0)</f>
        <v>0</v>
      </c>
      <c r="AK20" s="13" t="e">
        <f t="shared" si="35"/>
        <v>#NUM!</v>
      </c>
      <c r="AL20" s="20" t="e">
        <f t="shared" si="4"/>
        <v>#NUM!</v>
      </c>
      <c r="AM20" s="59" t="e">
        <f t="shared" si="5"/>
        <v>#NUM!</v>
      </c>
      <c r="AN20" s="59">
        <f ca="1">AVERAGE(OFFSET($AM$3,0,0,'Données projet'!$E$10+1,1))-AVERAGE(OFFSET($H$3,0,0,'Données projet'!$E$10+1,1))</f>
        <v>85.351196714961219</v>
      </c>
      <c r="AO20" s="59">
        <f t="shared" si="36"/>
        <v>451.63168861887107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97.138367646786349</v>
      </c>
      <c r="AV20" s="21">
        <f>EXP(-LN(2)/25)*AV19+(1-EXP(-LN(2)/25))/(LN(2)/25)*Calculateur!AQ20*Calculateur!AS20*VLOOKUP('Données projet'!$B$10,Paramètres!$A$1:$I$89,3,0)*0.475*44/12</f>
        <v>13.605005364543315</v>
      </c>
      <c r="AW20" s="21">
        <f>EXP(-LN(2)/2)*AW19+(1-EXP(-LN(2)/2))/(LN(2)/2)*AQ20*AT20*VLOOKUP('Données projet'!$B$10,Paramètres!$A$1:$I$89,3,0)*0.475*44/12</f>
        <v>9.3352881278423414</v>
      </c>
      <c r="AX20" s="21">
        <f t="shared" si="6"/>
        <v>120.07866113917201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42.534833967269066</v>
      </c>
      <c r="BJ20" s="59">
        <f t="shared" si="38"/>
        <v>207.04890280179532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41.083470705468841</v>
      </c>
      <c r="BQ20" s="21">
        <f>EXP(-LN(2)/25)*BQ19+(1-EXP(-LN(2)/25))/(LN(2)/25)*Calculateur!BL20*Calculateur!BN20*VLOOKUP('Données projet'!$B$11,Paramètres!$A$1:$I$89,3,0)*0.475*44/12</f>
        <v>5.7540686845220348</v>
      </c>
      <c r="BR20" s="21">
        <f>EXP(-LN(2)/2)*BR19+(1-EXP(-LN(2)/2))/(LN(2)/2)*BL20*BO20*VLOOKUP('Données projet'!$B$11,Paramètres!$A$1:$I$89,3,0)*0.475*44/12</f>
        <v>3.9482446083703584</v>
      </c>
      <c r="BS20" s="22">
        <f t="shared" si="9"/>
        <v>50.785783998361232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0</v>
      </c>
      <c r="N21" s="13">
        <f>IF('Données projet'!$A$36&gt;35,N20+M21-V20,IF(A21&lt;'Données projet'!$A$36,$K$205^A21,IF(A21='Données projet'!$A$36,'Données projet'!$B$36,N20+M21-V20)))</f>
        <v>0</v>
      </c>
      <c r="O21" s="13">
        <f>N21*VLOOKUP('Données projet'!$B$9,Paramètres!$A$1:$I$89,3,0)*VLOOKUP('Données projet'!$B$9,Paramètres!$A$1:$I$89,5,0)</f>
        <v>0</v>
      </c>
      <c r="P21" s="13" t="e">
        <f t="shared" si="33"/>
        <v>#NUM!</v>
      </c>
      <c r="Q21" s="20" t="e">
        <f t="shared" si="2"/>
        <v>#NUM!</v>
      </c>
      <c r="R21" s="59" t="e">
        <f t="shared" si="0"/>
        <v>#NUM!</v>
      </c>
      <c r="S21" s="59">
        <f ca="1">AVERAGE(OFFSET($R$3,0,0,'Données projet'!$E$9+1,1))-AVERAGE(OFFSET($H$3,0,0,'Données projet'!$E$9+1,1))</f>
        <v>48.096629350804818</v>
      </c>
      <c r="T21" s="59">
        <f t="shared" si="34"/>
        <v>236.10816178434814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46.747897223349476</v>
      </c>
      <c r="AA21" s="21">
        <f>EXP(-LN(2)/25)*AA20+(1-EXP(-LN(2)/25))/(LN(2)/25)*Calculateur!V21*Calculateur!X21*VLOOKUP('Données projet'!$B$9,Paramètres!$A$1:$I$89,3,0)*0.475*44/12</f>
        <v>6.4957552646677073</v>
      </c>
      <c r="AB21" s="21">
        <f>EXP(-LN(2)/2)*AB20+(1-EXP(-LN(2)/2))/(LN(2)/2)*V21*Y21*VLOOKUP('Données projet'!$B$9,Paramètres!$A$1:$I$89,3,0)*0.475*44/12</f>
        <v>3.2402973478534292</v>
      </c>
      <c r="AC21" s="22">
        <f t="shared" si="3"/>
        <v>56.483949835870611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>
        <f>AI21*VLOOKUP('Données projet'!$B$10,Paramètres!$A$1:$I$89,3,0)*VLOOKUP('Données projet'!$B$10,Paramètres!$A$1:$I$89,5,0)</f>
        <v>0</v>
      </c>
      <c r="AK21" s="13" t="e">
        <f t="shared" si="35"/>
        <v>#NUM!</v>
      </c>
      <c r="AL21" s="20" t="e">
        <f t="shared" si="4"/>
        <v>#NUM!</v>
      </c>
      <c r="AM21" s="59" t="e">
        <f t="shared" si="5"/>
        <v>#NUM!</v>
      </c>
      <c r="AN21" s="59">
        <f ca="1">AVERAGE(OFFSET($AM$3,0,0,'Données projet'!$E$10+1,1))-AVERAGE(OFFSET($H$3,0,0,'Données projet'!$E$10+1,1))</f>
        <v>85.351196714961219</v>
      </c>
      <c r="AO21" s="59">
        <f t="shared" si="36"/>
        <v>451.63168861887107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95.233543505786827</v>
      </c>
      <c r="AV21" s="21">
        <f>EXP(-LN(2)/25)*AV20+(1-EXP(-LN(2)/25))/(LN(2)/25)*Calculateur!AQ21*Calculateur!AS21*VLOOKUP('Données projet'!$B$10,Paramètres!$A$1:$I$89,3,0)*0.475*44/12</f>
        <v>13.23297577739374</v>
      </c>
      <c r="AW21" s="21">
        <f>EXP(-LN(2)/2)*AW20+(1-EXP(-LN(2)/2))/(LN(2)/2)*AQ21*AT21*VLOOKUP('Données projet'!$B$10,Paramètres!$A$1:$I$89,3,0)*0.475*44/12</f>
        <v>6.6010455395275898</v>
      </c>
      <c r="AX21" s="21">
        <f t="shared" si="6"/>
        <v>115.06756482270815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42.534833967269066</v>
      </c>
      <c r="BJ21" s="59">
        <f t="shared" si="38"/>
        <v>207.04890280179532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40.277848903377411</v>
      </c>
      <c r="BQ21" s="21">
        <f>EXP(-LN(2)/25)*BQ20+(1-EXP(-LN(2)/25))/(LN(2)/25)*Calculateur!BL21*Calculateur!BN21*VLOOKUP('Données projet'!$B$11,Paramètres!$A$1:$I$89,3,0)*0.475*44/12</f>
        <v>5.5967233737504589</v>
      </c>
      <c r="BR21" s="21">
        <f>EXP(-LN(2)/2)*BR20+(1-EXP(-LN(2)/2))/(LN(2)/2)*BL21*BO21*VLOOKUP('Données projet'!$B$11,Paramètres!$A$1:$I$89,3,0)*0.475*44/12</f>
        <v>2.7918305363619051</v>
      </c>
      <c r="BS21" s="22">
        <f t="shared" si="9"/>
        <v>48.666402813489775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48.096629350804818</v>
      </c>
      <c r="T22" s="59">
        <f t="shared" si="34"/>
        <v>236.10816178434814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45.831199472201433</v>
      </c>
      <c r="AA22" s="21">
        <f>EXP(-LN(2)/25)*AA21+(1-EXP(-LN(2)/25))/(LN(2)/25)*Calculateur!V22*Calculateur!X22*VLOOKUP('Données projet'!$B$9,Paramètres!$A$1:$I$89,3,0)*0.475*44/12</f>
        <v>6.3181284953584456</v>
      </c>
      <c r="AB22" s="21">
        <f>EXP(-LN(2)/2)*AB21+(1-EXP(-LN(2)/2))/(LN(2)/2)*V22*Y22*VLOOKUP('Données projet'!$B$9,Paramètres!$A$1:$I$89,3,0)*0.475*44/12</f>
        <v>2.291236227727945</v>
      </c>
      <c r="AC22" s="22">
        <f t="shared" si="3"/>
        <v>54.44056419528782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85.351196714961219</v>
      </c>
      <c r="AO22" s="59">
        <f t="shared" si="36"/>
        <v>451.63168861887107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93.366071804364296</v>
      </c>
      <c r="AV22" s="21">
        <f>EXP(-LN(2)/25)*AV21+(1-EXP(-LN(2)/25))/(LN(2)/25)*Calculateur!AQ22*Calculateur!AS22*VLOOKUP('Données projet'!$B$10,Paramètres!$A$1:$I$89,3,0)*0.475*44/12</f>
        <v>12.871119358868956</v>
      </c>
      <c r="AW22" s="21">
        <f>EXP(-LN(2)/2)*AW21+(1-EXP(-LN(2)/2))/(LN(2)/2)*AQ22*AT22*VLOOKUP('Données projet'!$B$10,Paramètres!$A$1:$I$89,3,0)*0.475*44/12</f>
        <v>4.6676440639211716</v>
      </c>
      <c r="AX22" s="21">
        <f t="shared" si="6"/>
        <v>110.90483522715442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42.534833967269066</v>
      </c>
      <c r="BJ22" s="59">
        <f t="shared" si="38"/>
        <v>207.04890280179532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39.488024853444216</v>
      </c>
      <c r="BQ22" s="21">
        <f>EXP(-LN(2)/25)*BQ21+(1-EXP(-LN(2)/25))/(LN(2)/25)*Calculateur!BL22*Calculateur!BN22*VLOOKUP('Données projet'!$B$11,Paramètres!$A$1:$I$89,3,0)*0.475*44/12</f>
        <v>5.4436806787763619</v>
      </c>
      <c r="BR22" s="21">
        <f>EXP(-LN(2)/2)*BR21+(1-EXP(-LN(2)/2))/(LN(2)/2)*BL22*BO22*VLOOKUP('Données projet'!$B$11,Paramètres!$A$1:$I$89,3,0)*0.475*44/12</f>
        <v>1.9741223041851794</v>
      </c>
      <c r="BS22" s="22">
        <f t="shared" si="9"/>
        <v>46.905827836405756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48.096629350804818</v>
      </c>
      <c r="T23" s="59">
        <f t="shared" si="34"/>
        <v>236.10816178434814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44.932477604822985</v>
      </c>
      <c r="AA23" s="21">
        <f>EXP(-LN(2)/25)*AA22+(1-EXP(-LN(2)/25))/(LN(2)/25)*Calculateur!V23*Calculateur!X23*VLOOKUP('Données projet'!$B$9,Paramètres!$A$1:$I$89,3,0)*0.475*44/12</f>
        <v>6.1453589393969317</v>
      </c>
      <c r="AB23" s="21">
        <f>EXP(-LN(2)/2)*AB22+(1-EXP(-LN(2)/2))/(LN(2)/2)*V23*Y23*VLOOKUP('Données projet'!$B$9,Paramètres!$A$1:$I$89,3,0)*0.475*44/12</f>
        <v>1.6201486739267146</v>
      </c>
      <c r="AC23" s="22">
        <f t="shared" si="3"/>
        <v>52.697985218146634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85.351196714961219</v>
      </c>
      <c r="AO23" s="59">
        <f t="shared" si="36"/>
        <v>451.63168861887107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91.535220083961391</v>
      </c>
      <c r="AV23" s="21">
        <f>EXP(-LN(2)/25)*AV22+(1-EXP(-LN(2)/25))/(LN(2)/25)*Calculateur!AQ23*Calculateur!AS23*VLOOKUP('Données projet'!$B$10,Paramètres!$A$1:$I$89,3,0)*0.475*44/12</f>
        <v>12.519157923137934</v>
      </c>
      <c r="AW23" s="21">
        <f>EXP(-LN(2)/2)*AW22+(1-EXP(-LN(2)/2))/(LN(2)/2)*AQ23*AT23*VLOOKUP('Données projet'!$B$10,Paramètres!$A$1:$I$89,3,0)*0.475*44/12</f>
        <v>3.3005227697637958</v>
      </c>
      <c r="AX23" s="21">
        <f t="shared" si="6"/>
        <v>107.35490077686313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42.534833967269066</v>
      </c>
      <c r="BJ23" s="59">
        <f t="shared" si="38"/>
        <v>207.04890280179532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38.713688771385108</v>
      </c>
      <c r="BQ23" s="21">
        <f>EXP(-LN(2)/25)*BQ22+(1-EXP(-LN(2)/25))/(LN(2)/25)*Calculateur!BL23*Calculateur!BN23*VLOOKUP('Données projet'!$B$11,Paramètres!$A$1:$I$89,3,0)*0.475*44/12</f>
        <v>5.2948229443444967</v>
      </c>
      <c r="BR23" s="21">
        <f>EXP(-LN(2)/2)*BR22+(1-EXP(-LN(2)/2))/(LN(2)/2)*BL23*BO23*VLOOKUP('Données projet'!$B$11,Paramètres!$A$1:$I$89,3,0)*0.475*44/12</f>
        <v>1.3959152681809528</v>
      </c>
      <c r="BS23" s="22">
        <f t="shared" si="9"/>
        <v>45.404426983910554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48.096629350804818</v>
      </c>
      <c r="T24" s="59">
        <f t="shared" si="34"/>
        <v>236.10816178434814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44.051379125097618</v>
      </c>
      <c r="AA24" s="21">
        <f>EXP(-LN(2)/25)*AA23+(1-EXP(-LN(2)/25))/(LN(2)/25)*Calculateur!V24*Calculateur!X24*VLOOKUP('Données projet'!$B$9,Paramètres!$A$1:$I$89,3,0)*0.475*44/12</f>
        <v>5.9773137760287414</v>
      </c>
      <c r="AB24" s="21">
        <f>EXP(-LN(2)/2)*AB23+(1-EXP(-LN(2)/2))/(LN(2)/2)*V24*Y24*VLOOKUP('Données projet'!$B$9,Paramètres!$A$1:$I$89,3,0)*0.475*44/12</f>
        <v>1.1456181138639725</v>
      </c>
      <c r="AC24" s="22">
        <f t="shared" si="3"/>
        <v>51.174311014990337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85.351196714961219</v>
      </c>
      <c r="AO24" s="59">
        <f t="shared" si="36"/>
        <v>451.63168861887107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89.740270249086308</v>
      </c>
      <c r="AV24" s="21">
        <f>EXP(-LN(2)/25)*AV23+(1-EXP(-LN(2)/25))/(LN(2)/25)*Calculateur!AQ24*Calculateur!AS24*VLOOKUP('Données projet'!$B$10,Paramètres!$A$1:$I$89,3,0)*0.475*44/12</f>
        <v>12.176820891375824</v>
      </c>
      <c r="AW24" s="21">
        <f>EXP(-LN(2)/2)*AW23+(1-EXP(-LN(2)/2))/(LN(2)/2)*AQ24*AT24*VLOOKUP('Données projet'!$B$10,Paramètres!$A$1:$I$89,3,0)*0.475*44/12</f>
        <v>2.3338220319605862</v>
      </c>
      <c r="AX24" s="21">
        <f t="shared" si="6"/>
        <v>104.25091317242271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42.534833967269066</v>
      </c>
      <c r="BJ24" s="59">
        <f t="shared" si="38"/>
        <v>207.04890280179532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37.954536947596807</v>
      </c>
      <c r="BQ24" s="21">
        <f>EXP(-LN(2)/25)*BQ23+(1-EXP(-LN(2)/25))/(LN(2)/25)*Calculateur!BL24*Calculateur!BN24*VLOOKUP('Données projet'!$B$11,Paramètres!$A$1:$I$89,3,0)*0.475*44/12</f>
        <v>5.1500357324887593</v>
      </c>
      <c r="BR24" s="21">
        <f>EXP(-LN(2)/2)*BR23+(1-EXP(-LN(2)/2))/(LN(2)/2)*BL24*BO24*VLOOKUP('Données projet'!$B$11,Paramètres!$A$1:$I$89,3,0)*0.475*44/12</f>
        <v>0.98706115209258982</v>
      </c>
      <c r="BS24" s="22">
        <f t="shared" si="9"/>
        <v>44.091633832178161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48.096629350804818</v>
      </c>
      <c r="T25" s="59">
        <f t="shared" si="34"/>
        <v>236.10816178434814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43.187558449142657</v>
      </c>
      <c r="AA25" s="21">
        <f>EXP(-LN(2)/25)*AA24+(1-EXP(-LN(2)/25))/(LN(2)/25)*Calculateur!V25*Calculateur!X25*VLOOKUP('Données projet'!$B$9,Paramètres!$A$1:$I$89,3,0)*0.475*44/12</f>
        <v>5.813863816489965</v>
      </c>
      <c r="AB25" s="21">
        <f>EXP(-LN(2)/2)*AB24+(1-EXP(-LN(2)/2))/(LN(2)/2)*V25*Y25*VLOOKUP('Données projet'!$B$9,Paramètres!$A$1:$I$89,3,0)*0.475*44/12</f>
        <v>0.81007433696335729</v>
      </c>
      <c r="AC25" s="22">
        <f t="shared" si="3"/>
        <v>49.81149660259598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85.351196714961219</v>
      </c>
      <c r="AO25" s="59">
        <f t="shared" si="36"/>
        <v>451.63168861887107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87.98051828566183</v>
      </c>
      <c r="AV25" s="21">
        <f>EXP(-LN(2)/25)*AV24+(1-EXP(-LN(2)/25))/(LN(2)/25)*Calculateur!AQ25*Calculateur!AS25*VLOOKUP('Données projet'!$B$10,Paramètres!$A$1:$I$89,3,0)*0.475*44/12</f>
        <v>11.843845083749972</v>
      </c>
      <c r="AW25" s="21">
        <f>EXP(-LN(2)/2)*AW24+(1-EXP(-LN(2)/2))/(LN(2)/2)*AQ25*AT25*VLOOKUP('Données projet'!$B$10,Paramètres!$A$1:$I$89,3,0)*0.475*44/12</f>
        <v>1.6502613848818981</v>
      </c>
      <c r="AX25" s="21">
        <f t="shared" si="6"/>
        <v>101.4746247542937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42.534833967269066</v>
      </c>
      <c r="BJ25" s="59">
        <f t="shared" si="38"/>
        <v>207.04890280179532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37.210271628036104</v>
      </c>
      <c r="BQ25" s="21">
        <f>EXP(-LN(2)/25)*BQ24+(1-EXP(-LN(2)/25))/(LN(2)/25)*Calculateur!BL25*Calculateur!BN25*VLOOKUP('Données projet'!$B$11,Paramètres!$A$1:$I$89,3,0)*0.475*44/12</f>
        <v>5.0092077345552459</v>
      </c>
      <c r="BR25" s="21">
        <f>EXP(-LN(2)/2)*BR24+(1-EXP(-LN(2)/2))/(LN(2)/2)*BL25*BO25*VLOOKUP('Données projet'!$B$11,Paramètres!$A$1:$I$89,3,0)*0.475*44/12</f>
        <v>0.69795763409047651</v>
      </c>
      <c r="BS25" s="22">
        <f t="shared" si="9"/>
        <v>42.917436996681829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48.096629350804818</v>
      </c>
      <c r="T26" s="59">
        <f t="shared" si="34"/>
        <v>236.10816178434814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42.340676769764585</v>
      </c>
      <c r="AA26" s="21">
        <f>EXP(-LN(2)/25)*AA25+(1-EXP(-LN(2)/25))/(LN(2)/25)*Calculateur!V26*Calculateur!X26*VLOOKUP('Données projet'!$B$9,Paramètres!$A$1:$I$89,3,0)*0.475*44/12</f>
        <v>5.6548834046902368</v>
      </c>
      <c r="AB26" s="21">
        <f>EXP(-LN(2)/2)*AB25+(1-EXP(-LN(2)/2))/(LN(2)/2)*V26*Y26*VLOOKUP('Données projet'!$B$9,Paramètres!$A$1:$I$89,3,0)*0.475*44/12</f>
        <v>0.57280905693198625</v>
      </c>
      <c r="AC26" s="22">
        <f t="shared" si="3"/>
        <v>48.568369231386811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85.351196714961219</v>
      </c>
      <c r="AO26" s="59">
        <f t="shared" si="36"/>
        <v>451.63168861887107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86.2552739848974</v>
      </c>
      <c r="AV26" s="21">
        <f>EXP(-LN(2)/25)*AV25+(1-EXP(-LN(2)/25))/(LN(2)/25)*Calculateur!AQ26*Calculateur!AS26*VLOOKUP('Données projet'!$B$10,Paramètres!$A$1:$I$89,3,0)*0.475*44/12</f>
        <v>11.519974517094086</v>
      </c>
      <c r="AW26" s="21">
        <f>EXP(-LN(2)/2)*AW25+(1-EXP(-LN(2)/2))/(LN(2)/2)*AQ26*AT26*VLOOKUP('Données projet'!$B$10,Paramètres!$A$1:$I$89,3,0)*0.475*44/12</f>
        <v>1.1669110159802933</v>
      </c>
      <c r="AX26" s="21">
        <f t="shared" si="6"/>
        <v>98.942159517971774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42.534833967269066</v>
      </c>
      <c r="BJ26" s="59">
        <f t="shared" si="38"/>
        <v>207.04890280179532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36.480600897434961</v>
      </c>
      <c r="BQ26" s="21">
        <f>EXP(-LN(2)/25)*BQ25+(1-EXP(-LN(2)/25))/(LN(2)/25)*Calculateur!BL26*Calculateur!BN26*VLOOKUP('Données projet'!$B$11,Paramètres!$A$1:$I$89,3,0)*0.475*44/12</f>
        <v>4.8722306856310471</v>
      </c>
      <c r="BR26" s="21">
        <f>EXP(-LN(2)/2)*BR25+(1-EXP(-LN(2)/2))/(LN(2)/2)*BL26*BO26*VLOOKUP('Données projet'!$B$11,Paramètres!$A$1:$I$89,3,0)*0.475*44/12</f>
        <v>0.49353057604629502</v>
      </c>
      <c r="BS26" s="22">
        <f t="shared" si="9"/>
        <v>41.846362159112303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48.096629350804818</v>
      </c>
      <c r="T27" s="59">
        <f t="shared" si="34"/>
        <v>236.10816178434814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41.510401923572296</v>
      </c>
      <c r="AA27" s="21">
        <f>EXP(-LN(2)/25)*AA26+(1-EXP(-LN(2)/25))/(LN(2)/25)*Calculateur!V27*Calculateur!X27*VLOOKUP('Données projet'!$B$9,Paramètres!$A$1:$I$89,3,0)*0.475*44/12</f>
        <v>5.5002503206115883</v>
      </c>
      <c r="AB27" s="21">
        <f>EXP(-LN(2)/2)*AB26+(1-EXP(-LN(2)/2))/(LN(2)/2)*V27*Y27*VLOOKUP('Données projet'!$B$9,Paramètres!$A$1:$I$89,3,0)*0.475*44/12</f>
        <v>0.40503716848167864</v>
      </c>
      <c r="AC27" s="22">
        <f t="shared" si="3"/>
        <v>47.415689412665564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85.351196714961219</v>
      </c>
      <c r="AO27" s="59">
        <f t="shared" si="36"/>
        <v>451.63168861887107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84.563860672575842</v>
      </c>
      <c r="AV27" s="21">
        <f>EXP(-LN(2)/25)*AV26+(1-EXP(-LN(2)/25))/(LN(2)/25)*Calculateur!AQ27*Calculateur!AS27*VLOOKUP('Données projet'!$B$10,Paramètres!$A$1:$I$89,3,0)*0.475*44/12</f>
        <v>11.204960208115018</v>
      </c>
      <c r="AW27" s="21">
        <f>EXP(-LN(2)/2)*AW26+(1-EXP(-LN(2)/2))/(LN(2)/2)*AQ27*AT27*VLOOKUP('Données projet'!$B$10,Paramètres!$A$1:$I$89,3,0)*0.475*44/12</f>
        <v>0.82513069244094916</v>
      </c>
      <c r="AX27" s="21">
        <f t="shared" si="6"/>
        <v>96.593951573131818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42.534833967269066</v>
      </c>
      <c r="BJ27" s="59">
        <f t="shared" si="38"/>
        <v>207.04890280179532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35.765238564805706</v>
      </c>
      <c r="BQ27" s="21">
        <f>EXP(-LN(2)/25)*BQ26+(1-EXP(-LN(2)/25))/(LN(2)/25)*Calculateur!BL27*Calculateur!BN27*VLOOKUP('Données projet'!$B$11,Paramètres!$A$1:$I$89,3,0)*0.475*44/12</f>
        <v>4.7389992813129904</v>
      </c>
      <c r="BR27" s="21">
        <f>EXP(-LN(2)/2)*BR26+(1-EXP(-LN(2)/2))/(LN(2)/2)*BL27*BO27*VLOOKUP('Données projet'!$B$11,Paramètres!$A$1:$I$89,3,0)*0.475*44/12</f>
        <v>0.34897881704523831</v>
      </c>
      <c r="BS27" s="22">
        <f t="shared" si="9"/>
        <v>40.853216663163934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48.096629350804818</v>
      </c>
      <c r="T28" s="59">
        <f t="shared" si="34"/>
        <v>236.10816178434814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40.696408260696188</v>
      </c>
      <c r="AA28" s="21">
        <f>EXP(-LN(2)/25)*AA27+(1-EXP(-LN(2)/25))/(LN(2)/25)*Calculateur!V28*Calculateur!X28*VLOOKUP('Données projet'!$B$9,Paramètres!$A$1:$I$89,3,0)*0.475*44/12</f>
        <v>5.3498456863488713</v>
      </c>
      <c r="AB28" s="21">
        <f>EXP(-LN(2)/2)*AB27+(1-EXP(-LN(2)/2))/(LN(2)/2)*V28*Y28*VLOOKUP('Données projet'!$B$9,Paramètres!$A$1:$I$89,3,0)*0.475*44/12</f>
        <v>0.28640452846599312</v>
      </c>
      <c r="AC28" s="22">
        <f t="shared" si="3"/>
        <v>46.332658475511053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85.351196714961219</v>
      </c>
      <c r="AO28" s="59">
        <f t="shared" si="36"/>
        <v>451.63168861887107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82.905614943648644</v>
      </c>
      <c r="AV28" s="21">
        <f>EXP(-LN(2)/25)*AV27+(1-EXP(-LN(2)/25))/(LN(2)/25)*Calculateur!AQ28*Calculateur!AS28*VLOOKUP('Données projet'!$B$10,Paramètres!$A$1:$I$89,3,0)*0.475*44/12</f>
        <v>10.898559981980865</v>
      </c>
      <c r="AW28" s="21">
        <f>EXP(-LN(2)/2)*AW27+(1-EXP(-LN(2)/2))/(LN(2)/2)*AQ28*AT28*VLOOKUP('Données projet'!$B$10,Paramètres!$A$1:$I$89,3,0)*0.475*44/12</f>
        <v>0.58345550799014667</v>
      </c>
      <c r="AX28" s="21">
        <f t="shared" si="6"/>
        <v>94.387630433619663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42.534833967269066</v>
      </c>
      <c r="BJ28" s="59">
        <f t="shared" si="38"/>
        <v>207.04890280179532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35.063904051191372</v>
      </c>
      <c r="BQ28" s="21">
        <f>EXP(-LN(2)/25)*BQ27+(1-EXP(-LN(2)/25))/(LN(2)/25)*Calculateur!BL28*Calculateur!BN28*VLOOKUP('Données projet'!$B$11,Paramètres!$A$1:$I$89,3,0)*0.475*44/12</f>
        <v>4.6094110967523454</v>
      </c>
      <c r="BR28" s="21">
        <f>EXP(-LN(2)/2)*BR27+(1-EXP(-LN(2)/2))/(LN(2)/2)*BL28*BO28*VLOOKUP('Données projet'!$B$11,Paramètres!$A$1:$I$89,3,0)*0.475*44/12</f>
        <v>0.24676528802314754</v>
      </c>
      <c r="BS28" s="22">
        <f t="shared" si="9"/>
        <v>39.920080435966867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48.096629350804818</v>
      </c>
      <c r="T29" s="59">
        <f t="shared" si="34"/>
        <v>236.10816178434814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39.898376517061969</v>
      </c>
      <c r="AA29" s="21">
        <f>EXP(-LN(2)/25)*AA28+(1-EXP(-LN(2)/25))/(LN(2)/25)*Calculateur!V29*Calculateur!X29*VLOOKUP('Données projet'!$B$9,Paramètres!$A$1:$I$89,3,0)*0.475*44/12</f>
        <v>5.2035538747195043</v>
      </c>
      <c r="AB29" s="21">
        <f>EXP(-LN(2)/2)*AB28+(1-EXP(-LN(2)/2))/(LN(2)/2)*V29*Y29*VLOOKUP('Données projet'!$B$9,Paramètres!$A$1:$I$89,3,0)*0.475*44/12</f>
        <v>0.20251858424083932</v>
      </c>
      <c r="AC29" s="22">
        <f t="shared" si="3"/>
        <v>45.304448976022314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85.351196714961219</v>
      </c>
      <c r="AO29" s="59">
        <f t="shared" si="36"/>
        <v>451.63168861887107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81.279886402035686</v>
      </c>
      <c r="AV29" s="21">
        <f>EXP(-LN(2)/25)*AV28+(1-EXP(-LN(2)/25))/(LN(2)/25)*Calculateur!AQ29*Calculateur!AS29*VLOOKUP('Données projet'!$B$10,Paramètres!$A$1:$I$89,3,0)*0.475*44/12</f>
        <v>10.600538286143237</v>
      </c>
      <c r="AW29" s="21">
        <f>EXP(-LN(2)/2)*AW28+(1-EXP(-LN(2)/2))/(LN(2)/2)*AQ29*AT29*VLOOKUP('Données projet'!$B$10,Paramètres!$A$1:$I$89,3,0)*0.475*44/12</f>
        <v>0.41256534622047458</v>
      </c>
      <c r="AX29" s="21">
        <f t="shared" si="6"/>
        <v>92.292990034399395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42.534833967269066</v>
      </c>
      <c r="BJ29" s="59">
        <f t="shared" si="38"/>
        <v>207.04890280179532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34.376322279617206</v>
      </c>
      <c r="BQ29" s="21">
        <f>EXP(-LN(2)/25)*BQ28+(1-EXP(-LN(2)/25))/(LN(2)/25)*Calculateur!BL29*Calculateur!BN29*VLOOKUP('Données projet'!$B$11,Paramètres!$A$1:$I$89,3,0)*0.475*44/12</f>
        <v>4.4833665079132583</v>
      </c>
      <c r="BR29" s="21">
        <f>EXP(-LN(2)/2)*BR28+(1-EXP(-LN(2)/2))/(LN(2)/2)*BL29*BO29*VLOOKUP('Données projet'!$B$11,Paramètres!$A$1:$I$89,3,0)*0.475*44/12</f>
        <v>0.17448940852261918</v>
      </c>
      <c r="BS29" s="22">
        <f t="shared" si="9"/>
        <v>39.034178196053084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48.096629350804818</v>
      </c>
      <c r="T30" s="59">
        <f t="shared" si="34"/>
        <v>236.10816178434814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39.115993689169116</v>
      </c>
      <c r="AA30" s="21">
        <f>EXP(-LN(2)/25)*AA29+(1-EXP(-LN(2)/25))/(LN(2)/25)*Calculateur!V30*Calculateur!X30*VLOOKUP('Données projet'!$B$9,Paramètres!$A$1:$I$89,3,0)*0.475*44/12</f>
        <v>5.0612624203722945</v>
      </c>
      <c r="AB30" s="21">
        <f>EXP(-LN(2)/2)*AB29+(1-EXP(-LN(2)/2))/(LN(2)/2)*V30*Y30*VLOOKUP('Données projet'!$B$9,Paramètres!$A$1:$I$89,3,0)*0.475*44/12</f>
        <v>0.14320226423299656</v>
      </c>
      <c r="AC30" s="22">
        <f t="shared" si="3"/>
        <v>44.320458373774407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85.351196714961219</v>
      </c>
      <c r="AO30" s="59">
        <f t="shared" si="36"/>
        <v>451.63168861887107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79.686037405527259</v>
      </c>
      <c r="AV30" s="21">
        <f>EXP(-LN(2)/25)*AV29+(1-EXP(-LN(2)/25))/(LN(2)/25)*Calculateur!AQ30*Calculateur!AS30*VLOOKUP('Données projet'!$B$10,Paramètres!$A$1:$I$89,3,0)*0.475*44/12</f>
        <v>10.31066600925057</v>
      </c>
      <c r="AW30" s="21">
        <f>EXP(-LN(2)/2)*AW29+(1-EXP(-LN(2)/2))/(LN(2)/2)*AQ30*AT30*VLOOKUP('Données projet'!$B$10,Paramètres!$A$1:$I$89,3,0)*0.475*44/12</f>
        <v>0.29172775399507334</v>
      </c>
      <c r="AX30" s="21">
        <f t="shared" si="6"/>
        <v>90.288431168772902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42.534833967269066</v>
      </c>
      <c r="BJ30" s="59">
        <f t="shared" si="38"/>
        <v>207.04890280179532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33.702223567200136</v>
      </c>
      <c r="BQ30" s="21">
        <f>EXP(-LN(2)/25)*BQ29+(1-EXP(-LN(2)/25))/(LN(2)/25)*Calculateur!BL30*Calculateur!BN30*VLOOKUP('Données projet'!$B$11,Paramètres!$A$1:$I$89,3,0)*0.475*44/12</f>
        <v>4.3607686149843721</v>
      </c>
      <c r="BR30" s="21">
        <f>EXP(-LN(2)/2)*BR29+(1-EXP(-LN(2)/2))/(LN(2)/2)*BL30*BO30*VLOOKUP('Données projet'!$B$11,Paramètres!$A$1:$I$89,3,0)*0.475*44/12</f>
        <v>0.1233826440115738</v>
      </c>
      <c r="BS30" s="22">
        <f t="shared" si="9"/>
        <v>38.186374826196079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48.096629350804818</v>
      </c>
      <c r="T31" s="59">
        <f t="shared" si="34"/>
        <v>236.10816178434814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38.348952911324837</v>
      </c>
      <c r="AA31" s="21">
        <f>EXP(-LN(2)/25)*AA30+(1-EXP(-LN(2)/25))/(LN(2)/25)*Calculateur!V31*Calculateur!X31*VLOOKUP('Données projet'!$B$9,Paramètres!$A$1:$I$89,3,0)*0.475*44/12</f>
        <v>4.922861933326991</v>
      </c>
      <c r="AB31" s="21">
        <f>EXP(-LN(2)/2)*AB30+(1-EXP(-LN(2)/2))/(LN(2)/2)*V31*Y31*VLOOKUP('Données projet'!$B$9,Paramètres!$A$1:$I$89,3,0)*0.475*44/12</f>
        <v>0.10125929212041966</v>
      </c>
      <c r="AC31" s="22">
        <f t="shared" si="3"/>
        <v>43.373074136772246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85.351196714961219</v>
      </c>
      <c r="AO31" s="59">
        <f t="shared" si="36"/>
        <v>451.63168861887107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78.123442815688477</v>
      </c>
      <c r="AV31" s="21">
        <f>EXP(-LN(2)/25)*AV30+(1-EXP(-LN(2)/25))/(LN(2)/25)*Calculateur!AQ31*Calculateur!AS31*VLOOKUP('Données projet'!$B$10,Paramètres!$A$1:$I$89,3,0)*0.475*44/12</f>
        <v>10.028720305013252</v>
      </c>
      <c r="AW31" s="21">
        <f>EXP(-LN(2)/2)*AW30+(1-EXP(-LN(2)/2))/(LN(2)/2)*AQ31*AT31*VLOOKUP('Données projet'!$B$10,Paramètres!$A$1:$I$89,3,0)*0.475*44/12</f>
        <v>0.20628267311023729</v>
      </c>
      <c r="AX31" s="21">
        <f t="shared" si="6"/>
        <v>88.358445793811967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42.534833967269066</v>
      </c>
      <c r="BJ31" s="59">
        <f t="shared" si="38"/>
        <v>207.04890280179532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33.041343519373946</v>
      </c>
      <c r="BQ31" s="21">
        <f>EXP(-LN(2)/25)*BQ30+(1-EXP(-LN(2)/25))/(LN(2)/25)*Calculateur!BL31*Calculateur!BN31*VLOOKUP('Données projet'!$B$11,Paramètres!$A$1:$I$89,3,0)*0.475*44/12</f>
        <v>4.24152316788477</v>
      </c>
      <c r="BR31" s="21">
        <f>EXP(-LN(2)/2)*BR30+(1-EXP(-LN(2)/2))/(LN(2)/2)*BL31*BO31*VLOOKUP('Données projet'!$B$11,Paramètres!$A$1:$I$89,3,0)*0.475*44/12</f>
        <v>8.7244704261309605E-2</v>
      </c>
      <c r="BS31" s="22">
        <f t="shared" si="9"/>
        <v>37.370111391520027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48.096629350804818</v>
      </c>
      <c r="T32" s="59">
        <f t="shared" si="34"/>
        <v>236.10816178434814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37.596953335285406</v>
      </c>
      <c r="AA32" s="21">
        <f>EXP(-LN(2)/25)*AA31+(1-EXP(-LN(2)/25))/(LN(2)/25)*Calculateur!V32*Calculateur!X32*VLOOKUP('Données projet'!$B$9,Paramètres!$A$1:$I$89,3,0)*0.475*44/12</f>
        <v>4.7882460148781067</v>
      </c>
      <c r="AB32" s="21">
        <f>EXP(-LN(2)/2)*AB31+(1-EXP(-LN(2)/2))/(LN(2)/2)*V32*Y32*VLOOKUP('Données projet'!$B$9,Paramètres!$A$1:$I$89,3,0)*0.475*44/12</f>
        <v>7.1601132116498281E-2</v>
      </c>
      <c r="AC32" s="22">
        <f t="shared" si="3"/>
        <v>42.456800482280009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85.351196714961219</v>
      </c>
      <c r="AO32" s="59">
        <f t="shared" si="36"/>
        <v>451.63168861887107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76.59148975266784</v>
      </c>
      <c r="AV32" s="21">
        <f>EXP(-LN(2)/25)*AV31+(1-EXP(-LN(2)/25))/(LN(2)/25)*Calculateur!AQ32*Calculateur!AS32*VLOOKUP('Données projet'!$B$10,Paramètres!$A$1:$I$89,3,0)*0.475*44/12</f>
        <v>9.7544844208851842</v>
      </c>
      <c r="AW32" s="21">
        <f>EXP(-LN(2)/2)*AW31+(1-EXP(-LN(2)/2))/(LN(2)/2)*AQ32*AT32*VLOOKUP('Données projet'!$B$10,Paramètres!$A$1:$I$89,3,0)*0.475*44/12</f>
        <v>0.14586387699753667</v>
      </c>
      <c r="AX32" s="21">
        <f t="shared" si="6"/>
        <v>86.49183805055057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42.534833967269066</v>
      </c>
      <c r="BJ32" s="59">
        <f t="shared" si="38"/>
        <v>207.04890280179532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32.393422926188606</v>
      </c>
      <c r="BQ32" s="21">
        <f>EXP(-LN(2)/25)*BQ31+(1-EXP(-LN(2)/25))/(LN(2)/25)*Calculateur!BL32*Calculateur!BN32*VLOOKUP('Données projet'!$B$11,Paramètres!$A$1:$I$89,3,0)*0.475*44/12</f>
        <v>4.1255384938069515</v>
      </c>
      <c r="BR32" s="21">
        <f>EXP(-LN(2)/2)*BR31+(1-EXP(-LN(2)/2))/(LN(2)/2)*BL32*BO32*VLOOKUP('Données projet'!$B$11,Paramètres!$A$1:$I$89,3,0)*0.475*44/12</f>
        <v>6.1691322005786906E-2</v>
      </c>
      <c r="BS32" s="22">
        <f t="shared" si="9"/>
        <v>36.580652742001341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48.096629350804818</v>
      </c>
      <c r="T33" s="59">
        <f t="shared" si="34"/>
        <v>236.10816178434814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36.859700012257662</v>
      </c>
      <c r="AA33" s="21">
        <f>EXP(-LN(2)/25)*AA32+(1-EXP(-LN(2)/25))/(LN(2)/25)*Calculateur!V33*Calculateur!X33*VLOOKUP('Données projet'!$B$9,Paramètres!$A$1:$I$89,3,0)*0.475*44/12</f>
        <v>4.657311175798351</v>
      </c>
      <c r="AB33" s="21">
        <f>EXP(-LN(2)/2)*AB32+(1-EXP(-LN(2)/2))/(LN(2)/2)*V33*Y33*VLOOKUP('Données projet'!$B$9,Paramètres!$A$1:$I$89,3,0)*0.475*44/12</f>
        <v>5.0629646060209831E-2</v>
      </c>
      <c r="AC33" s="22">
        <f t="shared" si="3"/>
        <v>41.567640834116219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85.351196714961219</v>
      </c>
      <c r="AO33" s="59">
        <f t="shared" si="36"/>
        <v>451.63168861887107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75.089577354813926</v>
      </c>
      <c r="AV33" s="21">
        <f>EXP(-LN(2)/25)*AV32+(1-EXP(-LN(2)/25))/(LN(2)/25)*Calculateur!AQ33*Calculateur!AS33*VLOOKUP('Données projet'!$B$10,Paramètres!$A$1:$I$89,3,0)*0.475*44/12</f>
        <v>9.4877475314300366</v>
      </c>
      <c r="AW33" s="21">
        <f>EXP(-LN(2)/2)*AW32+(1-EXP(-LN(2)/2))/(LN(2)/2)*AQ33*AT33*VLOOKUP('Données projet'!$B$10,Paramètres!$A$1:$I$89,3,0)*0.475*44/12</f>
        <v>0.10314133655511865</v>
      </c>
      <c r="AX33" s="21">
        <f t="shared" si="6"/>
        <v>84.680466222799069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42.534833967269066</v>
      </c>
      <c r="BJ33" s="59">
        <f t="shared" si="38"/>
        <v>207.04890280179532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31.758207660643087</v>
      </c>
      <c r="BQ33" s="21">
        <f>EXP(-LN(2)/25)*BQ32+(1-EXP(-LN(2)/25))/(LN(2)/25)*Calculateur!BL33*Calculateur!BN33*VLOOKUP('Données projet'!$B$11,Paramètres!$A$1:$I$89,3,0)*0.475*44/12</f>
        <v>4.0127254267411603</v>
      </c>
      <c r="BR33" s="21">
        <f>EXP(-LN(2)/2)*BR32+(1-EXP(-LN(2)/2))/(LN(2)/2)*BL33*BO33*VLOOKUP('Données projet'!$B$11,Paramètres!$A$1:$I$89,3,0)*0.475*44/12</f>
        <v>4.362235213065481E-2</v>
      </c>
      <c r="BS33" s="22">
        <f t="shared" si="9"/>
        <v>35.814555439514905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48.096629350804818</v>
      </c>
      <c r="T34" s="59">
        <f t="shared" si="34"/>
        <v>236.10816178434814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36.136903777214364</v>
      </c>
      <c r="AA34" s="21">
        <f>EXP(-LN(2)/25)*AA33+(1-EXP(-LN(2)/25))/(LN(2)/25)*Calculateur!V34*Calculateur!X34*VLOOKUP('Données projet'!$B$9,Paramètres!$A$1:$I$89,3,0)*0.475*44/12</f>
        <v>4.5299567567787946</v>
      </c>
      <c r="AB34" s="21">
        <f>EXP(-LN(2)/2)*AB33+(1-EXP(-LN(2)/2))/(LN(2)/2)*V34*Y34*VLOOKUP('Données projet'!$B$9,Paramètres!$A$1:$I$89,3,0)*0.475*44/12</f>
        <v>3.5800566058249141E-2</v>
      </c>
      <c r="AC34" s="22">
        <f t="shared" si="3"/>
        <v>40.702661100051408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85.351196714961219</v>
      </c>
      <c r="AO34" s="59">
        <f t="shared" si="36"/>
        <v>451.63168861887107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73.617116543005821</v>
      </c>
      <c r="AV34" s="21">
        <f>EXP(-LN(2)/25)*AV33+(1-EXP(-LN(2)/25))/(LN(2)/25)*Calculateur!AQ34*Calculateur!AS34*VLOOKUP('Données projet'!$B$10,Paramètres!$A$1:$I$89,3,0)*0.475*44/12</f>
        <v>9.228304576244124</v>
      </c>
      <c r="AW34" s="21">
        <f>EXP(-LN(2)/2)*AW33+(1-EXP(-LN(2)/2))/(LN(2)/2)*AQ34*AT34*VLOOKUP('Données projet'!$B$10,Paramètres!$A$1:$I$89,3,0)*0.475*44/12</f>
        <v>7.2931938498768334E-2</v>
      </c>
      <c r="AX34" s="21">
        <f t="shared" si="6"/>
        <v>82.918353057748718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42.534833967269066</v>
      </c>
      <c r="BJ34" s="59">
        <f t="shared" si="38"/>
        <v>207.04890280179532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31.135448579011861</v>
      </c>
      <c r="BQ34" s="21">
        <f>EXP(-LN(2)/25)*BQ33+(1-EXP(-LN(2)/25))/(LN(2)/25)*Calculateur!BL34*Calculateur!BN34*VLOOKUP('Données projet'!$B$11,Paramètres!$A$1:$I$89,3,0)*0.475*44/12</f>
        <v>3.9029972389268641</v>
      </c>
      <c r="BR34" s="21">
        <f>EXP(-LN(2)/2)*BR33+(1-EXP(-LN(2)/2))/(LN(2)/2)*BL34*BO34*VLOOKUP('Données projet'!$B$11,Paramètres!$A$1:$I$89,3,0)*0.475*44/12</f>
        <v>3.0845661002893456E-2</v>
      </c>
      <c r="BS34" s="22">
        <f t="shared" si="9"/>
        <v>35.069291478941615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48.096629350804818</v>
      </c>
      <c r="T35" s="59">
        <f t="shared" si="34"/>
        <v>236.10816178434814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35.428281135478095</v>
      </c>
      <c r="AA35" s="21">
        <f>EXP(-LN(2)/25)*AA34+(1-EXP(-LN(2)/25))/(LN(2)/25)*Calculateur!V35*Calculateur!X35*VLOOKUP('Données projet'!$B$9,Paramètres!$A$1:$I$89,3,0)*0.475*44/12</f>
        <v>4.4060848510446062</v>
      </c>
      <c r="AB35" s="21">
        <f>EXP(-LN(2)/2)*AB34+(1-EXP(-LN(2)/2))/(LN(2)/2)*V35*Y35*VLOOKUP('Données projet'!$B$9,Paramètres!$A$1:$I$89,3,0)*0.475*44/12</f>
        <v>2.5314823030104915E-2</v>
      </c>
      <c r="AC35" s="22">
        <f t="shared" si="3"/>
        <v>39.859680809552806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85.351196714961219</v>
      </c>
      <c r="AO35" s="59">
        <f t="shared" si="36"/>
        <v>451.63168861887107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72.173529789604856</v>
      </c>
      <c r="AV35" s="21">
        <f>EXP(-LN(2)/25)*AV34+(1-EXP(-LN(2)/25))/(LN(2)/25)*Calculateur!AQ35*Calculateur!AS35*VLOOKUP('Données projet'!$B$10,Paramètres!$A$1:$I$89,3,0)*0.475*44/12</f>
        <v>8.975956102311283</v>
      </c>
      <c r="AW35" s="21">
        <f>EXP(-LN(2)/2)*AW34+(1-EXP(-LN(2)/2))/(LN(2)/2)*AQ35*AT35*VLOOKUP('Données projet'!$B$10,Paramètres!$A$1:$I$89,3,0)*0.475*44/12</f>
        <v>5.1570668277559323E-2</v>
      </c>
      <c r="AX35" s="21">
        <f t="shared" si="6"/>
        <v>81.201056560193706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42.534833967269066</v>
      </c>
      <c r="BJ35" s="59">
        <f t="shared" si="38"/>
        <v>207.04890280179532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30.52490142312589</v>
      </c>
      <c r="BQ35" s="21">
        <f>EXP(-LN(2)/25)*BQ34+(1-EXP(-LN(2)/25))/(LN(2)/25)*Calculateur!BL35*Calculateur!BN35*VLOOKUP('Données projet'!$B$11,Paramètres!$A$1:$I$89,3,0)*0.475*44/12</f>
        <v>3.7962695741787047</v>
      </c>
      <c r="BR35" s="21">
        <f>EXP(-LN(2)/2)*BR34+(1-EXP(-LN(2)/2))/(LN(2)/2)*BL35*BO35*VLOOKUP('Données projet'!$B$11,Paramètres!$A$1:$I$89,3,0)*0.475*44/12</f>
        <v>2.1811176065327408E-2</v>
      </c>
      <c r="BS35" s="22">
        <f t="shared" si="9"/>
        <v>34.342982173369919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48.096629350804818</v>
      </c>
      <c r="T36" s="59">
        <f t="shared" si="34"/>
        <v>236.10816178434814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34.733554151529141</v>
      </c>
      <c r="AA36" s="21">
        <f>EXP(-LN(2)/25)*AA35+(1-EXP(-LN(2)/25))/(LN(2)/25)*Calculateur!V36*Calculateur!X36*VLOOKUP('Données projet'!$B$9,Paramètres!$A$1:$I$89,3,0)*0.475*44/12</f>
        <v>4.2856002290868593</v>
      </c>
      <c r="AB36" s="21">
        <f>EXP(-LN(2)/2)*AB35+(1-EXP(-LN(2)/2))/(LN(2)/2)*V36*Y36*VLOOKUP('Données projet'!$B$9,Paramètres!$A$1:$I$89,3,0)*0.475*44/12</f>
        <v>1.790028302912457E-2</v>
      </c>
      <c r="AC36" s="22">
        <f t="shared" si="3"/>
        <v>39.037054663645122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85.351196714961219</v>
      </c>
      <c r="AO36" s="59">
        <f t="shared" si="36"/>
        <v>451.63168861887107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70.758250891937109</v>
      </c>
      <c r="AV36" s="21">
        <f>EXP(-LN(2)/25)*AV35+(1-EXP(-LN(2)/25))/(LN(2)/25)*Calculateur!AQ36*Calculateur!AS36*VLOOKUP('Données projet'!$B$10,Paramètres!$A$1:$I$89,3,0)*0.475*44/12</f>
        <v>8.7305081106685645</v>
      </c>
      <c r="AW36" s="21">
        <f>EXP(-LN(2)/2)*AW35+(1-EXP(-LN(2)/2))/(LN(2)/2)*AQ36*AT36*VLOOKUP('Données projet'!$B$10,Paramètres!$A$1:$I$89,3,0)*0.475*44/12</f>
        <v>3.6465969249384167E-2</v>
      </c>
      <c r="AX36" s="21">
        <f t="shared" si="6"/>
        <v>79.525224971855053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42.534833967269066</v>
      </c>
      <c r="BJ36" s="59">
        <f t="shared" si="38"/>
        <v>207.04890280179532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29.926326724569851</v>
      </c>
      <c r="BQ36" s="21">
        <f>EXP(-LN(2)/25)*BQ35+(1-EXP(-LN(2)/25))/(LN(2)/25)*Calculateur!BL36*Calculateur!BN36*VLOOKUP('Données projet'!$B$11,Paramètres!$A$1:$I$89,3,0)*0.475*44/12</f>
        <v>3.6924603830356477</v>
      </c>
      <c r="BR36" s="21">
        <f>EXP(-LN(2)/2)*BR35+(1-EXP(-LN(2)/2))/(LN(2)/2)*BL36*BO36*VLOOKUP('Données projet'!$B$11,Paramètres!$A$1:$I$89,3,0)*0.475*44/12</f>
        <v>1.5422830501446732E-2</v>
      </c>
      <c r="BS36" s="22">
        <f t="shared" si="9"/>
        <v>33.634209938106949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48.096629350804818</v>
      </c>
      <c r="T37" s="59">
        <f t="shared" si="34"/>
        <v>236.10816178434814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34.052450339993804</v>
      </c>
      <c r="AA37" s="21">
        <f>EXP(-LN(2)/25)*AA36+(1-EXP(-LN(2)/25))/(LN(2)/25)*Calculateur!V37*Calculateur!X37*VLOOKUP('Données projet'!$B$9,Paramètres!$A$1:$I$89,3,0)*0.475*44/12</f>
        <v>4.1684102654525583</v>
      </c>
      <c r="AB37" s="21">
        <f>EXP(-LN(2)/2)*AB36+(1-EXP(-LN(2)/2))/(LN(2)/2)*V37*Y37*VLOOKUP('Données projet'!$B$9,Paramètres!$A$1:$I$89,3,0)*0.475*44/12</f>
        <v>1.2657411515052458E-2</v>
      </c>
      <c r="AC37" s="22">
        <f t="shared" si="3"/>
        <v>38.233518016961412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85.351196714961219</v>
      </c>
      <c r="AO37" s="59">
        <f t="shared" si="36"/>
        <v>451.63168861887107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69.370724750217747</v>
      </c>
      <c r="AV37" s="21">
        <f>EXP(-LN(2)/25)*AV36+(1-EXP(-LN(2)/25))/(LN(2)/25)*Calculateur!AQ37*Calculateur!AS37*VLOOKUP('Données projet'!$B$10,Paramètres!$A$1:$I$89,3,0)*0.475*44/12</f>
        <v>8.4917719072648641</v>
      </c>
      <c r="AW37" s="21">
        <f>EXP(-LN(2)/2)*AW36+(1-EXP(-LN(2)/2))/(LN(2)/2)*AQ37*AT37*VLOOKUP('Données projet'!$B$10,Paramètres!$A$1:$I$89,3,0)*0.475*44/12</f>
        <v>2.5785334138779661E-2</v>
      </c>
      <c r="AX37" s="21">
        <f t="shared" si="6"/>
        <v>77.888281991621383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42.534833967269066</v>
      </c>
      <c r="BJ37" s="59">
        <f t="shared" si="38"/>
        <v>207.04890280179532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29.339489710757977</v>
      </c>
      <c r="BQ37" s="21">
        <f>EXP(-LN(2)/25)*BQ36+(1-EXP(-LN(2)/25))/(LN(2)/25)*Calculateur!BL37*Calculateur!BN37*VLOOKUP('Données projet'!$B$11,Paramètres!$A$1:$I$89,3,0)*0.475*44/12</f>
        <v>3.5914898596834854</v>
      </c>
      <c r="BR37" s="21">
        <f>EXP(-LN(2)/2)*BR36+(1-EXP(-LN(2)/2))/(LN(2)/2)*BL37*BO37*VLOOKUP('Données projet'!$B$11,Paramètres!$A$1:$I$89,3,0)*0.475*44/12</f>
        <v>1.0905588032663706E-2</v>
      </c>
      <c r="BS37" s="22">
        <f t="shared" si="9"/>
        <v>32.941885158474129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48.096629350804818</v>
      </c>
      <c r="T38" s="59">
        <f t="shared" si="34"/>
        <v>236.10816178434814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33.384702558770371</v>
      </c>
      <c r="AA38" s="21">
        <f>EXP(-LN(2)/25)*AA37+(1-EXP(-LN(2)/25))/(LN(2)/25)*Calculateur!V38*Calculateur!X38*VLOOKUP('Données projet'!$B$9,Paramètres!$A$1:$I$89,3,0)*0.475*44/12</f>
        <v>4.0544248675365893</v>
      </c>
      <c r="AB38" s="21">
        <f>EXP(-LN(2)/2)*AB37+(1-EXP(-LN(2)/2))/(LN(2)/2)*V38*Y38*VLOOKUP('Données projet'!$B$9,Paramètres!$A$1:$I$89,3,0)*0.475*44/12</f>
        <v>8.9501415145622851E-3</v>
      </c>
      <c r="AC38" s="22">
        <f t="shared" si="3"/>
        <v>37.448077567821521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85.351196714961219</v>
      </c>
      <c r="AO38" s="59">
        <f t="shared" si="36"/>
        <v>451.63168861887107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68.010407149830115</v>
      </c>
      <c r="AV38" s="21">
        <f>EXP(-LN(2)/25)*AV37+(1-EXP(-LN(2)/25))/(LN(2)/25)*Calculateur!AQ38*Calculateur!AS38*VLOOKUP('Données projet'!$B$10,Paramètres!$A$1:$I$89,3,0)*0.475*44/12</f>
        <v>8.2595639578978304</v>
      </c>
      <c r="AW38" s="21">
        <f>EXP(-LN(2)/2)*AW37+(1-EXP(-LN(2)/2))/(LN(2)/2)*AQ38*AT38*VLOOKUP('Données projet'!$B$10,Paramètres!$A$1:$I$89,3,0)*0.475*44/12</f>
        <v>1.8232984624692083E-2</v>
      </c>
      <c r="AX38" s="21">
        <f t="shared" si="6"/>
        <v>76.288204092352629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42.534833967269066</v>
      </c>
      <c r="BJ38" s="59">
        <f t="shared" si="38"/>
        <v>207.04890280179532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28.764160212851721</v>
      </c>
      <c r="BQ38" s="21">
        <f>EXP(-LN(2)/25)*BQ37+(1-EXP(-LN(2)/25))/(LN(2)/25)*Calculateur!BL38*Calculateur!BN38*VLOOKUP('Données projet'!$B$11,Paramètres!$A$1:$I$89,3,0)*0.475*44/12</f>
        <v>3.4932803806021973</v>
      </c>
      <c r="BR38" s="21">
        <f>EXP(-LN(2)/2)*BR37+(1-EXP(-LN(2)/2))/(LN(2)/2)*BL38*BO38*VLOOKUP('Données projet'!$B$11,Paramètres!$A$1:$I$89,3,0)*0.475*44/12</f>
        <v>7.7114152507233667E-3</v>
      </c>
      <c r="BS38" s="22">
        <f t="shared" si="9"/>
        <v>32.265152008704646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48.096629350804818</v>
      </c>
      <c r="T39" s="59">
        <f t="shared" si="34"/>
        <v>236.10816178434814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32.7300489042508</v>
      </c>
      <c r="AA39" s="21">
        <f>EXP(-LN(2)/25)*AA38+(1-EXP(-LN(2)/25))/(LN(2)/25)*Calculateur!V39*Calculateur!X39*VLOOKUP('Données projet'!$B$9,Paramètres!$A$1:$I$89,3,0)*0.475*44/12</f>
        <v>3.9435564063208641</v>
      </c>
      <c r="AB39" s="21">
        <f>EXP(-LN(2)/2)*AB38+(1-EXP(-LN(2)/2))/(LN(2)/2)*V39*Y39*VLOOKUP('Données projet'!$B$9,Paramètres!$A$1:$I$89,3,0)*0.475*44/12</f>
        <v>6.3287057575262288E-3</v>
      </c>
      <c r="AC39" s="22">
        <f t="shared" si="3"/>
        <v>36.679934016329192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85.351196714961219</v>
      </c>
      <c r="AO39" s="59">
        <f t="shared" si="36"/>
        <v>451.63168861887107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66.676764547874271</v>
      </c>
      <c r="AV39" s="21">
        <f>EXP(-LN(2)/25)*AV38+(1-EXP(-LN(2)/25))/(LN(2)/25)*Calculateur!AQ39*Calculateur!AS39*VLOOKUP('Données projet'!$B$10,Paramètres!$A$1:$I$89,3,0)*0.475*44/12</f>
        <v>8.0337057471175228</v>
      </c>
      <c r="AW39" s="21">
        <f>EXP(-LN(2)/2)*AW38+(1-EXP(-LN(2)/2))/(LN(2)/2)*AQ39*AT39*VLOOKUP('Données projet'!$B$10,Paramètres!$A$1:$I$89,3,0)*0.475*44/12</f>
        <v>1.2892667069389831E-2</v>
      </c>
      <c r="AX39" s="21">
        <f t="shared" si="6"/>
        <v>74.723362962061188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42.534833967269066</v>
      </c>
      <c r="BJ39" s="59">
        <f t="shared" si="38"/>
        <v>207.04890280179532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28.200112575483061</v>
      </c>
      <c r="BQ39" s="21">
        <f>EXP(-LN(2)/25)*BQ38+(1-EXP(-LN(2)/25))/(LN(2)/25)*Calculateur!BL39*Calculateur!BN39*VLOOKUP('Données projet'!$B$11,Paramètres!$A$1:$I$89,3,0)*0.475*44/12</f>
        <v>3.3977564448909989</v>
      </c>
      <c r="BR39" s="21">
        <f>EXP(-LN(2)/2)*BR38+(1-EXP(-LN(2)/2))/(LN(2)/2)*BL39*BO39*VLOOKUP('Données projet'!$B$11,Paramètres!$A$1:$I$89,3,0)*0.475*44/12</f>
        <v>5.4527940163318538E-3</v>
      </c>
      <c r="BS39" s="22">
        <f t="shared" si="9"/>
        <v>31.603321814390391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48.096629350804818</v>
      </c>
      <c r="T40" s="59">
        <f t="shared" si="34"/>
        <v>236.10816178434814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32.088232608597053</v>
      </c>
      <c r="AA40" s="21">
        <f>EXP(-LN(2)/25)*AA39+(1-EXP(-LN(2)/25))/(LN(2)/25)*Calculateur!V40*Calculateur!X40*VLOOKUP('Données projet'!$B$9,Paramètres!$A$1:$I$89,3,0)*0.475*44/12</f>
        <v>3.8357196490074017</v>
      </c>
      <c r="AB40" s="21">
        <f>EXP(-LN(2)/2)*AB39+(1-EXP(-LN(2)/2))/(LN(2)/2)*V40*Y40*VLOOKUP('Données projet'!$B$9,Paramètres!$A$1:$I$89,3,0)*0.475*44/12</f>
        <v>4.4750707572811426E-3</v>
      </c>
      <c r="AC40" s="22">
        <f t="shared" si="3"/>
        <v>35.928427328361735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85.351196714961219</v>
      </c>
      <c r="AO40" s="59">
        <f t="shared" si="36"/>
        <v>451.63168861887107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65.369273863901114</v>
      </c>
      <c r="AV40" s="21">
        <f>EXP(-LN(2)/25)*AV39+(1-EXP(-LN(2)/25))/(LN(2)/25)*Calculateur!AQ40*Calculateur!AS40*VLOOKUP('Données projet'!$B$10,Paramètres!$A$1:$I$89,3,0)*0.475*44/12</f>
        <v>7.8140236409883705</v>
      </c>
      <c r="AW40" s="21">
        <f>EXP(-LN(2)/2)*AW39+(1-EXP(-LN(2)/2))/(LN(2)/2)*AQ40*AT40*VLOOKUP('Données projet'!$B$10,Paramètres!$A$1:$I$89,3,0)*0.475*44/12</f>
        <v>9.1164923123460417E-3</v>
      </c>
      <c r="AX40" s="21">
        <f t="shared" si="6"/>
        <v>73.192413997201825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42.534833967269066</v>
      </c>
      <c r="BJ40" s="59">
        <f t="shared" si="38"/>
        <v>207.04890280179532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27.647125568248114</v>
      </c>
      <c r="BQ40" s="21">
        <f>EXP(-LN(2)/25)*BQ39+(1-EXP(-LN(2)/25))/(LN(2)/25)*Calculateur!BL40*Calculateur!BN40*VLOOKUP('Données projet'!$B$11,Paramètres!$A$1:$I$89,3,0)*0.475*44/12</f>
        <v>3.3048446162252088</v>
      </c>
      <c r="BR40" s="21">
        <f>EXP(-LN(2)/2)*BR39+(1-EXP(-LN(2)/2))/(LN(2)/2)*BL40*BO40*VLOOKUP('Données projet'!$B$11,Paramètres!$A$1:$I$89,3,0)*0.475*44/12</f>
        <v>3.8557076253616842E-3</v>
      </c>
      <c r="BS40" s="22">
        <f t="shared" si="9"/>
        <v>30.955825892098687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48.096629350804818</v>
      </c>
      <c r="T41" s="59">
        <f t="shared" si="34"/>
        <v>236.10816178434814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31.459001939031793</v>
      </c>
      <c r="AA41" s="21">
        <f>EXP(-LN(2)/25)*AA40+(1-EXP(-LN(2)/25))/(LN(2)/25)*Calculateur!V41*Calculateur!X41*VLOOKUP('Données projet'!$B$9,Paramètres!$A$1:$I$89,3,0)*0.475*44/12</f>
        <v>3.7308316934935646</v>
      </c>
      <c r="AB41" s="21">
        <f>EXP(-LN(2)/2)*AB40+(1-EXP(-LN(2)/2))/(LN(2)/2)*V41*Y41*VLOOKUP('Données projet'!$B$9,Paramètres!$A$1:$I$89,3,0)*0.475*44/12</f>
        <v>3.1643528787631144E-3</v>
      </c>
      <c r="AC41" s="22">
        <f t="shared" si="3"/>
        <v>35.192997985404119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85.351196714961219</v>
      </c>
      <c r="AO41" s="59">
        <f t="shared" si="36"/>
        <v>451.63168861887107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64.087422274750111</v>
      </c>
      <c r="AV41" s="21">
        <f>EXP(-LN(2)/25)*AV40+(1-EXP(-LN(2)/25))/(LN(2)/25)*Calculateur!AQ41*Calculateur!AS41*VLOOKUP('Données projet'!$B$10,Paramètres!$A$1:$I$89,3,0)*0.475*44/12</f>
        <v>7.6003487536038996</v>
      </c>
      <c r="AW41" s="21">
        <f>EXP(-LN(2)/2)*AW40+(1-EXP(-LN(2)/2))/(LN(2)/2)*AQ41*AT41*VLOOKUP('Données projet'!$B$10,Paramètres!$A$1:$I$89,3,0)*0.475*44/12</f>
        <v>6.4463335346949154E-3</v>
      </c>
      <c r="AX41" s="21">
        <f t="shared" si="6"/>
        <v>71.694217361888704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42.534833967269066</v>
      </c>
      <c r="BJ41" s="59">
        <f t="shared" si="38"/>
        <v>207.04890280179532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27.104982298936275</v>
      </c>
      <c r="BQ41" s="21">
        <f>EXP(-LN(2)/25)*BQ40+(1-EXP(-LN(2)/25))/(LN(2)/25)*Calculateur!BL41*Calculateur!BN41*VLOOKUP('Données projet'!$B$11,Paramètres!$A$1:$I$89,3,0)*0.475*44/12</f>
        <v>3.2144734664003054</v>
      </c>
      <c r="BR41" s="21">
        <f>EXP(-LN(2)/2)*BR40+(1-EXP(-LN(2)/2))/(LN(2)/2)*BL41*BO41*VLOOKUP('Données projet'!$B$11,Paramètres!$A$1:$I$89,3,0)*0.475*44/12</f>
        <v>2.7263970081659273E-3</v>
      </c>
      <c r="BS41" s="22">
        <f t="shared" si="9"/>
        <v>30.322182162344749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48.096629350804818</v>
      </c>
      <c r="T42" s="59">
        <f t="shared" si="34"/>
        <v>236.10816178434814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30.842110099103895</v>
      </c>
      <c r="AA42" s="21">
        <f>EXP(-LN(2)/25)*AA41+(1-EXP(-LN(2)/25))/(LN(2)/25)*Calculateur!V42*Calculateur!X42*VLOOKUP('Données projet'!$B$9,Paramètres!$A$1:$I$89,3,0)*0.475*44/12</f>
        <v>3.6288119046390714</v>
      </c>
      <c r="AB42" s="21">
        <f>EXP(-LN(2)/2)*AB41+(1-EXP(-LN(2)/2))/(LN(2)/2)*V42*Y42*VLOOKUP('Données projet'!$B$9,Paramètres!$A$1:$I$89,3,0)*0.475*44/12</f>
        <v>2.2375353786405713E-3</v>
      </c>
      <c r="AC42" s="22">
        <f t="shared" si="3"/>
        <v>34.473159539121603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85.351196714961219</v>
      </c>
      <c r="AO42" s="59">
        <f t="shared" si="36"/>
        <v>451.63168861887107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62.830707013410084</v>
      </c>
      <c r="AV42" s="21">
        <f>EXP(-LN(2)/25)*AV41+(1-EXP(-LN(2)/25))/(LN(2)/25)*Calculateur!AQ42*Calculateur!AS42*VLOOKUP('Données projet'!$B$10,Paramètres!$A$1:$I$89,3,0)*0.475*44/12</f>
        <v>7.3925168172516305</v>
      </c>
      <c r="AW42" s="21">
        <f>EXP(-LN(2)/2)*AW41+(1-EXP(-LN(2)/2))/(LN(2)/2)*AQ42*AT42*VLOOKUP('Données projet'!$B$10,Paramètres!$A$1:$I$89,3,0)*0.475*44/12</f>
        <v>4.5582461561730209E-3</v>
      </c>
      <c r="AX42" s="21">
        <f t="shared" si="6"/>
        <v>70.227782076817888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42.534833967269066</v>
      </c>
      <c r="BJ42" s="59">
        <f t="shared" si="38"/>
        <v>207.04890280179532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26.573470128460897</v>
      </c>
      <c r="BQ42" s="21">
        <f>EXP(-LN(2)/25)*BQ41+(1-EXP(-LN(2)/25))/(LN(2)/25)*Calculateur!BL42*Calculateur!BN42*VLOOKUP('Données projet'!$B$11,Paramètres!$A$1:$I$89,3,0)*0.475*44/12</f>
        <v>3.1265735204197762</v>
      </c>
      <c r="BR42" s="21">
        <f>EXP(-LN(2)/2)*BR41+(1-EXP(-LN(2)/2))/(LN(2)/2)*BL42*BO42*VLOOKUP('Données projet'!$B$11,Paramètres!$A$1:$I$89,3,0)*0.475*44/12</f>
        <v>1.9278538126808423E-3</v>
      </c>
      <c r="BS42" s="22">
        <f t="shared" si="9"/>
        <v>29.701971502693354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48.096629350804818</v>
      </c>
      <c r="T43" s="59">
        <f t="shared" si="34"/>
        <v>236.10816178434814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30.237315131890114</v>
      </c>
      <c r="AA43" s="21">
        <f>EXP(-LN(2)/25)*AA42+(1-EXP(-LN(2)/25))/(LN(2)/25)*Calculateur!V43*Calculateur!X43*VLOOKUP('Données projet'!$B$9,Paramètres!$A$1:$I$89,3,0)*0.475*44/12</f>
        <v>3.5295818522757916</v>
      </c>
      <c r="AB43" s="21">
        <f>EXP(-LN(2)/2)*AB42+(1-EXP(-LN(2)/2))/(LN(2)/2)*V43*Y43*VLOOKUP('Données projet'!$B$9,Paramètres!$A$1:$I$89,3,0)*0.475*44/12</f>
        <v>1.5821764393815572E-3</v>
      </c>
      <c r="AC43" s="22">
        <f t="shared" si="3"/>
        <v>33.768479160605288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85.351196714961219</v>
      </c>
      <c r="AO43" s="59">
        <f t="shared" si="36"/>
        <v>451.63168861887107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61.598635171824313</v>
      </c>
      <c r="AV43" s="21">
        <f>EXP(-LN(2)/25)*AV42+(1-EXP(-LN(2)/25))/(LN(2)/25)*Calculateur!AQ43*Calculateur!AS43*VLOOKUP('Données projet'!$B$10,Paramètres!$A$1:$I$89,3,0)*0.475*44/12</f>
        <v>7.190368056128321</v>
      </c>
      <c r="AW43" s="21">
        <f>EXP(-LN(2)/2)*AW42+(1-EXP(-LN(2)/2))/(LN(2)/2)*AQ43*AT43*VLOOKUP('Données projet'!$B$10,Paramètres!$A$1:$I$89,3,0)*0.475*44/12</f>
        <v>3.2231667673474577E-3</v>
      </c>
      <c r="AX43" s="21">
        <f t="shared" si="6"/>
        <v>68.792226394719975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42.534833967269066</v>
      </c>
      <c r="BJ43" s="59">
        <f t="shared" si="38"/>
        <v>207.04890280179532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26.052380587458128</v>
      </c>
      <c r="BQ43" s="21">
        <f>EXP(-LN(2)/25)*BQ42+(1-EXP(-LN(2)/25))/(LN(2)/25)*Calculateur!BL43*Calculateur!BN43*VLOOKUP('Données projet'!$B$11,Paramètres!$A$1:$I$89,3,0)*0.475*44/12</f>
        <v>3.0410772030845417</v>
      </c>
      <c r="BR43" s="21">
        <f>EXP(-LN(2)/2)*BR42+(1-EXP(-LN(2)/2))/(LN(2)/2)*BL43*BO43*VLOOKUP('Données projet'!$B$11,Paramètres!$A$1:$I$89,3,0)*0.475*44/12</f>
        <v>1.3631985040829639E-3</v>
      </c>
      <c r="BS43" s="22">
        <f t="shared" si="9"/>
        <v>29.094820989046752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48.096629350804818</v>
      </c>
      <c r="T44" s="59">
        <f t="shared" si="34"/>
        <v>236.10816178434814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29.644379825094891</v>
      </c>
      <c r="AA44" s="21">
        <f>EXP(-LN(2)/25)*AA43+(1-EXP(-LN(2)/25))/(LN(2)/25)*Calculateur!V44*Calculateur!X44*VLOOKUP('Données projet'!$B$9,Paramètres!$A$1:$I$89,3,0)*0.475*44/12</f>
        <v>3.4330652509126676</v>
      </c>
      <c r="AB44" s="21">
        <f>EXP(-LN(2)/2)*AB43+(1-EXP(-LN(2)/2))/(LN(2)/2)*V44*Y44*VLOOKUP('Données projet'!$B$9,Paramètres!$A$1:$I$89,3,0)*0.475*44/12</f>
        <v>1.1187676893202856E-3</v>
      </c>
      <c r="AC44" s="22">
        <f t="shared" si="3"/>
        <v>33.078563843696877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85.351196714961219</v>
      </c>
      <c r="AO44" s="59">
        <f t="shared" si="36"/>
        <v>451.63168861887107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60.39072350756242</v>
      </c>
      <c r="AV44" s="21">
        <f>EXP(-LN(2)/25)*AV43+(1-EXP(-LN(2)/25))/(LN(2)/25)*Calculateur!AQ44*Calculateur!AS44*VLOOKUP('Données projet'!$B$10,Paramètres!$A$1:$I$89,3,0)*0.475*44/12</f>
        <v>6.9937470635084695</v>
      </c>
      <c r="AW44" s="21">
        <f>EXP(-LN(2)/2)*AW43+(1-EXP(-LN(2)/2))/(LN(2)/2)*AQ44*AT44*VLOOKUP('Données projet'!$B$10,Paramètres!$A$1:$I$89,3,0)*0.475*44/12</f>
        <v>2.2791230780865104E-3</v>
      </c>
      <c r="AX44" s="21">
        <f t="shared" si="6"/>
        <v>67.386749694148975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42.534833967269066</v>
      </c>
      <c r="BJ44" s="59">
        <f t="shared" si="38"/>
        <v>207.04890280179532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25.541509294521187</v>
      </c>
      <c r="BQ44" s="21">
        <f>EXP(-LN(2)/25)*BQ43+(1-EXP(-LN(2)/25))/(LN(2)/25)*Calculateur!BL44*Calculateur!BN44*VLOOKUP('Données projet'!$B$11,Paramètres!$A$1:$I$89,3,0)*0.475*44/12</f>
        <v>2.9579187870428951</v>
      </c>
      <c r="BR44" s="21">
        <f>EXP(-LN(2)/2)*BR43+(1-EXP(-LN(2)/2))/(LN(2)/2)*BL44*BO44*VLOOKUP('Données projet'!$B$11,Paramètres!$A$1:$I$89,3,0)*0.475*44/12</f>
        <v>9.6392690634042127E-4</v>
      </c>
      <c r="BS44" s="22">
        <f t="shared" si="9"/>
        <v>28.500392008470424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48.096629350804818</v>
      </c>
      <c r="T45" s="59">
        <f t="shared" si="34"/>
        <v>236.10816178434814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29.063071618011094</v>
      </c>
      <c r="AA45" s="21">
        <f>EXP(-LN(2)/25)*AA44+(1-EXP(-LN(2)/25))/(LN(2)/25)*Calculateur!V45*Calculateur!X45*VLOOKUP('Données projet'!$B$9,Paramètres!$A$1:$I$89,3,0)*0.475*44/12</f>
        <v>3.3391879010894057</v>
      </c>
      <c r="AB45" s="21">
        <f>EXP(-LN(2)/2)*AB44+(1-EXP(-LN(2)/2))/(LN(2)/2)*V45*Y45*VLOOKUP('Données projet'!$B$9,Paramètres!$A$1:$I$89,3,0)*0.475*44/12</f>
        <v>7.910882196907786E-4</v>
      </c>
      <c r="AC45" s="22">
        <f t="shared" si="3"/>
        <v>32.403050607320189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85.351196714961219</v>
      </c>
      <c r="AO45" s="59">
        <f t="shared" si="36"/>
        <v>451.63168861887107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59.206498254283339</v>
      </c>
      <c r="AV45" s="21">
        <f>EXP(-LN(2)/25)*AV44+(1-EXP(-LN(2)/25))/(LN(2)/25)*Calculateur!AQ45*Calculateur!AS45*VLOOKUP('Données projet'!$B$10,Paramètres!$A$1:$I$89,3,0)*0.475*44/12</f>
        <v>6.8025026822716566</v>
      </c>
      <c r="AW45" s="21">
        <f>EXP(-LN(2)/2)*AW44+(1-EXP(-LN(2)/2))/(LN(2)/2)*AQ45*AT45*VLOOKUP('Données projet'!$B$10,Paramètres!$A$1:$I$89,3,0)*0.475*44/12</f>
        <v>1.6115833836737288E-3</v>
      </c>
      <c r="AX45" s="21">
        <f t="shared" si="6"/>
        <v>66.010612519938675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42.534833967269066</v>
      </c>
      <c r="BJ45" s="59">
        <f t="shared" si="38"/>
        <v>207.04890280179532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25.04065587603802</v>
      </c>
      <c r="BQ45" s="21">
        <f>EXP(-LN(2)/25)*BQ44+(1-EXP(-LN(2)/25))/(LN(2)/25)*Calculateur!BL45*Calculateur!BN45*VLOOKUP('Données projet'!$B$11,Paramètres!$A$1:$I$89,3,0)*0.475*44/12</f>
        <v>2.8770343422610187</v>
      </c>
      <c r="BR45" s="21">
        <f>EXP(-LN(2)/2)*BR44+(1-EXP(-LN(2)/2))/(LN(2)/2)*BL45*BO45*VLOOKUP('Données projet'!$B$11,Paramètres!$A$1:$I$89,3,0)*0.475*44/12</f>
        <v>6.8159925204148205E-4</v>
      </c>
      <c r="BS45" s="22">
        <f t="shared" si="9"/>
        <v>27.91837181755108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48.096629350804818</v>
      </c>
      <c r="T46" s="59">
        <f t="shared" si="34"/>
        <v>236.10816178434814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28.493162510305215</v>
      </c>
      <c r="AA46" s="21">
        <f>EXP(-LN(2)/25)*AA45+(1-EXP(-LN(2)/25))/(LN(2)/25)*Calculateur!V46*Calculateur!X46*VLOOKUP('Données projet'!$B$9,Paramètres!$A$1:$I$89,3,0)*0.475*44/12</f>
        <v>3.2478776323338558</v>
      </c>
      <c r="AB46" s="21">
        <f>EXP(-LN(2)/2)*AB45+(1-EXP(-LN(2)/2))/(LN(2)/2)*V46*Y46*VLOOKUP('Données projet'!$B$9,Paramètres!$A$1:$I$89,3,0)*0.475*44/12</f>
        <v>5.5938384466014282E-4</v>
      </c>
      <c r="AC46" s="22">
        <f t="shared" si="3"/>
        <v>31.741599526483732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85.351196714961219</v>
      </c>
      <c r="AO46" s="59">
        <f t="shared" si="36"/>
        <v>451.63168861887107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58.045494935914974</v>
      </c>
      <c r="AV46" s="21">
        <f>EXP(-LN(2)/25)*AV45+(1-EXP(-LN(2)/25))/(LN(2)/25)*Calculateur!AQ46*Calculateur!AS46*VLOOKUP('Données projet'!$B$10,Paramètres!$A$1:$I$89,3,0)*0.475*44/12</f>
        <v>6.6164878886968692</v>
      </c>
      <c r="AW46" s="21">
        <f>EXP(-LN(2)/2)*AW45+(1-EXP(-LN(2)/2))/(LN(2)/2)*AQ46*AT46*VLOOKUP('Données projet'!$B$10,Paramètres!$A$1:$I$89,3,0)*0.475*44/12</f>
        <v>1.1395615390432552E-3</v>
      </c>
      <c r="AX46" s="21">
        <f t="shared" si="6"/>
        <v>64.663122386150889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42.534833967269066</v>
      </c>
      <c r="BJ46" s="59">
        <f t="shared" si="38"/>
        <v>207.04890280179532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24.549623887600887</v>
      </c>
      <c r="BQ46" s="21">
        <f>EXP(-LN(2)/25)*BQ45+(1-EXP(-LN(2)/25))/(LN(2)/25)*Calculateur!BL46*Calculateur!BN46*VLOOKUP('Données projet'!$B$11,Paramètres!$A$1:$I$89,3,0)*0.475*44/12</f>
        <v>2.7983616868752308</v>
      </c>
      <c r="BR46" s="21">
        <f>EXP(-LN(2)/2)*BR45+(1-EXP(-LN(2)/2))/(LN(2)/2)*BL46*BO46*VLOOKUP('Données projet'!$B$11,Paramètres!$A$1:$I$89,3,0)*0.475*44/12</f>
        <v>4.8196345317021074E-4</v>
      </c>
      <c r="BS46" s="22">
        <f t="shared" si="9"/>
        <v>27.348467537929288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48.096629350804818</v>
      </c>
      <c r="T47" s="59">
        <f t="shared" si="34"/>
        <v>236.10816178434814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27.934428972591217</v>
      </c>
      <c r="AA47" s="21">
        <f>EXP(-LN(2)/25)*AA46+(1-EXP(-LN(2)/25))/(LN(2)/25)*Calculateur!V47*Calculateur!X47*VLOOKUP('Données projet'!$B$9,Paramètres!$A$1:$I$89,3,0)*0.475*44/12</f>
        <v>3.159064247679225</v>
      </c>
      <c r="AB47" s="21">
        <f>EXP(-LN(2)/2)*AB46+(1-EXP(-LN(2)/2))/(LN(2)/2)*V47*Y47*VLOOKUP('Données projet'!$B$9,Paramètres!$A$1:$I$89,3,0)*0.475*44/12</f>
        <v>3.955441098453893E-4</v>
      </c>
      <c r="AC47" s="22">
        <f t="shared" si="3"/>
        <v>31.093888764380289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85.351196714961219</v>
      </c>
      <c r="AO47" s="59">
        <f t="shared" si="36"/>
        <v>451.63168861887107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56.907258184477712</v>
      </c>
      <c r="AV47" s="21">
        <f>EXP(-LN(2)/25)*AV46+(1-EXP(-LN(2)/25))/(LN(2)/25)*Calculateur!AQ47*Calculateur!AS47*VLOOKUP('Données projet'!$B$10,Paramètres!$A$1:$I$89,3,0)*0.475*44/12</f>
        <v>6.4355596794344772</v>
      </c>
      <c r="AW47" s="21">
        <f>EXP(-LN(2)/2)*AW46+(1-EXP(-LN(2)/2))/(LN(2)/2)*AQ47*AT47*VLOOKUP('Données projet'!$B$10,Paramètres!$A$1:$I$89,3,0)*0.475*44/12</f>
        <v>8.0579169183686442E-4</v>
      </c>
      <c r="AX47" s="21">
        <f t="shared" si="6"/>
        <v>63.343623655604027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42.534833967269066</v>
      </c>
      <c r="BJ47" s="59">
        <f t="shared" si="38"/>
        <v>207.04890280179532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24.068220736957066</v>
      </c>
      <c r="BQ47" s="21">
        <f>EXP(-LN(2)/25)*BQ46+(1-EXP(-LN(2)/25))/(LN(2)/25)*Calculateur!BL47*Calculateur!BN47*VLOOKUP('Données projet'!$B$11,Paramètres!$A$1:$I$89,3,0)*0.475*44/12</f>
        <v>2.7218403393881823</v>
      </c>
      <c r="BR47" s="21">
        <f>EXP(-LN(2)/2)*BR46+(1-EXP(-LN(2)/2))/(LN(2)/2)*BL47*BO47*VLOOKUP('Données projet'!$B$11,Paramètres!$A$1:$I$89,3,0)*0.475*44/12</f>
        <v>3.4079962602074108E-4</v>
      </c>
      <c r="BS47" s="22">
        <f t="shared" si="9"/>
        <v>26.79040187597127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48.096629350804818</v>
      </c>
      <c r="T48" s="59">
        <f t="shared" si="34"/>
        <v>236.10816178434814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27.386651858757983</v>
      </c>
      <c r="AA48" s="21">
        <f>EXP(-LN(2)/25)*AA47+(1-EXP(-LN(2)/25))/(LN(2)/25)*Calculateur!V48*Calculateur!X48*VLOOKUP('Données projet'!$B$9,Paramètres!$A$1:$I$89,3,0)*0.475*44/12</f>
        <v>3.0726794696984681</v>
      </c>
      <c r="AB48" s="21">
        <f>EXP(-LN(2)/2)*AB47+(1-EXP(-LN(2)/2))/(LN(2)/2)*V48*Y48*VLOOKUP('Données projet'!$B$9,Paramètres!$A$1:$I$89,3,0)*0.475*44/12</f>
        <v>2.7969192233007141E-4</v>
      </c>
      <c r="AC48" s="22">
        <f t="shared" si="3"/>
        <v>30.45961102037878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85.351196714961219</v>
      </c>
      <c r="AO48" s="59">
        <f t="shared" si="36"/>
        <v>451.63168861887107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55.791341561480266</v>
      </c>
      <c r="AV48" s="21">
        <f>EXP(-LN(2)/25)*AV47+(1-EXP(-LN(2)/25))/(LN(2)/25)*Calculateur!AQ48*Calculateur!AS48*VLOOKUP('Données projet'!$B$10,Paramètres!$A$1:$I$89,3,0)*0.475*44/12</f>
        <v>6.2595789615689661</v>
      </c>
      <c r="AW48" s="21">
        <f>EXP(-LN(2)/2)*AW47+(1-EXP(-LN(2)/2))/(LN(2)/2)*AQ48*AT48*VLOOKUP('Données projet'!$B$10,Paramètres!$A$1:$I$89,3,0)*0.475*44/12</f>
        <v>5.6978076952162761E-4</v>
      </c>
      <c r="AX48" s="21">
        <f t="shared" si="6"/>
        <v>62.051490303818753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42.534833967269066</v>
      </c>
      <c r="BJ48" s="59">
        <f t="shared" si="38"/>
        <v>207.04890280179532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23.596257608470442</v>
      </c>
      <c r="BQ48" s="21">
        <f>EXP(-LN(2)/25)*BQ47+(1-EXP(-LN(2)/25))/(LN(2)/25)*Calculateur!BL48*Calculateur!BN48*VLOOKUP('Données projet'!$B$11,Paramètres!$A$1:$I$89,3,0)*0.475*44/12</f>
        <v>2.6474114721722497</v>
      </c>
      <c r="BR48" s="21">
        <f>EXP(-LN(2)/2)*BR47+(1-EXP(-LN(2)/2))/(LN(2)/2)*BL48*BO48*VLOOKUP('Données projet'!$B$11,Paramètres!$A$1:$I$89,3,0)*0.475*44/12</f>
        <v>2.409817265851054E-4</v>
      </c>
      <c r="BS48" s="22">
        <f t="shared" si="9"/>
        <v>26.243910062369274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48.096629350804818</v>
      </c>
      <c r="T49" s="59">
        <f t="shared" si="34"/>
        <v>236.10816178434814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26.849616320015969</v>
      </c>
      <c r="AA49" s="21">
        <f>EXP(-LN(2)/25)*AA48+(1-EXP(-LN(2)/25))/(LN(2)/25)*Calculateur!V49*Calculateur!X49*VLOOKUP('Données projet'!$B$9,Paramètres!$A$1:$I$89,3,0)*0.475*44/12</f>
        <v>2.9886568880143729</v>
      </c>
      <c r="AB49" s="21">
        <f>EXP(-LN(2)/2)*AB48+(1-EXP(-LN(2)/2))/(LN(2)/2)*V49*Y49*VLOOKUP('Données projet'!$B$9,Paramètres!$A$1:$I$89,3,0)*0.475*44/12</f>
        <v>1.9777205492269465E-4</v>
      </c>
      <c r="AC49" s="22">
        <f t="shared" si="3"/>
        <v>29.838470980085262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85.351196714961219</v>
      </c>
      <c r="AO49" s="59">
        <f t="shared" si="36"/>
        <v>451.63168861887107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54.697307382817868</v>
      </c>
      <c r="AV49" s="21">
        <f>EXP(-LN(2)/25)*AV48+(1-EXP(-LN(2)/25))/(LN(2)/25)*Calculateur!AQ49*Calculateur!AS49*VLOOKUP('Données projet'!$B$10,Paramètres!$A$1:$I$89,3,0)*0.475*44/12</f>
        <v>6.088410445687912</v>
      </c>
      <c r="AW49" s="21">
        <f>EXP(-LN(2)/2)*AW48+(1-EXP(-LN(2)/2))/(LN(2)/2)*AQ49*AT49*VLOOKUP('Données projet'!$B$10,Paramètres!$A$1:$I$89,3,0)*0.475*44/12</f>
        <v>4.0289584591843221E-4</v>
      </c>
      <c r="AX49" s="21">
        <f t="shared" si="6"/>
        <v>60.786120724351697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42.534833967269066</v>
      </c>
      <c r="BJ49" s="59">
        <f t="shared" si="38"/>
        <v>207.04890280179532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23.133549389064356</v>
      </c>
      <c r="BQ49" s="21">
        <f>EXP(-LN(2)/25)*BQ48+(1-EXP(-LN(2)/25))/(LN(2)/25)*Calculateur!BL49*Calculateur!BN49*VLOOKUP('Données projet'!$B$11,Paramètres!$A$1:$I$89,3,0)*0.475*44/12</f>
        <v>2.575017866244381</v>
      </c>
      <c r="BR49" s="21">
        <f>EXP(-LN(2)/2)*BR48+(1-EXP(-LN(2)/2))/(LN(2)/2)*BL49*BO49*VLOOKUP('Données projet'!$B$11,Paramètres!$A$1:$I$89,3,0)*0.475*44/12</f>
        <v>1.7039981301037057E-4</v>
      </c>
      <c r="BS49" s="22">
        <f t="shared" si="9"/>
        <v>25.708737655121748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48.096629350804818</v>
      </c>
      <c r="T50" s="59">
        <f t="shared" si="34"/>
        <v>236.10816178434814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26.323111720629353</v>
      </c>
      <c r="AA50" s="21">
        <f>EXP(-LN(2)/25)*AA49+(1-EXP(-LN(2)/25))/(LN(2)/25)*Calculateur!V50*Calculateur!X50*VLOOKUP('Données projet'!$B$9,Paramètres!$A$1:$I$89,3,0)*0.475*44/12</f>
        <v>2.9069319082449847</v>
      </c>
      <c r="AB50" s="21">
        <f>EXP(-LN(2)/2)*AB49+(1-EXP(-LN(2)/2))/(LN(2)/2)*V50*Y50*VLOOKUP('Données projet'!$B$9,Paramètres!$A$1:$I$89,3,0)*0.475*44/12</f>
        <v>1.3984596116503571E-4</v>
      </c>
      <c r="AC50" s="22">
        <f t="shared" si="3"/>
        <v>29.230183474835503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85.351196714961219</v>
      </c>
      <c r="AO50" s="59">
        <f t="shared" si="36"/>
        <v>451.63168861887107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53.624726547104082</v>
      </c>
      <c r="AV50" s="21">
        <f>EXP(-LN(2)/25)*AV49+(1-EXP(-LN(2)/25))/(LN(2)/25)*Calculateur!AQ50*Calculateur!AS50*VLOOKUP('Données projet'!$B$10,Paramètres!$A$1:$I$89,3,0)*0.475*44/12</f>
        <v>5.9219225418749861</v>
      </c>
      <c r="AW50" s="21">
        <f>EXP(-LN(2)/2)*AW49+(1-EXP(-LN(2)/2))/(LN(2)/2)*AQ50*AT50*VLOOKUP('Données projet'!$B$10,Paramètres!$A$1:$I$89,3,0)*0.475*44/12</f>
        <v>2.848903847608138E-4</v>
      </c>
      <c r="AX50" s="21">
        <f t="shared" si="6"/>
        <v>59.546933979363828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42.534833967269066</v>
      </c>
      <c r="BJ50" s="59">
        <f t="shared" si="38"/>
        <v>207.04890280179532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22.679914595616676</v>
      </c>
      <c r="BQ50" s="21">
        <f>EXP(-LN(2)/25)*BQ49+(1-EXP(-LN(2)/25))/(LN(2)/25)*Calculateur!BL50*Calculateur!BN50*VLOOKUP('Données projet'!$B$11,Paramètres!$A$1:$I$89,3,0)*0.475*44/12</f>
        <v>2.5046038672776243</v>
      </c>
      <c r="BR50" s="21">
        <f>EXP(-LN(2)/2)*BR49+(1-EXP(-LN(2)/2))/(LN(2)/2)*BL50*BO50*VLOOKUP('Données projet'!$B$11,Paramètres!$A$1:$I$89,3,0)*0.475*44/12</f>
        <v>1.2049086329255273E-4</v>
      </c>
      <c r="BS50" s="22">
        <f t="shared" si="9"/>
        <v>25.184638953757592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48.096629350804818</v>
      </c>
      <c r="T51" s="59">
        <f t="shared" si="34"/>
        <v>236.10816178434814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25.806931555300611</v>
      </c>
      <c r="AA51" s="21">
        <f>EXP(-LN(2)/25)*AA50+(1-EXP(-LN(2)/25))/(LN(2)/25)*Calculateur!V51*Calculateur!X51*VLOOKUP('Données projet'!$B$9,Paramètres!$A$1:$I$89,3,0)*0.475*44/12</f>
        <v>2.8274417023451206</v>
      </c>
      <c r="AB51" s="21">
        <f>EXP(-LN(2)/2)*AB50+(1-EXP(-LN(2)/2))/(LN(2)/2)*V51*Y51*VLOOKUP('Données projet'!$B$9,Paramètres!$A$1:$I$89,3,0)*0.475*44/12</f>
        <v>9.8886027461347325E-5</v>
      </c>
      <c r="AC51" s="22">
        <f t="shared" si="3"/>
        <v>28.634472143673193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85.351196714961219</v>
      </c>
      <c r="AO51" s="59">
        <f t="shared" si="36"/>
        <v>451.63168861887107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52.573178367368932</v>
      </c>
      <c r="AV51" s="21">
        <f>EXP(-LN(2)/25)*AV50+(1-EXP(-LN(2)/25))/(LN(2)/25)*Calculateur!AQ51*Calculateur!AS51*VLOOKUP('Données projet'!$B$10,Paramètres!$A$1:$I$89,3,0)*0.475*44/12</f>
        <v>5.7599872585470431</v>
      </c>
      <c r="AW51" s="21">
        <f>EXP(-LN(2)/2)*AW50+(1-EXP(-LN(2)/2))/(LN(2)/2)*AQ51*AT51*VLOOKUP('Données projet'!$B$10,Paramètres!$A$1:$I$89,3,0)*0.475*44/12</f>
        <v>2.014479229592161E-4</v>
      </c>
      <c r="AX51" s="21">
        <f t="shared" si="6"/>
        <v>58.333367073838936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42.534833967269066</v>
      </c>
      <c r="BJ51" s="59">
        <f t="shared" si="38"/>
        <v>207.04890280179532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22.235175303778604</v>
      </c>
      <c r="BQ51" s="21">
        <f>EXP(-LN(2)/25)*BQ50+(1-EXP(-LN(2)/25))/(LN(2)/25)*Calculateur!BL51*Calculateur!BN51*VLOOKUP('Données projet'!$B$11,Paramètres!$A$1:$I$89,3,0)*0.475*44/12</f>
        <v>2.4361153428155244</v>
      </c>
      <c r="BR51" s="21">
        <f>EXP(-LN(2)/2)*BR50+(1-EXP(-LN(2)/2))/(LN(2)/2)*BL51*BO51*VLOOKUP('Données projet'!$B$11,Paramètres!$A$1:$I$89,3,0)*0.475*44/12</f>
        <v>8.5199906505185297E-5</v>
      </c>
      <c r="BS51" s="22">
        <f t="shared" si="9"/>
        <v>24.671375846500634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48.096629350804818</v>
      </c>
      <c r="T52" s="59">
        <f t="shared" si="34"/>
        <v>236.10816178434814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25.300873368175154</v>
      </c>
      <c r="AA52" s="21">
        <f>EXP(-LN(2)/25)*AA51+(1-EXP(-LN(2)/25))/(LN(2)/25)*Calculateur!V52*Calculateur!X52*VLOOKUP('Données projet'!$B$9,Paramètres!$A$1:$I$89,3,0)*0.475*44/12</f>
        <v>2.7501251603057963</v>
      </c>
      <c r="AB52" s="21">
        <f>EXP(-LN(2)/2)*AB51+(1-EXP(-LN(2)/2))/(LN(2)/2)*V52*Y52*VLOOKUP('Données projet'!$B$9,Paramètres!$A$1:$I$89,3,0)*0.475*44/12</f>
        <v>6.9922980582517853E-5</v>
      </c>
      <c r="AC52" s="22">
        <f t="shared" si="3"/>
        <v>28.051068451461532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85.351196714961219</v>
      </c>
      <c r="AO52" s="59">
        <f t="shared" si="36"/>
        <v>451.63168861887107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51.542250406057327</v>
      </c>
      <c r="AV52" s="21">
        <f>EXP(-LN(2)/25)*AV51+(1-EXP(-LN(2)/25))/(LN(2)/25)*Calculateur!AQ52*Calculateur!AS52*VLOOKUP('Données projet'!$B$10,Paramètres!$A$1:$I$89,3,0)*0.475*44/12</f>
        <v>5.6024801040575092</v>
      </c>
      <c r="AW52" s="21">
        <f>EXP(-LN(2)/2)*AW51+(1-EXP(-LN(2)/2))/(LN(2)/2)*AQ52*AT52*VLOOKUP('Données projet'!$B$10,Paramètres!$A$1:$I$89,3,0)*0.475*44/12</f>
        <v>1.424451923804069E-4</v>
      </c>
      <c r="AX52" s="21">
        <f t="shared" si="6"/>
        <v>57.144872955307221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42.534833967269066</v>
      </c>
      <c r="BJ52" s="59">
        <f t="shared" si="38"/>
        <v>207.04890280179532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21.799157078189292</v>
      </c>
      <c r="BQ52" s="21">
        <f>EXP(-LN(2)/25)*BQ51+(1-EXP(-LN(2)/25))/(LN(2)/25)*Calculateur!BL52*Calculateur!BN52*VLOOKUP('Données projet'!$B$11,Paramètres!$A$1:$I$89,3,0)*0.475*44/12</f>
        <v>2.3694996406564957</v>
      </c>
      <c r="BR52" s="21">
        <f>EXP(-LN(2)/2)*BR51+(1-EXP(-LN(2)/2))/(LN(2)/2)*BL52*BO52*VLOOKUP('Données projet'!$B$11,Paramètres!$A$1:$I$89,3,0)*0.475*44/12</f>
        <v>6.024543164627637E-5</v>
      </c>
      <c r="BS52" s="22">
        <f t="shared" si="9"/>
        <v>24.168716964277436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48.096629350804818</v>
      </c>
      <c r="T53" s="59">
        <f t="shared" si="34"/>
        <v>236.10816178434814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24.804738673434208</v>
      </c>
      <c r="AA53" s="21">
        <f>EXP(-LN(2)/25)*AA52+(1-EXP(-LN(2)/25))/(LN(2)/25)*Calculateur!V53*Calculateur!X53*VLOOKUP('Données projet'!$B$9,Paramètres!$A$1:$I$89,3,0)*0.475*44/12</f>
        <v>2.6749228431744378</v>
      </c>
      <c r="AB53" s="21">
        <f>EXP(-LN(2)/2)*AB52+(1-EXP(-LN(2)/2))/(LN(2)/2)*V53*Y53*VLOOKUP('Données projet'!$B$9,Paramètres!$A$1:$I$89,3,0)*0.475*44/12</f>
        <v>4.9443013730673663E-5</v>
      </c>
      <c r="AC53" s="22">
        <f t="shared" si="3"/>
        <v>27.479710959622377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85.351196714961219</v>
      </c>
      <c r="AO53" s="59">
        <f t="shared" si="36"/>
        <v>451.63168861887107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50.531538313263077</v>
      </c>
      <c r="AV53" s="21">
        <f>EXP(-LN(2)/25)*AV52+(1-EXP(-LN(2)/25))/(LN(2)/25)*Calculateur!AQ53*Calculateur!AS53*VLOOKUP('Données projet'!$B$10,Paramètres!$A$1:$I$89,3,0)*0.475*44/12</f>
        <v>5.4492799909904326</v>
      </c>
      <c r="AW53" s="21">
        <f>EXP(-LN(2)/2)*AW52+(1-EXP(-LN(2)/2))/(LN(2)/2)*AQ53*AT53*VLOOKUP('Données projet'!$B$10,Paramètres!$A$1:$I$89,3,0)*0.475*44/12</f>
        <v>1.0072396147960805E-4</v>
      </c>
      <c r="AX53" s="21">
        <f t="shared" si="6"/>
        <v>55.980919028214991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42.534833967269066</v>
      </c>
      <c r="BJ53" s="59">
        <f t="shared" si="38"/>
        <v>207.04890280179532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21.371688904058932</v>
      </c>
      <c r="BQ53" s="21">
        <f>EXP(-LN(2)/25)*BQ52+(1-EXP(-LN(2)/25))/(LN(2)/25)*Calculateur!BL53*Calculateur!BN53*VLOOKUP('Données projet'!$B$11,Paramètres!$A$1:$I$89,3,0)*0.475*44/12</f>
        <v>2.3047055483761731</v>
      </c>
      <c r="BR53" s="21">
        <f>EXP(-LN(2)/2)*BR52+(1-EXP(-LN(2)/2))/(LN(2)/2)*BL53*BO53*VLOOKUP('Données projet'!$B$11,Paramètres!$A$1:$I$89,3,0)*0.475*44/12</f>
        <v>4.2599953252592655E-5</v>
      </c>
      <c r="BS53" s="22">
        <f t="shared" si="9"/>
        <v>23.676437052388358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48.096629350804818</v>
      </c>
      <c r="T54" s="59">
        <f t="shared" si="34"/>
        <v>236.10816178434814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24.318332877444849</v>
      </c>
      <c r="AA54" s="21">
        <f>EXP(-LN(2)/25)*AA53+(1-EXP(-LN(2)/25))/(LN(2)/25)*Calculateur!V54*Calculateur!X54*VLOOKUP('Données projet'!$B$9,Paramètres!$A$1:$I$89,3,0)*0.475*44/12</f>
        <v>2.6017769373597543</v>
      </c>
      <c r="AB54" s="21">
        <f>EXP(-LN(2)/2)*AB53+(1-EXP(-LN(2)/2))/(LN(2)/2)*V54*Y54*VLOOKUP('Données projet'!$B$9,Paramètres!$A$1:$I$89,3,0)*0.475*44/12</f>
        <v>3.4961490291258926E-5</v>
      </c>
      <c r="AC54" s="22">
        <f t="shared" si="3"/>
        <v>26.920144776294897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85.351196714961219</v>
      </c>
      <c r="AO54" s="59">
        <f t="shared" si="36"/>
        <v>451.63168861887107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49.540645668135021</v>
      </c>
      <c r="AV54" s="21">
        <f>EXP(-LN(2)/25)*AV53+(1-EXP(-LN(2)/25))/(LN(2)/25)*Calculateur!AQ54*Calculateur!AS54*VLOOKUP('Données projet'!$B$10,Paramètres!$A$1:$I$89,3,0)*0.475*44/12</f>
        <v>5.3002691430716187</v>
      </c>
      <c r="AW54" s="21">
        <f>EXP(-LN(2)/2)*AW53+(1-EXP(-LN(2)/2))/(LN(2)/2)*AQ54*AT54*VLOOKUP('Données projet'!$B$10,Paramètres!$A$1:$I$89,3,0)*0.475*44/12</f>
        <v>7.1222596190203451E-5</v>
      </c>
      <c r="AX54" s="21">
        <f t="shared" si="6"/>
        <v>54.840986033802828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42.534833967269066</v>
      </c>
      <c r="BJ54" s="59">
        <f t="shared" si="38"/>
        <v>207.04890280179532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20.952603120093425</v>
      </c>
      <c r="BQ54" s="21">
        <f>EXP(-LN(2)/25)*BQ53+(1-EXP(-LN(2)/25))/(LN(2)/25)*Calculateur!BL54*Calculateur!BN54*VLOOKUP('Données projet'!$B$11,Paramètres!$A$1:$I$89,3,0)*0.475*44/12</f>
        <v>2.2416832539566292</v>
      </c>
      <c r="BR54" s="21">
        <f>EXP(-LN(2)/2)*BR53+(1-EXP(-LN(2)/2))/(LN(2)/2)*BL54*BO54*VLOOKUP('Données projet'!$B$11,Paramètres!$A$1:$I$89,3,0)*0.475*44/12</f>
        <v>3.0122715823138192E-5</v>
      </c>
      <c r="BS54" s="22">
        <f t="shared" si="9"/>
        <v>23.194316496765879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48.096629350804818</v>
      </c>
      <c r="T55" s="59">
        <f t="shared" si="34"/>
        <v>236.10816178434814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23.841465202436602</v>
      </c>
      <c r="AA55" s="21">
        <f>EXP(-LN(2)/25)*AA54+(1-EXP(-LN(2)/25))/(LN(2)/25)*Calculateur!V55*Calculateur!X55*VLOOKUP('Données projet'!$B$9,Paramètres!$A$1:$I$89,3,0)*0.475*44/12</f>
        <v>2.530631210186149</v>
      </c>
      <c r="AB55" s="21">
        <f>EXP(-LN(2)/2)*AB54+(1-EXP(-LN(2)/2))/(LN(2)/2)*V55*Y55*VLOOKUP('Données projet'!$B$9,Paramètres!$A$1:$I$89,3,0)*0.475*44/12</f>
        <v>2.4721506865336831E-5</v>
      </c>
      <c r="AC55" s="22">
        <f t="shared" si="3"/>
        <v>26.372121134129618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85.351196714961219</v>
      </c>
      <c r="AO55" s="59">
        <f t="shared" si="36"/>
        <v>451.63168861887107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48.569183823393089</v>
      </c>
      <c r="AV55" s="21">
        <f>EXP(-LN(2)/25)*AV54+(1-EXP(-LN(2)/25))/(LN(2)/25)*Calculateur!AQ55*Calculateur!AS55*VLOOKUP('Données projet'!$B$10,Paramètres!$A$1:$I$89,3,0)*0.475*44/12</f>
        <v>5.1553330046252848</v>
      </c>
      <c r="AW55" s="21">
        <f>EXP(-LN(2)/2)*AW54+(1-EXP(-LN(2)/2))/(LN(2)/2)*AQ55*AT55*VLOOKUP('Données projet'!$B$10,Paramètres!$A$1:$I$89,3,0)*0.475*44/12</f>
        <v>5.0361980739804026E-5</v>
      </c>
      <c r="AX55" s="21">
        <f t="shared" si="6"/>
        <v>53.724567189999114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42.534833967269066</v>
      </c>
      <c r="BJ55" s="59">
        <f t="shared" si="38"/>
        <v>207.04890280179532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20.541735352734392</v>
      </c>
      <c r="BQ55" s="21">
        <f>EXP(-LN(2)/25)*BQ54+(1-EXP(-LN(2)/25))/(LN(2)/25)*Calculateur!BL55*Calculateur!BN55*VLOOKUP('Données projet'!$B$11,Paramètres!$A$1:$I$89,3,0)*0.475*44/12</f>
        <v>2.180384307492186</v>
      </c>
      <c r="BR55" s="21">
        <f>EXP(-LN(2)/2)*BR54+(1-EXP(-LN(2)/2))/(LN(2)/2)*BL55*BO55*VLOOKUP('Données projet'!$B$11,Paramètres!$A$1:$I$89,3,0)*0.475*44/12</f>
        <v>2.1299976626296331E-5</v>
      </c>
      <c r="BS55" s="22">
        <f t="shared" si="9"/>
        <v>22.722140960203205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48.096629350804818</v>
      </c>
      <c r="T56" s="59">
        <f t="shared" si="34"/>
        <v>236.10816178434814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23.373948611674706</v>
      </c>
      <c r="AA56" s="21">
        <f>EXP(-LN(2)/25)*AA55+(1-EXP(-LN(2)/25))/(LN(2)/25)*Calculateur!V56*Calculateur!X56*VLOOKUP('Données projet'!$B$9,Paramètres!$A$1:$I$89,3,0)*0.475*44/12</f>
        <v>2.4614309666634973</v>
      </c>
      <c r="AB56" s="21">
        <f>EXP(-LN(2)/2)*AB55+(1-EXP(-LN(2)/2))/(LN(2)/2)*V56*Y56*VLOOKUP('Données projet'!$B$9,Paramètres!$A$1:$I$89,3,0)*0.475*44/12</f>
        <v>1.7480745145629463E-5</v>
      </c>
      <c r="AC56" s="22">
        <f t="shared" si="3"/>
        <v>25.835397059083348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85.351196714961219</v>
      </c>
      <c r="AO56" s="59">
        <f t="shared" si="36"/>
        <v>451.63168861887107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47.616771752893328</v>
      </c>
      <c r="AV56" s="21">
        <f>EXP(-LN(2)/25)*AV55+(1-EXP(-LN(2)/25))/(LN(2)/25)*Calculateur!AQ56*Calculateur!AS56*VLOOKUP('Données projet'!$B$10,Paramètres!$A$1:$I$89,3,0)*0.475*44/12</f>
        <v>5.0143601525066259</v>
      </c>
      <c r="AW56" s="21">
        <f>EXP(-LN(2)/2)*AW55+(1-EXP(-LN(2)/2))/(LN(2)/2)*AQ56*AT56*VLOOKUP('Données projet'!$B$10,Paramètres!$A$1:$I$89,3,0)*0.475*44/12</f>
        <v>3.5611298095101726E-5</v>
      </c>
      <c r="AX56" s="21">
        <f t="shared" si="6"/>
        <v>52.631167516698049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42.534833967269066</v>
      </c>
      <c r="BJ56" s="59">
        <f t="shared" si="38"/>
        <v>207.04890280179532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20.138924451688677</v>
      </c>
      <c r="BQ56" s="21">
        <f>EXP(-LN(2)/25)*BQ55+(1-EXP(-LN(2)/25))/(LN(2)/25)*Calculateur!BL56*Calculateur!BN56*VLOOKUP('Données projet'!$B$11,Paramètres!$A$1:$I$89,3,0)*0.475*44/12</f>
        <v>2.120761583942385</v>
      </c>
      <c r="BR56" s="21">
        <f>EXP(-LN(2)/2)*BR55+(1-EXP(-LN(2)/2))/(LN(2)/2)*BL56*BO56*VLOOKUP('Données projet'!$B$11,Paramètres!$A$1:$I$89,3,0)*0.475*44/12</f>
        <v>1.5061357911569098E-5</v>
      </c>
      <c r="BS56" s="22">
        <f t="shared" si="9"/>
        <v>22.259701096988973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48.096629350804818</v>
      </c>
      <c r="T57" s="59">
        <f t="shared" si="34"/>
        <v>236.10816178434814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22.915599736100685</v>
      </c>
      <c r="AA57" s="21">
        <f>EXP(-LN(2)/25)*AA56+(1-EXP(-LN(2)/25))/(LN(2)/25)*Calculateur!V57*Calculateur!X57*VLOOKUP('Données projet'!$B$9,Paramètres!$A$1:$I$89,3,0)*0.475*44/12</f>
        <v>2.3941230074390552</v>
      </c>
      <c r="AB57" s="21">
        <f>EXP(-LN(2)/2)*AB56+(1-EXP(-LN(2)/2))/(LN(2)/2)*V57*Y57*VLOOKUP('Données projet'!$B$9,Paramètres!$A$1:$I$89,3,0)*0.475*44/12</f>
        <v>1.2360753432668416E-5</v>
      </c>
      <c r="AC57" s="22">
        <f t="shared" si="3"/>
        <v>25.309735104293175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85.351196714961219</v>
      </c>
      <c r="AO57" s="59">
        <f t="shared" si="36"/>
        <v>451.63168861887107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46.683035902182063</v>
      </c>
      <c r="AV57" s="21">
        <f>EXP(-LN(2)/25)*AV56+(1-EXP(-LN(2)/25))/(LN(2)/25)*Calculateur!AQ57*Calculateur!AS57*VLOOKUP('Données projet'!$B$10,Paramètres!$A$1:$I$89,3,0)*0.475*44/12</f>
        <v>4.8772422104425921</v>
      </c>
      <c r="AW57" s="21">
        <f>EXP(-LN(2)/2)*AW56+(1-EXP(-LN(2)/2))/(LN(2)/2)*AQ57*AT57*VLOOKUP('Données projet'!$B$10,Paramètres!$A$1:$I$89,3,0)*0.475*44/12</f>
        <v>2.5180990369902013E-5</v>
      </c>
      <c r="AX57" s="21">
        <f t="shared" si="6"/>
        <v>51.560303293615029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42.534833967269066</v>
      </c>
      <c r="BJ57" s="59">
        <f t="shared" si="38"/>
        <v>207.04890280179532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19.74401242672208</v>
      </c>
      <c r="BQ57" s="21">
        <f>EXP(-LN(2)/25)*BQ56+(1-EXP(-LN(2)/25))/(LN(2)/25)*Calculateur!BL57*Calculateur!BN57*VLOOKUP('Données projet'!$B$11,Paramètres!$A$1:$I$89,3,0)*0.475*44/12</f>
        <v>2.0627692469034757</v>
      </c>
      <c r="BR57" s="21">
        <f>EXP(-LN(2)/2)*BR56+(1-EXP(-LN(2)/2))/(LN(2)/2)*BL57*BO57*VLOOKUP('Données projet'!$B$11,Paramètres!$A$1:$I$89,3,0)*0.475*44/12</f>
        <v>1.0649988313148167E-5</v>
      </c>
      <c r="BS57" s="22">
        <f t="shared" si="9"/>
        <v>21.806792323613866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48.096629350804818</v>
      </c>
      <c r="T58" s="59">
        <f t="shared" si="34"/>
        <v>236.10816178434814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22.466238802411461</v>
      </c>
      <c r="AA58" s="21">
        <f>EXP(-LN(2)/25)*AA57+(1-EXP(-LN(2)/25))/(LN(2)/25)*Calculateur!V58*Calculateur!X58*VLOOKUP('Données projet'!$B$9,Paramètres!$A$1:$I$89,3,0)*0.475*44/12</f>
        <v>2.3286555878991773</v>
      </c>
      <c r="AB58" s="21">
        <f>EXP(-LN(2)/2)*AB57+(1-EXP(-LN(2)/2))/(LN(2)/2)*V58*Y58*VLOOKUP('Données projet'!$B$9,Paramètres!$A$1:$I$89,3,0)*0.475*44/12</f>
        <v>8.7403725728147316E-6</v>
      </c>
      <c r="AC58" s="22">
        <f t="shared" si="3"/>
        <v>24.79490313068321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85.351196714961219</v>
      </c>
      <c r="AO58" s="59">
        <f t="shared" si="36"/>
        <v>451.63168861887107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45.767610041980618</v>
      </c>
      <c r="AV58" s="21">
        <f>EXP(-LN(2)/25)*AV57+(1-EXP(-LN(2)/25))/(LN(2)/25)*Calculateur!AQ58*Calculateur!AS58*VLOOKUP('Données projet'!$B$10,Paramètres!$A$1:$I$89,3,0)*0.475*44/12</f>
        <v>4.7438737657150183</v>
      </c>
      <c r="AW58" s="21">
        <f>EXP(-LN(2)/2)*AW57+(1-EXP(-LN(2)/2))/(LN(2)/2)*AQ58*AT58*VLOOKUP('Données projet'!$B$10,Paramètres!$A$1:$I$89,3,0)*0.475*44/12</f>
        <v>1.7805649047550863E-5</v>
      </c>
      <c r="AX58" s="21">
        <f t="shared" si="6"/>
        <v>50.511501613344677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42.534833967269066</v>
      </c>
      <c r="BJ58" s="59">
        <f t="shared" si="38"/>
        <v>207.04890280179532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19.356844385692526</v>
      </c>
      <c r="BQ58" s="21">
        <f>EXP(-LN(2)/25)*BQ57+(1-EXP(-LN(2)/25))/(LN(2)/25)*Calculateur!BL58*Calculateur!BN58*VLOOKUP('Données projet'!$B$11,Paramètres!$A$1:$I$89,3,0)*0.475*44/12</f>
        <v>2.0063627133705801</v>
      </c>
      <c r="BR58" s="21">
        <f>EXP(-LN(2)/2)*BR57+(1-EXP(-LN(2)/2))/(LN(2)/2)*BL58*BO58*VLOOKUP('Données projet'!$B$11,Paramètres!$A$1:$I$89,3,0)*0.475*44/12</f>
        <v>7.5306789557845496E-6</v>
      </c>
      <c r="BS58" s="22">
        <f t="shared" si="9"/>
        <v>21.363214629742064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48.096629350804818</v>
      </c>
      <c r="T59" s="59">
        <f t="shared" si="34"/>
        <v>236.10816178434814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22.025689562548777</v>
      </c>
      <c r="AA59" s="21">
        <f>EXP(-LN(2)/25)*AA58+(1-EXP(-LN(2)/25))/(LN(2)/25)*Calculateur!V59*Calculateur!X59*VLOOKUP('Données projet'!$B$9,Paramètres!$A$1:$I$89,3,0)*0.475*44/12</f>
        <v>2.2649783783893991</v>
      </c>
      <c r="AB59" s="21">
        <f>EXP(-LN(2)/2)*AB58+(1-EXP(-LN(2)/2))/(LN(2)/2)*V59*Y59*VLOOKUP('Données projet'!$B$9,Paramètres!$A$1:$I$89,3,0)*0.475*44/12</f>
        <v>6.1803767163342078E-6</v>
      </c>
      <c r="AC59" s="22">
        <f t="shared" si="3"/>
        <v>24.290674121314893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85.351196714961219</v>
      </c>
      <c r="AO59" s="59">
        <f t="shared" si="36"/>
        <v>451.63168861887107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44.870135124543076</v>
      </c>
      <c r="AV59" s="21">
        <f>EXP(-LN(2)/25)*AV58+(1-EXP(-LN(2)/25))/(LN(2)/25)*Calculateur!AQ59*Calculateur!AS59*VLOOKUP('Données projet'!$B$10,Paramètres!$A$1:$I$89,3,0)*0.475*44/12</f>
        <v>4.614152288122062</v>
      </c>
      <c r="AW59" s="21">
        <f>EXP(-LN(2)/2)*AW58+(1-EXP(-LN(2)/2))/(LN(2)/2)*AQ59*AT59*VLOOKUP('Données projet'!$B$10,Paramètres!$A$1:$I$89,3,0)*0.475*44/12</f>
        <v>1.2590495184951007E-5</v>
      </c>
      <c r="AX59" s="21">
        <f t="shared" si="6"/>
        <v>49.484300003160321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42.534833967269066</v>
      </c>
      <c r="BJ59" s="59">
        <f t="shared" si="38"/>
        <v>207.04890280179532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18.977268473798375</v>
      </c>
      <c r="BQ59" s="21">
        <f>EXP(-LN(2)/25)*BQ58+(1-EXP(-LN(2)/25))/(LN(2)/25)*Calculateur!BL59*Calculateur!BN59*VLOOKUP('Données projet'!$B$11,Paramètres!$A$1:$I$89,3,0)*0.475*44/12</f>
        <v>1.9514986194634321</v>
      </c>
      <c r="BR59" s="21">
        <f>EXP(-LN(2)/2)*BR58+(1-EXP(-LN(2)/2))/(LN(2)/2)*BL59*BO59*VLOOKUP('Données projet'!$B$11,Paramètres!$A$1:$I$89,3,0)*0.475*44/12</f>
        <v>5.3249941565740844E-6</v>
      </c>
      <c r="BS59" s="22">
        <f t="shared" si="9"/>
        <v>20.928772418255964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48.096629350804818</v>
      </c>
      <c r="T60" s="59">
        <f t="shared" si="34"/>
        <v>236.10816178434814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21.593779224571296</v>
      </c>
      <c r="AA60" s="21">
        <f>EXP(-LN(2)/25)*AA59+(1-EXP(-LN(2)/25))/(LN(2)/25)*Calculateur!V60*Calculateur!X60*VLOOKUP('Données projet'!$B$9,Paramètres!$A$1:$I$89,3,0)*0.475*44/12</f>
        <v>2.2030424255223049</v>
      </c>
      <c r="AB60" s="21">
        <f>EXP(-LN(2)/2)*AB59+(1-EXP(-LN(2)/2))/(LN(2)/2)*V60*Y60*VLOOKUP('Données projet'!$B$9,Paramètres!$A$1:$I$89,3,0)*0.475*44/12</f>
        <v>4.3701862864073658E-6</v>
      </c>
      <c r="AC60" s="22">
        <f t="shared" si="3"/>
        <v>23.796826020279887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85.351196714961219</v>
      </c>
      <c r="AO60" s="59">
        <f t="shared" si="36"/>
        <v>451.63168861887107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43.990259142830837</v>
      </c>
      <c r="AV60" s="21">
        <f>EXP(-LN(2)/25)*AV59+(1-EXP(-LN(2)/25))/(LN(2)/25)*Calculateur!AQ60*Calculateur!AS60*VLOOKUP('Données projet'!$B$10,Paramètres!$A$1:$I$89,3,0)*0.475*44/12</f>
        <v>4.4879780511556415</v>
      </c>
      <c r="AW60" s="21">
        <f>EXP(-LN(2)/2)*AW59+(1-EXP(-LN(2)/2))/(LN(2)/2)*AQ60*AT60*VLOOKUP('Données projet'!$B$10,Paramètres!$A$1:$I$89,3,0)*0.475*44/12</f>
        <v>8.9028245237754314E-6</v>
      </c>
      <c r="AX60" s="21">
        <f t="shared" si="6"/>
        <v>48.478246096811006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42.534833967269066</v>
      </c>
      <c r="BJ60" s="59">
        <f t="shared" si="38"/>
        <v>207.04890280179532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18.605135814018023</v>
      </c>
      <c r="BQ60" s="21">
        <f>EXP(-LN(2)/25)*BQ59+(1-EXP(-LN(2)/25))/(LN(2)/25)*Calculateur!BL60*Calculateur!BN60*VLOOKUP('Données projet'!$B$11,Paramètres!$A$1:$I$89,3,0)*0.475*44/12</f>
        <v>1.8981347870893523</v>
      </c>
      <c r="BR60" s="21">
        <f>EXP(-LN(2)/2)*BR59+(1-EXP(-LN(2)/2))/(LN(2)/2)*BL60*BO60*VLOOKUP('Données projet'!$B$11,Paramètres!$A$1:$I$89,3,0)*0.475*44/12</f>
        <v>3.7653394778922757E-6</v>
      </c>
      <c r="BS60" s="22">
        <f t="shared" si="9"/>
        <v>20.503274366446853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48.096629350804818</v>
      </c>
      <c r="T61" s="59">
        <f t="shared" si="34"/>
        <v>236.10816178434814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21.17033838488226</v>
      </c>
      <c r="AA61" s="21">
        <f>EXP(-LN(2)/25)*AA60+(1-EXP(-LN(2)/25))/(LN(2)/25)*Calculateur!V61*Calculateur!X61*VLOOKUP('Données projet'!$B$9,Paramètres!$A$1:$I$89,3,0)*0.475*44/12</f>
        <v>2.1428001145434314</v>
      </c>
      <c r="AB61" s="21">
        <f>EXP(-LN(2)/2)*AB60+(1-EXP(-LN(2)/2))/(LN(2)/2)*V61*Y61*VLOOKUP('Données projet'!$B$9,Paramètres!$A$1:$I$89,3,0)*0.475*44/12</f>
        <v>3.0901883581671039E-6</v>
      </c>
      <c r="AC61" s="22">
        <f t="shared" si="3"/>
        <v>23.313141589614048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85.351196714961219</v>
      </c>
      <c r="AO61" s="59">
        <f t="shared" si="36"/>
        <v>451.63168861887107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43.127636992448622</v>
      </c>
      <c r="AV61" s="21">
        <f>EXP(-LN(2)/25)*AV60+(1-EXP(-LN(2)/25))/(LN(2)/25)*Calculateur!AQ61*Calculateur!AS61*VLOOKUP('Données projet'!$B$10,Paramètres!$A$1:$I$89,3,0)*0.475*44/12</f>
        <v>4.3652540553342822</v>
      </c>
      <c r="AW61" s="21">
        <f>EXP(-LN(2)/2)*AW60+(1-EXP(-LN(2)/2))/(LN(2)/2)*AQ61*AT61*VLOOKUP('Données projet'!$B$10,Paramètres!$A$1:$I$89,3,0)*0.475*44/12</f>
        <v>6.2952475924755033E-6</v>
      </c>
      <c r="AX61" s="21">
        <f t="shared" si="6"/>
        <v>47.492897343030499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42.534833967269066</v>
      </c>
      <c r="BJ61" s="59">
        <f t="shared" si="38"/>
        <v>207.04890280179532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18.240300448717452</v>
      </c>
      <c r="BQ61" s="21">
        <f>EXP(-LN(2)/25)*BQ60+(1-EXP(-LN(2)/25))/(LN(2)/25)*Calculateur!BL61*Calculateur!BN61*VLOOKUP('Données projet'!$B$11,Paramètres!$A$1:$I$89,3,0)*0.475*44/12</f>
        <v>1.8462301915178239</v>
      </c>
      <c r="BR61" s="21">
        <f>EXP(-LN(2)/2)*BR60+(1-EXP(-LN(2)/2))/(LN(2)/2)*BL61*BO61*VLOOKUP('Données projet'!$B$11,Paramètres!$A$1:$I$89,3,0)*0.475*44/12</f>
        <v>2.6624970782870426E-6</v>
      </c>
      <c r="BS61" s="22">
        <f t="shared" si="9"/>
        <v>20.086533302732352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48.096629350804818</v>
      </c>
      <c r="T62" s="59">
        <f t="shared" si="34"/>
        <v>236.10816178434814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20.755200961786116</v>
      </c>
      <c r="AA62" s="21">
        <f>EXP(-LN(2)/25)*AA61+(1-EXP(-LN(2)/25))/(LN(2)/25)*Calculateur!V62*Calculateur!X62*VLOOKUP('Données projet'!$B$9,Paramètres!$A$1:$I$89,3,0)*0.475*44/12</f>
        <v>2.0842051327262809</v>
      </c>
      <c r="AB62" s="21">
        <f>EXP(-LN(2)/2)*AB61+(1-EXP(-LN(2)/2))/(LN(2)/2)*V62*Y62*VLOOKUP('Données projet'!$B$9,Paramètres!$A$1:$I$89,3,0)*0.475*44/12</f>
        <v>2.1850931432036829E-6</v>
      </c>
      <c r="AC62" s="22">
        <f t="shared" si="3"/>
        <v>22.839408279605543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85.351196714961219</v>
      </c>
      <c r="AO62" s="59">
        <f t="shared" si="36"/>
        <v>451.63168861887107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42.281930336287843</v>
      </c>
      <c r="AV62" s="21">
        <f>EXP(-LN(2)/25)*AV61+(1-EXP(-LN(2)/25))/(LN(2)/25)*Calculateur!AQ62*Calculateur!AS62*VLOOKUP('Données projet'!$B$10,Paramètres!$A$1:$I$89,3,0)*0.475*44/12</f>
        <v>4.245885953632432</v>
      </c>
      <c r="AW62" s="21">
        <f>EXP(-LN(2)/2)*AW61+(1-EXP(-LN(2)/2))/(LN(2)/2)*AQ62*AT62*VLOOKUP('Données projet'!$B$10,Paramètres!$A$1:$I$89,3,0)*0.475*44/12</f>
        <v>4.4514122618877157E-6</v>
      </c>
      <c r="AX62" s="21">
        <f t="shared" si="6"/>
        <v>46.527820741332533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42.534833967269066</v>
      </c>
      <c r="BJ62" s="59">
        <f t="shared" si="38"/>
        <v>207.04890280179532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17.882619282402825</v>
      </c>
      <c r="BQ62" s="21">
        <f>EXP(-LN(2)/25)*BQ61+(1-EXP(-LN(2)/25))/(LN(2)/25)*Calculateur!BL62*Calculateur!BN62*VLOOKUP('Données projet'!$B$11,Paramètres!$A$1:$I$89,3,0)*0.475*44/12</f>
        <v>1.7957449298417427</v>
      </c>
      <c r="BR62" s="21">
        <f>EXP(-LN(2)/2)*BR61+(1-EXP(-LN(2)/2))/(LN(2)/2)*BL62*BO62*VLOOKUP('Données projet'!$B$11,Paramètres!$A$1:$I$89,3,0)*0.475*44/12</f>
        <v>1.882669738946138E-6</v>
      </c>
      <c r="BS62" s="22">
        <f t="shared" si="9"/>
        <v>19.678366094914306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48.096629350804818</v>
      </c>
      <c r="T63" s="59">
        <f t="shared" si="34"/>
        <v>236.10816178434814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20.348204130348062</v>
      </c>
      <c r="AA63" s="21">
        <f>EXP(-LN(2)/25)*AA62+(1-EXP(-LN(2)/25))/(LN(2)/25)*Calculateur!V63*Calculateur!X63*VLOOKUP('Données projet'!$B$9,Paramètres!$A$1:$I$89,3,0)*0.475*44/12</f>
        <v>2.0272124337682964</v>
      </c>
      <c r="AB63" s="21">
        <f>EXP(-LN(2)/2)*AB62+(1-EXP(-LN(2)/2))/(LN(2)/2)*V63*Y63*VLOOKUP('Données projet'!$B$9,Paramètres!$A$1:$I$89,3,0)*0.475*44/12</f>
        <v>1.545094179083552E-6</v>
      </c>
      <c r="AC63" s="22">
        <f t="shared" si="3"/>
        <v>22.375418109210536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85.351196714961219</v>
      </c>
      <c r="AO63" s="59">
        <f t="shared" si="36"/>
        <v>451.63168861887107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41.452807471824251</v>
      </c>
      <c r="AV63" s="21">
        <f>EXP(-LN(2)/25)*AV62+(1-EXP(-LN(2)/25))/(LN(2)/25)*Calculateur!AQ63*Calculateur!AS63*VLOOKUP('Données projet'!$B$10,Paramètres!$A$1:$I$89,3,0)*0.475*44/12</f>
        <v>4.1297819789489152</v>
      </c>
      <c r="AW63" s="21">
        <f>EXP(-LN(2)/2)*AW62+(1-EXP(-LN(2)/2))/(LN(2)/2)*AQ63*AT63*VLOOKUP('Données projet'!$B$10,Paramètres!$A$1:$I$89,3,0)*0.475*44/12</f>
        <v>3.1476237962377516E-6</v>
      </c>
      <c r="AX63" s="21">
        <f t="shared" si="6"/>
        <v>45.582592598396957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42.534833967269066</v>
      </c>
      <c r="BJ63" s="59">
        <f t="shared" si="38"/>
        <v>207.04890280179532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17.531952025595658</v>
      </c>
      <c r="BQ63" s="21">
        <f>EXP(-LN(2)/25)*BQ62+(1-EXP(-LN(2)/25))/(LN(2)/25)*Calculateur!BL63*Calculateur!BN63*VLOOKUP('Données projet'!$B$11,Paramètres!$A$1:$I$89,3,0)*0.475*44/12</f>
        <v>1.7466401903010986</v>
      </c>
      <c r="BR63" s="21">
        <f>EXP(-LN(2)/2)*BR62+(1-EXP(-LN(2)/2))/(LN(2)/2)*BL63*BO63*VLOOKUP('Données projet'!$B$11,Paramètres!$A$1:$I$89,3,0)*0.475*44/12</f>
        <v>1.3312485391435215E-6</v>
      </c>
      <c r="BS63" s="22">
        <f t="shared" si="9"/>
        <v>19.278593547145299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48.096629350804818</v>
      </c>
      <c r="T64" s="59">
        <f t="shared" si="34"/>
        <v>236.10816178434814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19.949188258530953</v>
      </c>
      <c r="AA64" s="21">
        <f>EXP(-LN(2)/25)*AA63+(1-EXP(-LN(2)/25))/(LN(2)/25)*Calculateur!V64*Calculateur!X64*VLOOKUP('Données projet'!$B$9,Paramètres!$A$1:$I$89,3,0)*0.475*44/12</f>
        <v>1.9717782031604336</v>
      </c>
      <c r="AB64" s="21">
        <f>EXP(-LN(2)/2)*AB63+(1-EXP(-LN(2)/2))/(LN(2)/2)*V64*Y64*VLOOKUP('Données projet'!$B$9,Paramètres!$A$1:$I$89,3,0)*0.475*44/12</f>
        <v>1.0925465716018414E-6</v>
      </c>
      <c r="AC64" s="22">
        <f t="shared" si="3"/>
        <v>21.920967554237958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85.351196714961219</v>
      </c>
      <c r="AO64" s="59">
        <f t="shared" si="36"/>
        <v>451.63168861887107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40.639943201017772</v>
      </c>
      <c r="AV64" s="21">
        <f>EXP(-LN(2)/25)*AV63+(1-EXP(-LN(2)/25))/(LN(2)/25)*Calculateur!AQ64*Calculateur!AS64*VLOOKUP('Données projet'!$B$10,Paramètres!$A$1:$I$89,3,0)*0.475*44/12</f>
        <v>4.0168528735587614</v>
      </c>
      <c r="AW64" s="21">
        <f>EXP(-LN(2)/2)*AW63+(1-EXP(-LN(2)/2))/(LN(2)/2)*AQ64*AT64*VLOOKUP('Données projet'!$B$10,Paramètres!$A$1:$I$89,3,0)*0.475*44/12</f>
        <v>2.2257061309438578E-6</v>
      </c>
      <c r="AX64" s="21">
        <f t="shared" si="6"/>
        <v>44.656798300282667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42.534833967269066</v>
      </c>
      <c r="BJ64" s="59">
        <f t="shared" si="38"/>
        <v>207.04890280179532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17.188161139808575</v>
      </c>
      <c r="BQ64" s="21">
        <f>EXP(-LN(2)/25)*BQ63+(1-EXP(-LN(2)/25))/(LN(2)/25)*Calculateur!BL64*Calculateur!BN64*VLOOKUP('Données projet'!$B$11,Paramètres!$A$1:$I$89,3,0)*0.475*44/12</f>
        <v>1.6988782224454995</v>
      </c>
      <c r="BR64" s="21">
        <f>EXP(-LN(2)/2)*BR63+(1-EXP(-LN(2)/2))/(LN(2)/2)*BL64*BO64*VLOOKUP('Données projet'!$B$11,Paramètres!$A$1:$I$89,3,0)*0.475*44/12</f>
        <v>9.4133486947306923E-7</v>
      </c>
      <c r="BS64" s="22">
        <f t="shared" si="9"/>
        <v>18.887040303588943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48.096629350804818</v>
      </c>
      <c r="T65" s="59">
        <f t="shared" si="34"/>
        <v>236.10816178434814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19.557996844584526</v>
      </c>
      <c r="AA65" s="21">
        <f>EXP(-LN(2)/25)*AA64+(1-EXP(-LN(2)/25))/(LN(2)/25)*Calculateur!V65*Calculateur!X65*VLOOKUP('Données projet'!$B$9,Paramètres!$A$1:$I$89,3,0)*0.475*44/12</f>
        <v>1.9178598245037024</v>
      </c>
      <c r="AB65" s="21">
        <f>EXP(-LN(2)/2)*AB64+(1-EXP(-LN(2)/2))/(LN(2)/2)*V65*Y65*VLOOKUP('Données projet'!$B$9,Paramètres!$A$1:$I$89,3,0)*0.475*44/12</f>
        <v>7.7254708954177598E-7</v>
      </c>
      <c r="AC65" s="22">
        <f t="shared" si="3"/>
        <v>21.475857441635316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85.351196714961219</v>
      </c>
      <c r="AO65" s="59">
        <f t="shared" si="36"/>
        <v>451.63168861887107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39.843018702763565</v>
      </c>
      <c r="AV65" s="21">
        <f>EXP(-LN(2)/25)*AV64+(1-EXP(-LN(2)/25))/(LN(2)/25)*Calculateur!AQ65*Calculateur!AS65*VLOOKUP('Données projet'!$B$10,Paramètres!$A$1:$I$89,3,0)*0.475*44/12</f>
        <v>3.9070118204941853</v>
      </c>
      <c r="AW65" s="21">
        <f>EXP(-LN(2)/2)*AW64+(1-EXP(-LN(2)/2))/(LN(2)/2)*AQ65*AT65*VLOOKUP('Données projet'!$B$10,Paramètres!$A$1:$I$89,3,0)*0.475*44/12</f>
        <v>1.5738118981188758E-6</v>
      </c>
      <c r="AX65" s="21">
        <f t="shared" si="6"/>
        <v>43.750032097069649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42.534833967269066</v>
      </c>
      <c r="BJ65" s="59">
        <f t="shared" si="38"/>
        <v>207.04890280179532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16.851111783600039</v>
      </c>
      <c r="BQ65" s="21">
        <f>EXP(-LN(2)/25)*BQ64+(1-EXP(-LN(2)/25))/(LN(2)/25)*Calculateur!BL65*Calculateur!BN65*VLOOKUP('Données projet'!$B$11,Paramètres!$A$1:$I$89,3,0)*0.475*44/12</f>
        <v>1.6524223081126044</v>
      </c>
      <c r="BR65" s="21">
        <f>EXP(-LN(2)/2)*BR64+(1-EXP(-LN(2)/2))/(LN(2)/2)*BL65*BO65*VLOOKUP('Données projet'!$B$11,Paramètres!$A$1:$I$89,3,0)*0.475*44/12</f>
        <v>6.6562426957176087E-7</v>
      </c>
      <c r="BS65" s="22">
        <f t="shared" si="9"/>
        <v>18.503534757336915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48.096629350804818</v>
      </c>
      <c r="T66" s="59">
        <f t="shared" si="34"/>
        <v>236.10816178434814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19.174476455662386</v>
      </c>
      <c r="AA66" s="21">
        <f>EXP(-LN(2)/25)*AA65+(1-EXP(-LN(2)/25))/(LN(2)/25)*Calculateur!V66*Calculateur!X66*VLOOKUP('Données projet'!$B$9,Paramètres!$A$1:$I$89,3,0)*0.475*44/12</f>
        <v>1.8654158467467838</v>
      </c>
      <c r="AB66" s="21">
        <f>EXP(-LN(2)/2)*AB65+(1-EXP(-LN(2)/2))/(LN(2)/2)*V66*Y66*VLOOKUP('Données projet'!$B$9,Paramètres!$A$1:$I$89,3,0)*0.475*44/12</f>
        <v>5.4627328580092072E-7</v>
      </c>
      <c r="AC66" s="22">
        <f t="shared" si="3"/>
        <v>21.039892848682456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85.351196714961219</v>
      </c>
      <c r="AO66" s="59">
        <f t="shared" si="36"/>
        <v>451.63168861887107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39.061721407844175</v>
      </c>
      <c r="AV66" s="21">
        <f>EXP(-LN(2)/25)*AV65+(1-EXP(-LN(2)/25))/(LN(2)/25)*Calculateur!AQ66*Calculateur!AS66*VLOOKUP('Données projet'!$B$10,Paramètres!$A$1:$I$89,3,0)*0.475*44/12</f>
        <v>3.8001743768019498</v>
      </c>
      <c r="AW66" s="21">
        <f>EXP(-LN(2)/2)*AW65+(1-EXP(-LN(2)/2))/(LN(2)/2)*AQ66*AT66*VLOOKUP('Données projet'!$B$10,Paramètres!$A$1:$I$89,3,0)*0.475*44/12</f>
        <v>1.1128530654719289E-6</v>
      </c>
      <c r="AX66" s="21">
        <f t="shared" si="6"/>
        <v>42.861896897499186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42.534833967269066</v>
      </c>
      <c r="BJ66" s="59">
        <f t="shared" si="38"/>
        <v>207.04890280179532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16.520671759686948</v>
      </c>
      <c r="BQ66" s="21">
        <f>EXP(-LN(2)/25)*BQ65+(1-EXP(-LN(2)/25))/(LN(2)/25)*Calculateur!BL66*Calculateur!BN66*VLOOKUP('Données projet'!$B$11,Paramètres!$A$1:$I$89,3,0)*0.475*44/12</f>
        <v>1.6072367332001527</v>
      </c>
      <c r="BR66" s="21">
        <f>EXP(-LN(2)/2)*BR65+(1-EXP(-LN(2)/2))/(LN(2)/2)*BL66*BO66*VLOOKUP('Données projet'!$B$11,Paramètres!$A$1:$I$89,3,0)*0.475*44/12</f>
        <v>4.7066743473653467E-7</v>
      </c>
      <c r="BS66" s="22">
        <f t="shared" si="9"/>
        <v>18.127908963554535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48.096629350804818</v>
      </c>
      <c r="T67" s="59">
        <f t="shared" si="34"/>
        <v>236.10816178434814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18.798476667642671</v>
      </c>
      <c r="AA67" s="21">
        <f>EXP(-LN(2)/25)*AA66+(1-EXP(-LN(2)/25))/(LN(2)/25)*Calculateur!V67*Calculateur!X67*VLOOKUP('Données projet'!$B$9,Paramètres!$A$1:$I$89,3,0)*0.475*44/12</f>
        <v>1.8144059523195371</v>
      </c>
      <c r="AB67" s="21">
        <f>EXP(-LN(2)/2)*AB66+(1-EXP(-LN(2)/2))/(LN(2)/2)*V67*Y67*VLOOKUP('Données projet'!$B$9,Paramètres!$A$1:$I$89,3,0)*0.475*44/12</f>
        <v>3.8627354477088799E-7</v>
      </c>
      <c r="AC67" s="22">
        <f t="shared" si="3"/>
        <v>20.612883006235752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85.351196714961219</v>
      </c>
      <c r="AO67" s="59">
        <f t="shared" si="36"/>
        <v>451.63168861887107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38.295744876333856</v>
      </c>
      <c r="AV67" s="21">
        <f>EXP(-LN(2)/25)*AV66+(1-EXP(-LN(2)/25))/(LN(2)/25)*Calculateur!AQ67*Calculateur!AS67*VLOOKUP('Données projet'!$B$10,Paramètres!$A$1:$I$89,3,0)*0.475*44/12</f>
        <v>3.6962584086258152</v>
      </c>
      <c r="AW67" s="21">
        <f>EXP(-LN(2)/2)*AW66+(1-EXP(-LN(2)/2))/(LN(2)/2)*AQ67*AT67*VLOOKUP('Données projet'!$B$10,Paramètres!$A$1:$I$89,3,0)*0.475*44/12</f>
        <v>7.8690594905943791E-7</v>
      </c>
      <c r="AX67" s="21">
        <f t="shared" si="6"/>
        <v>41.992004071865622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42.534833967269066</v>
      </c>
      <c r="BJ67" s="59">
        <f t="shared" si="38"/>
        <v>207.04890280179532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16.196711463094278</v>
      </c>
      <c r="BQ67" s="21">
        <f>EXP(-LN(2)/25)*BQ66+(1-EXP(-LN(2)/25))/(LN(2)/25)*Calculateur!BL67*Calculateur!BN67*VLOOKUP('Données projet'!$B$11,Paramètres!$A$1:$I$89,3,0)*0.475*44/12</f>
        <v>1.5632867602098881</v>
      </c>
      <c r="BR67" s="21">
        <f>EXP(-LN(2)/2)*BR66+(1-EXP(-LN(2)/2))/(LN(2)/2)*BL67*BO67*VLOOKUP('Données projet'!$B$11,Paramètres!$A$1:$I$89,3,0)*0.475*44/12</f>
        <v>3.3281213478588049E-7</v>
      </c>
      <c r="BS67" s="22">
        <f t="shared" si="9"/>
        <v>17.759998556116301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48.096629350804818</v>
      </c>
      <c r="T68" s="59">
        <f t="shared" si="34"/>
        <v>236.10816178434814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18.429850006128799</v>
      </c>
      <c r="AA68" s="21">
        <f>EXP(-LN(2)/25)*AA67+(1-EXP(-LN(2)/25))/(LN(2)/25)*Calculateur!V68*Calculateur!X68*VLOOKUP('Données projet'!$B$9,Paramètres!$A$1:$I$89,3,0)*0.475*44/12</f>
        <v>1.7647909261378971</v>
      </c>
      <c r="AB68" s="21">
        <f>EXP(-LN(2)/2)*AB67+(1-EXP(-LN(2)/2))/(LN(2)/2)*V68*Y68*VLOOKUP('Données projet'!$B$9,Paramètres!$A$1:$I$89,3,0)*0.475*44/12</f>
        <v>2.7313664290046036E-7</v>
      </c>
      <c r="AC68" s="22">
        <f t="shared" ref="AC68:AC131" si="57">SUM(Z68:AB68)</f>
        <v>20.19464120540334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85.351196714961219</v>
      </c>
      <c r="AO68" s="59">
        <f t="shared" si="36"/>
        <v>451.63168861887107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37.544788677406906</v>
      </c>
      <c r="AV68" s="21">
        <f>EXP(-LN(2)/25)*AV67+(1-EXP(-LN(2)/25))/(LN(2)/25)*Calculateur!AQ68*Calculateur!AS68*VLOOKUP('Données projet'!$B$10,Paramètres!$A$1:$I$89,3,0)*0.475*44/12</f>
        <v>3.5951840280641605</v>
      </c>
      <c r="AW68" s="21">
        <f>EXP(-LN(2)/2)*AW67+(1-EXP(-LN(2)/2))/(LN(2)/2)*AQ68*AT68*VLOOKUP('Données projet'!$B$10,Paramètres!$A$1:$I$89,3,0)*0.475*44/12</f>
        <v>5.5642653273596446E-7</v>
      </c>
      <c r="AX68" s="21">
        <f t="shared" ref="AX68:AX131" si="60">SUM(AU68:AW68)</f>
        <v>41.139973261897602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42.534833967269066</v>
      </c>
      <c r="BJ68" s="59">
        <f t="shared" si="38"/>
        <v>207.04890280179532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15.879103830321521</v>
      </c>
      <c r="BQ68" s="21">
        <f>EXP(-LN(2)/25)*BQ67+(1-EXP(-LN(2)/25))/(LN(2)/25)*Calculateur!BL68*Calculateur!BN68*VLOOKUP('Données projet'!$B$11,Paramètres!$A$1:$I$89,3,0)*0.475*44/12</f>
        <v>1.5205386015422708</v>
      </c>
      <c r="BR68" s="21">
        <f>EXP(-LN(2)/2)*BR67+(1-EXP(-LN(2)/2))/(LN(2)/2)*BL68*BO68*VLOOKUP('Données projet'!$B$11,Paramètres!$A$1:$I$89,3,0)*0.475*44/12</f>
        <v>2.3533371736826736E-7</v>
      </c>
      <c r="BS68" s="22">
        <f t="shared" ref="BS68:BS131" si="63">SUM(BP68:BR68)</f>
        <v>17.399642667197512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48.096629350804818</v>
      </c>
      <c r="T69" s="59">
        <f t="shared" ref="T69:T132" si="88">$T$3</f>
        <v>236.10816178434814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18.06845188860715</v>
      </c>
      <c r="AA69" s="21">
        <f>EXP(-LN(2)/25)*AA68+(1-EXP(-LN(2)/25))/(LN(2)/25)*Calculateur!V69*Calculateur!X69*VLOOKUP('Données projet'!$B$9,Paramètres!$A$1:$I$89,3,0)*0.475*44/12</f>
        <v>1.7165326254563349</v>
      </c>
      <c r="AB69" s="21">
        <f>EXP(-LN(2)/2)*AB68+(1-EXP(-LN(2)/2))/(LN(2)/2)*V69*Y69*VLOOKUP('Données projet'!$B$9,Paramètres!$A$1:$I$89,3,0)*0.475*44/12</f>
        <v>1.9313677238544399E-7</v>
      </c>
      <c r="AC69" s="22">
        <f t="shared" si="57"/>
        <v>19.784984707200259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85.351196714961219</v>
      </c>
      <c r="AO69" s="59">
        <f t="shared" ref="AO69:AO132" si="90">$AO$3</f>
        <v>451.63168861887107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36.808558271502854</v>
      </c>
      <c r="AV69" s="21">
        <f>EXP(-LN(2)/25)*AV68+(1-EXP(-LN(2)/25))/(LN(2)/25)*Calculateur!AQ69*Calculateur!AS69*VLOOKUP('Données projet'!$B$10,Paramètres!$A$1:$I$89,3,0)*0.475*44/12</f>
        <v>3.4968735317542348</v>
      </c>
      <c r="AW69" s="21">
        <f>EXP(-LN(2)/2)*AW68+(1-EXP(-LN(2)/2))/(LN(2)/2)*AQ69*AT69*VLOOKUP('Données projet'!$B$10,Paramètres!$A$1:$I$89,3,0)*0.475*44/12</f>
        <v>3.9345297452971895E-7</v>
      </c>
      <c r="AX69" s="21">
        <f t="shared" si="60"/>
        <v>40.305432196710058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42.534833967269066</v>
      </c>
      <c r="BJ69" s="59">
        <f t="shared" ref="BJ69:BJ132" si="92">$BJ$3</f>
        <v>207.04890280179532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15.567724289505909</v>
      </c>
      <c r="BQ69" s="21">
        <f>EXP(-LN(2)/25)*BQ68+(1-EXP(-LN(2)/25))/(LN(2)/25)*Calculateur!BL69*Calculateur!BN69*VLOOKUP('Données projet'!$B$11,Paramètres!$A$1:$I$89,3,0)*0.475*44/12</f>
        <v>1.4789593935214476</v>
      </c>
      <c r="BR69" s="21">
        <f>EXP(-LN(2)/2)*BR68+(1-EXP(-LN(2)/2))/(LN(2)/2)*BL69*BO69*VLOOKUP('Données projet'!$B$11,Paramètres!$A$1:$I$89,3,0)*0.475*44/12</f>
        <v>1.6640606739294027E-7</v>
      </c>
      <c r="BS69" s="22">
        <f t="shared" si="63"/>
        <v>17.046683849433425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48.096629350804818</v>
      </c>
      <c r="T70" s="59">
        <f t="shared" si="88"/>
        <v>236.10816178434814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17.714140567739015</v>
      </c>
      <c r="AA70" s="21">
        <f>EXP(-LN(2)/25)*AA69+(1-EXP(-LN(2)/25))/(LN(2)/25)*Calculateur!V70*Calculateur!X70*VLOOKUP('Données projet'!$B$9,Paramètres!$A$1:$I$89,3,0)*0.475*44/12</f>
        <v>1.6695939505447039</v>
      </c>
      <c r="AB70" s="21">
        <f>EXP(-LN(2)/2)*AB69+(1-EXP(-LN(2)/2))/(LN(2)/2)*V70*Y70*VLOOKUP('Données projet'!$B$9,Paramètres!$A$1:$I$89,3,0)*0.475*44/12</f>
        <v>1.3656832145023018E-7</v>
      </c>
      <c r="AC70" s="22">
        <f t="shared" si="57"/>
        <v>19.383734654852042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85.351196714961219</v>
      </c>
      <c r="AO70" s="59">
        <f t="shared" si="90"/>
        <v>451.63168861887107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36.086764894802378</v>
      </c>
      <c r="AV70" s="21">
        <f>EXP(-LN(2)/25)*AV69+(1-EXP(-LN(2)/25))/(LN(2)/25)*Calculateur!AQ70*Calculateur!AS70*VLOOKUP('Données projet'!$B$10,Paramètres!$A$1:$I$89,3,0)*0.475*44/12</f>
        <v>3.4012513411358283</v>
      </c>
      <c r="AW70" s="21">
        <f>EXP(-LN(2)/2)*AW69+(1-EXP(-LN(2)/2))/(LN(2)/2)*AQ70*AT70*VLOOKUP('Données projet'!$B$10,Paramètres!$A$1:$I$89,3,0)*0.475*44/12</f>
        <v>2.7821326636798223E-7</v>
      </c>
      <c r="AX70" s="21">
        <f t="shared" si="60"/>
        <v>39.488016514151468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42.534833967269066</v>
      </c>
      <c r="BJ70" s="59">
        <f t="shared" si="92"/>
        <v>207.04890280179532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15.262450711562925</v>
      </c>
      <c r="BQ70" s="21">
        <f>EXP(-LN(2)/25)*BQ69+(1-EXP(-LN(2)/25))/(LN(2)/25)*Calculateur!BL70*Calculateur!BN70*VLOOKUP('Données projet'!$B$11,Paramètres!$A$1:$I$89,3,0)*0.475*44/12</f>
        <v>1.4385171711305094</v>
      </c>
      <c r="BR70" s="21">
        <f>EXP(-LN(2)/2)*BR69+(1-EXP(-LN(2)/2))/(LN(2)/2)*BL70*BO70*VLOOKUP('Données projet'!$B$11,Paramètres!$A$1:$I$89,3,0)*0.475*44/12</f>
        <v>1.1766685868413371E-7</v>
      </c>
      <c r="BS70" s="22">
        <f t="shared" si="63"/>
        <v>16.700968000360291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48.096629350804818</v>
      </c>
      <c r="T71" s="59">
        <f t="shared" si="88"/>
        <v>236.10816178434814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17.366777075764539</v>
      </c>
      <c r="AA71" s="21">
        <f>EXP(-LN(2)/25)*AA70+(1-EXP(-LN(2)/25))/(LN(2)/25)*Calculateur!V71*Calculateur!X71*VLOOKUP('Données projet'!$B$9,Paramètres!$A$1:$I$89,3,0)*0.475*44/12</f>
        <v>1.623938816166929</v>
      </c>
      <c r="AB71" s="21">
        <f>EXP(-LN(2)/2)*AB70+(1-EXP(-LN(2)/2))/(LN(2)/2)*V71*Y71*VLOOKUP('Données projet'!$B$9,Paramètres!$A$1:$I$89,3,0)*0.475*44/12</f>
        <v>9.6568386192721997E-8</v>
      </c>
      <c r="AC71" s="22">
        <f t="shared" si="57"/>
        <v>18.990715988499854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85.351196714961219</v>
      </c>
      <c r="AO71" s="59">
        <f t="shared" si="90"/>
        <v>451.63168861887107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35.379125445968505</v>
      </c>
      <c r="AV71" s="21">
        <f>EXP(-LN(2)/25)*AV70+(1-EXP(-LN(2)/25))/(LN(2)/25)*Calculateur!AQ71*Calculateur!AS71*VLOOKUP('Données projet'!$B$10,Paramètres!$A$1:$I$89,3,0)*0.475*44/12</f>
        <v>3.3082439443484346</v>
      </c>
      <c r="AW71" s="21">
        <f>EXP(-LN(2)/2)*AW70+(1-EXP(-LN(2)/2))/(LN(2)/2)*AQ71*AT71*VLOOKUP('Données projet'!$B$10,Paramètres!$A$1:$I$89,3,0)*0.475*44/12</f>
        <v>1.9672648726485948E-7</v>
      </c>
      <c r="AX71" s="21">
        <f t="shared" si="60"/>
        <v>38.687369587043428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42.534833967269066</v>
      </c>
      <c r="BJ71" s="59">
        <f t="shared" si="92"/>
        <v>207.04890280179532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14.963163362284906</v>
      </c>
      <c r="BQ71" s="21">
        <f>EXP(-LN(2)/25)*BQ70+(1-EXP(-LN(2)/25))/(LN(2)/25)*Calculateur!BL71*Calculateur!BN71*VLOOKUP('Données projet'!$B$11,Paramètres!$A$1:$I$89,3,0)*0.475*44/12</f>
        <v>1.3991808434376154</v>
      </c>
      <c r="BR71" s="21">
        <f>EXP(-LN(2)/2)*BR70+(1-EXP(-LN(2)/2))/(LN(2)/2)*BL71*BO71*VLOOKUP('Données projet'!$B$11,Paramètres!$A$1:$I$89,3,0)*0.475*44/12</f>
        <v>8.3203033696470149E-8</v>
      </c>
      <c r="BS71" s="22">
        <f t="shared" si="63"/>
        <v>16.362344288925556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48.096629350804818</v>
      </c>
      <c r="T72" s="59">
        <f t="shared" si="88"/>
        <v>236.10816178434814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17.02622516999687</v>
      </c>
      <c r="AA72" s="21">
        <f>EXP(-LN(2)/25)*AA71+(1-EXP(-LN(2)/25))/(LN(2)/25)*Calculateur!V72*Calculateur!X72*VLOOKUP('Données projet'!$B$9,Paramètres!$A$1:$I$89,3,0)*0.475*44/12</f>
        <v>1.5795321238396136</v>
      </c>
      <c r="AB72" s="21">
        <f>EXP(-LN(2)/2)*AB71+(1-EXP(-LN(2)/2))/(LN(2)/2)*V72*Y72*VLOOKUP('Données projet'!$B$9,Paramètres!$A$1:$I$89,3,0)*0.475*44/12</f>
        <v>6.828416072511509E-8</v>
      </c>
      <c r="AC72" s="22">
        <f t="shared" si="57"/>
        <v>18.605757362120645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85.351196714961219</v>
      </c>
      <c r="AO72" s="59">
        <f t="shared" si="90"/>
        <v>451.63168861887107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34.685362375108824</v>
      </c>
      <c r="AV72" s="21">
        <f>EXP(-LN(2)/25)*AV71+(1-EXP(-LN(2)/25))/(LN(2)/25)*Calculateur!AQ72*Calculateur!AS72*VLOOKUP('Données projet'!$B$10,Paramètres!$A$1:$I$89,3,0)*0.475*44/12</f>
        <v>3.2177798397172386</v>
      </c>
      <c r="AW72" s="21">
        <f>EXP(-LN(2)/2)*AW71+(1-EXP(-LN(2)/2))/(LN(2)/2)*AQ72*AT72*VLOOKUP('Données projet'!$B$10,Paramètres!$A$1:$I$89,3,0)*0.475*44/12</f>
        <v>1.3910663318399112E-7</v>
      </c>
      <c r="AX72" s="21">
        <f t="shared" si="60"/>
        <v>37.903142353932694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42.534833967269066</v>
      </c>
      <c r="BJ72" s="59">
        <f t="shared" si="92"/>
        <v>207.04890280179532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14.669744855378971</v>
      </c>
      <c r="BQ72" s="21">
        <f>EXP(-LN(2)/25)*BQ71+(1-EXP(-LN(2)/25))/(LN(2)/25)*Calculateur!BL72*Calculateur!BN72*VLOOKUP('Données projet'!$B$11,Paramètres!$A$1:$I$89,3,0)*0.475*44/12</f>
        <v>1.3609201696940911</v>
      </c>
      <c r="BR72" s="21">
        <f>EXP(-LN(2)/2)*BR71+(1-EXP(-LN(2)/2))/(LN(2)/2)*BL72*BO72*VLOOKUP('Données projet'!$B$11,Paramètres!$A$1:$I$89,3,0)*0.475*44/12</f>
        <v>5.883342934206686E-8</v>
      </c>
      <c r="BS72" s="22">
        <f t="shared" si="63"/>
        <v>16.030665083906491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48.096629350804818</v>
      </c>
      <c r="T73" s="59">
        <f t="shared" si="88"/>
        <v>236.10816178434814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16.692351279385154</v>
      </c>
      <c r="AA73" s="21">
        <f>EXP(-LN(2)/25)*AA72+(1-EXP(-LN(2)/25))/(LN(2)/25)*Calculateur!V73*Calculateur!X73*VLOOKUP('Données projet'!$B$9,Paramètres!$A$1:$I$89,3,0)*0.475*44/12</f>
        <v>1.5363397348492351</v>
      </c>
      <c r="AB73" s="21">
        <f>EXP(-LN(2)/2)*AB72+(1-EXP(-LN(2)/2))/(LN(2)/2)*V73*Y73*VLOOKUP('Données projet'!$B$9,Paramètres!$A$1:$I$89,3,0)*0.475*44/12</f>
        <v>4.8284193096360999E-8</v>
      </c>
      <c r="AC73" s="22">
        <f t="shared" si="57"/>
        <v>18.228691062518582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85.351196714961219</v>
      </c>
      <c r="AO73" s="59">
        <f t="shared" si="90"/>
        <v>451.63168861887107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34.005203574915008</v>
      </c>
      <c r="AV73" s="21">
        <f>EXP(-LN(2)/25)*AV72+(1-EXP(-LN(2)/25))/(LN(2)/25)*Calculateur!AQ73*Calculateur!AS73*VLOOKUP('Données projet'!$B$10,Paramètres!$A$1:$I$89,3,0)*0.475*44/12</f>
        <v>3.129789480784483</v>
      </c>
      <c r="AW73" s="21">
        <f>EXP(-LN(2)/2)*AW72+(1-EXP(-LN(2)/2))/(LN(2)/2)*AQ73*AT73*VLOOKUP('Données projet'!$B$10,Paramètres!$A$1:$I$89,3,0)*0.475*44/12</f>
        <v>9.8363243632429739E-8</v>
      </c>
      <c r="AX73" s="21">
        <f t="shared" si="60"/>
        <v>37.134993154062734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42.534833967269066</v>
      </c>
      <c r="BJ73" s="59">
        <f t="shared" si="92"/>
        <v>207.04890280179532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14.382080106425843</v>
      </c>
      <c r="BQ73" s="21">
        <f>EXP(-LN(2)/25)*BQ72+(1-EXP(-LN(2)/25))/(LN(2)/25)*Calculateur!BL73*Calculateur!BN73*VLOOKUP('Données projet'!$B$11,Paramètres!$A$1:$I$89,3,0)*0.475*44/12</f>
        <v>1.3237057360861249</v>
      </c>
      <c r="BR73" s="21">
        <f>EXP(-LN(2)/2)*BR72+(1-EXP(-LN(2)/2))/(LN(2)/2)*BL73*BO73*VLOOKUP('Données projet'!$B$11,Paramètres!$A$1:$I$89,3,0)*0.475*44/12</f>
        <v>4.1601516848235081E-8</v>
      </c>
      <c r="BS73" s="22">
        <f t="shared" si="63"/>
        <v>15.705785884113485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48.096629350804818</v>
      </c>
      <c r="T74" s="59">
        <f t="shared" si="88"/>
        <v>236.10816178434814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16.365024452125368</v>
      </c>
      <c r="AA74" s="21">
        <f>EXP(-LN(2)/25)*AA73+(1-EXP(-LN(2)/25))/(LN(2)/25)*Calculateur!V74*Calculateur!X74*VLOOKUP('Données projet'!$B$9,Paramètres!$A$1:$I$89,3,0)*0.475*44/12</f>
        <v>1.4943284440071876</v>
      </c>
      <c r="AB74" s="21">
        <f>EXP(-LN(2)/2)*AB73+(1-EXP(-LN(2)/2))/(LN(2)/2)*V74*Y74*VLOOKUP('Données projet'!$B$9,Paramètres!$A$1:$I$89,3,0)*0.475*44/12</f>
        <v>3.4142080362557545E-8</v>
      </c>
      <c r="AC74" s="22">
        <f t="shared" si="57"/>
        <v>17.859352930274635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85.351196714961219</v>
      </c>
      <c r="AO74" s="59">
        <f t="shared" si="90"/>
        <v>451.63168861887107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33.338382273937086</v>
      </c>
      <c r="AV74" s="21">
        <f>EXP(-LN(2)/25)*AV73+(1-EXP(-LN(2)/25))/(LN(2)/25)*Calculateur!AQ74*Calculateur!AS74*VLOOKUP('Données projet'!$B$10,Paramètres!$A$1:$I$89,3,0)*0.475*44/12</f>
        <v>3.044205222843956</v>
      </c>
      <c r="AW74" s="21">
        <f>EXP(-LN(2)/2)*AW73+(1-EXP(-LN(2)/2))/(LN(2)/2)*AQ74*AT74*VLOOKUP('Données projet'!$B$10,Paramètres!$A$1:$I$89,3,0)*0.475*44/12</f>
        <v>6.9553316591995558E-8</v>
      </c>
      <c r="AX74" s="21">
        <f t="shared" si="60"/>
        <v>36.382587566334358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42.534833967269066</v>
      </c>
      <c r="BJ74" s="59">
        <f t="shared" si="92"/>
        <v>207.04890280179532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14.100056287741513</v>
      </c>
      <c r="BQ74" s="21">
        <f>EXP(-LN(2)/25)*BQ73+(1-EXP(-LN(2)/25))/(LN(2)/25)*Calculateur!BL74*Calculateur!BN74*VLOOKUP('Données projet'!$B$11,Paramètres!$A$1:$I$89,3,0)*0.475*44/12</f>
        <v>1.2875089331221905</v>
      </c>
      <c r="BR74" s="21">
        <f>EXP(-LN(2)/2)*BR73+(1-EXP(-LN(2)/2))/(LN(2)/2)*BL74*BO74*VLOOKUP('Données projet'!$B$11,Paramètres!$A$1:$I$89,3,0)*0.475*44/12</f>
        <v>2.9416714671033437E-8</v>
      </c>
      <c r="BS74" s="22">
        <f t="shared" si="63"/>
        <v>15.387565250280417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48.096629350804818</v>
      </c>
      <c r="T75" s="59">
        <f t="shared" si="88"/>
        <v>236.10816178434814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16.044116304298498</v>
      </c>
      <c r="AA75" s="21">
        <f>EXP(-LN(2)/25)*AA74+(1-EXP(-LN(2)/25))/(LN(2)/25)*Calculateur!V75*Calculateur!X75*VLOOKUP('Données projet'!$B$9,Paramètres!$A$1:$I$89,3,0)*0.475*44/12</f>
        <v>1.4534659541224935</v>
      </c>
      <c r="AB75" s="21">
        <f>EXP(-LN(2)/2)*AB74+(1-EXP(-LN(2)/2))/(LN(2)/2)*V75*Y75*VLOOKUP('Données projet'!$B$9,Paramètres!$A$1:$I$89,3,0)*0.475*44/12</f>
        <v>2.4142096548180499E-8</v>
      </c>
      <c r="AC75" s="22">
        <f t="shared" si="57"/>
        <v>17.497582282563087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85.351196714961219</v>
      </c>
      <c r="AO75" s="59">
        <f t="shared" si="90"/>
        <v>451.63168861887107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32.684636931950507</v>
      </c>
      <c r="AV75" s="21">
        <f>EXP(-LN(2)/25)*AV74+(1-EXP(-LN(2)/25))/(LN(2)/25)*Calculateur!AQ75*Calculateur!AS75*VLOOKUP('Données projet'!$B$10,Paramètres!$A$1:$I$89,3,0)*0.475*44/12</f>
        <v>2.9609612709374931</v>
      </c>
      <c r="AW75" s="21">
        <f>EXP(-LN(2)/2)*AW74+(1-EXP(-LN(2)/2))/(LN(2)/2)*AQ75*AT75*VLOOKUP('Données projet'!$B$10,Paramètres!$A$1:$I$89,3,0)*0.475*44/12</f>
        <v>4.9181621816214869E-8</v>
      </c>
      <c r="AX75" s="21">
        <f t="shared" si="60"/>
        <v>35.645598252069625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42.534833967269066</v>
      </c>
      <c r="BJ75" s="59">
        <f t="shared" si="92"/>
        <v>207.04890280179532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13.823562784124039</v>
      </c>
      <c r="BQ75" s="21">
        <f>EXP(-LN(2)/25)*BQ74+(1-EXP(-LN(2)/25))/(LN(2)/25)*Calculateur!BL75*Calculateur!BN75*VLOOKUP('Données projet'!$B$11,Paramètres!$A$1:$I$89,3,0)*0.475*44/12</f>
        <v>1.2523019336388121</v>
      </c>
      <c r="BR75" s="21">
        <f>EXP(-LN(2)/2)*BR74+(1-EXP(-LN(2)/2))/(LN(2)/2)*BL75*BO75*VLOOKUP('Données projet'!$B$11,Paramètres!$A$1:$I$89,3,0)*0.475*44/12</f>
        <v>2.0800758424117544E-8</v>
      </c>
      <c r="BS75" s="22">
        <f t="shared" si="63"/>
        <v>15.07586473856361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48.096629350804818</v>
      </c>
      <c r="T76" s="59">
        <f t="shared" si="88"/>
        <v>236.10816178434814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15.729500969515868</v>
      </c>
      <c r="AA76" s="21">
        <f>EXP(-LN(2)/25)*AA75+(1-EXP(-LN(2)/25))/(LN(2)/25)*Calculateur!V76*Calculateur!X76*VLOOKUP('Données projet'!$B$9,Paramètres!$A$1:$I$89,3,0)*0.475*44/12</f>
        <v>1.4137208511725612</v>
      </c>
      <c r="AB76" s="21">
        <f>EXP(-LN(2)/2)*AB75+(1-EXP(-LN(2)/2))/(LN(2)/2)*V76*Y76*VLOOKUP('Données projet'!$B$9,Paramètres!$A$1:$I$89,3,0)*0.475*44/12</f>
        <v>1.7071040181278773E-8</v>
      </c>
      <c r="AC76" s="22">
        <f t="shared" si="57"/>
        <v>17.143221837759469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85.351196714961219</v>
      </c>
      <c r="AO76" s="59">
        <f t="shared" si="90"/>
        <v>451.63168861887107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32.043711137375006</v>
      </c>
      <c r="AV76" s="21">
        <f>EXP(-LN(2)/25)*AV75+(1-EXP(-LN(2)/25))/(LN(2)/25)*Calculateur!AQ76*Calculateur!AS76*VLOOKUP('Données projet'!$B$10,Paramètres!$A$1:$I$89,3,0)*0.475*44/12</f>
        <v>2.8799936292735215</v>
      </c>
      <c r="AW76" s="21">
        <f>EXP(-LN(2)/2)*AW75+(1-EXP(-LN(2)/2))/(LN(2)/2)*AQ76*AT76*VLOOKUP('Données projet'!$B$10,Paramètres!$A$1:$I$89,3,0)*0.475*44/12</f>
        <v>3.4776658295997779E-8</v>
      </c>
      <c r="AX76" s="21">
        <f t="shared" si="60"/>
        <v>34.923704801425188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42.534833967269066</v>
      </c>
      <c r="BJ76" s="59">
        <f t="shared" si="92"/>
        <v>207.04890280179532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13.55249114946812</v>
      </c>
      <c r="BQ76" s="21">
        <f>EXP(-LN(2)/25)*BQ75+(1-EXP(-LN(2)/25))/(LN(2)/25)*Calculateur!BL76*Calculateur!BN76*VLOOKUP('Données projet'!$B$11,Paramètres!$A$1:$I$89,3,0)*0.475*44/12</f>
        <v>1.2180576714077622</v>
      </c>
      <c r="BR76" s="21">
        <f>EXP(-LN(2)/2)*BR75+(1-EXP(-LN(2)/2))/(LN(2)/2)*BL76*BO76*VLOOKUP('Données projet'!$B$11,Paramètres!$A$1:$I$89,3,0)*0.475*44/12</f>
        <v>1.470835733551672E-8</v>
      </c>
      <c r="BS76" s="22">
        <f t="shared" si="63"/>
        <v>14.770548835584238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48.096629350804818</v>
      </c>
      <c r="T77" s="59">
        <f t="shared" si="88"/>
        <v>236.10816178434814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15.421055049551921</v>
      </c>
      <c r="AA77" s="21">
        <f>EXP(-LN(2)/25)*AA76+(1-EXP(-LN(2)/25))/(LN(2)/25)*Calculateur!V77*Calculateur!X77*VLOOKUP('Données projet'!$B$9,Paramètres!$A$1:$I$89,3,0)*0.475*44/12</f>
        <v>1.3750625801528991</v>
      </c>
      <c r="AB77" s="21">
        <f>EXP(-LN(2)/2)*AB76+(1-EXP(-LN(2)/2))/(LN(2)/2)*V77*Y77*VLOOKUP('Données projet'!$B$9,Paramètres!$A$1:$I$89,3,0)*0.475*44/12</f>
        <v>1.207104827409025E-8</v>
      </c>
      <c r="AC77" s="22">
        <f t="shared" si="57"/>
        <v>16.796117641775869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85.351196714961219</v>
      </c>
      <c r="AO77" s="59">
        <f t="shared" si="90"/>
        <v>451.63168861887107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31.415353506704992</v>
      </c>
      <c r="AV77" s="21">
        <f>EXP(-LN(2)/25)*AV76+(1-EXP(-LN(2)/25))/(LN(2)/25)*Calculateur!AQ77*Calculateur!AS77*VLOOKUP('Données projet'!$B$10,Paramètres!$A$1:$I$89,3,0)*0.475*44/12</f>
        <v>2.8012400520287546</v>
      </c>
      <c r="AW77" s="21">
        <f>EXP(-LN(2)/2)*AW76+(1-EXP(-LN(2)/2))/(LN(2)/2)*AQ77*AT77*VLOOKUP('Données projet'!$B$10,Paramètres!$A$1:$I$89,3,0)*0.475*44/12</f>
        <v>2.4590810908107435E-8</v>
      </c>
      <c r="AX77" s="21">
        <f t="shared" si="60"/>
        <v>34.21659358332456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42.534833967269066</v>
      </c>
      <c r="BJ77" s="59">
        <f t="shared" si="92"/>
        <v>207.04890280179532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13.286735064230431</v>
      </c>
      <c r="BQ77" s="21">
        <f>EXP(-LN(2)/25)*BQ76+(1-EXP(-LN(2)/25))/(LN(2)/25)*Calculateur!BL77*Calculateur!BN77*VLOOKUP('Données projet'!$B$11,Paramètres!$A$1:$I$89,3,0)*0.475*44/12</f>
        <v>1.1847498203282478</v>
      </c>
      <c r="BR77" s="21">
        <f>EXP(-LN(2)/2)*BR76+(1-EXP(-LN(2)/2))/(LN(2)/2)*BL77*BO77*VLOOKUP('Données projet'!$B$11,Paramètres!$A$1:$I$89,3,0)*0.475*44/12</f>
        <v>1.0400379212058774E-8</v>
      </c>
      <c r="BS77" s="22">
        <f t="shared" si="63"/>
        <v>14.471484894959058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48.096629350804818</v>
      </c>
      <c r="T78" s="59">
        <f t="shared" si="88"/>
        <v>236.10816178434814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15.11865756594503</v>
      </c>
      <c r="AA78" s="21">
        <f>EXP(-LN(2)/25)*AA77+(1-EXP(-LN(2)/25))/(LN(2)/25)*Calculateur!V78*Calculateur!X78*VLOOKUP('Données projet'!$B$9,Paramètres!$A$1:$I$89,3,0)*0.475*44/12</f>
        <v>1.3374614215872196</v>
      </c>
      <c r="AB78" s="21">
        <f>EXP(-LN(2)/2)*AB77+(1-EXP(-LN(2)/2))/(LN(2)/2)*V78*Y78*VLOOKUP('Données projet'!$B$9,Paramètres!$A$1:$I$89,3,0)*0.475*44/12</f>
        <v>8.5355200906393863E-9</v>
      </c>
      <c r="AC78" s="22">
        <f t="shared" si="57"/>
        <v>16.456118996067769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85.351196714961219</v>
      </c>
      <c r="AO78" s="59">
        <f t="shared" si="90"/>
        <v>451.63168861887107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30.799317585912107</v>
      </c>
      <c r="AV78" s="21">
        <f>EXP(-LN(2)/25)*AV77+(1-EXP(-LN(2)/25))/(LN(2)/25)*Calculateur!AQ78*Calculateur!AS78*VLOOKUP('Données projet'!$B$10,Paramètres!$A$1:$I$89,3,0)*0.475*44/12</f>
        <v>2.7246399954952163</v>
      </c>
      <c r="AW78" s="21">
        <f>EXP(-LN(2)/2)*AW77+(1-EXP(-LN(2)/2))/(LN(2)/2)*AQ78*AT78*VLOOKUP('Données projet'!$B$10,Paramètres!$A$1:$I$89,3,0)*0.475*44/12</f>
        <v>1.7388329147998889E-8</v>
      </c>
      <c r="AX78" s="21">
        <f t="shared" si="60"/>
        <v>33.523957598795654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42.534833967269066</v>
      </c>
      <c r="BJ78" s="59">
        <f t="shared" si="92"/>
        <v>207.04890280179532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13.026190293729048</v>
      </c>
      <c r="BQ78" s="21">
        <f>EXP(-LN(2)/25)*BQ77+(1-EXP(-LN(2)/25))/(LN(2)/25)*Calculateur!BL78*Calculateur!BN78*VLOOKUP('Données projet'!$B$11,Paramètres!$A$1:$I$89,3,0)*0.475*44/12</f>
        <v>1.1523527741880866</v>
      </c>
      <c r="BR78" s="21">
        <f>EXP(-LN(2)/2)*BR77+(1-EXP(-LN(2)/2))/(LN(2)/2)*BL78*BO78*VLOOKUP('Données projet'!$B$11,Paramètres!$A$1:$I$89,3,0)*0.475*44/12</f>
        <v>7.3541786677583616E-9</v>
      </c>
      <c r="BS78" s="22">
        <f t="shared" si="63"/>
        <v>14.178543075271314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48.096629350804818</v>
      </c>
      <c r="T79" s="59">
        <f t="shared" si="88"/>
        <v>236.10816178434814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14.822189912547419</v>
      </c>
      <c r="AA79" s="21">
        <f>EXP(-LN(2)/25)*AA78+(1-EXP(-LN(2)/25))/(LN(2)/25)*Calculateur!V79*Calculateur!X79*VLOOKUP('Données projet'!$B$9,Paramètres!$A$1:$I$89,3,0)*0.475*44/12</f>
        <v>1.3008884686798776</v>
      </c>
      <c r="AB79" s="21">
        <f>EXP(-LN(2)/2)*AB78+(1-EXP(-LN(2)/2))/(LN(2)/2)*V79*Y79*VLOOKUP('Données projet'!$B$9,Paramètres!$A$1:$I$89,3,0)*0.475*44/12</f>
        <v>6.0355241370451248E-9</v>
      </c>
      <c r="AC79" s="22">
        <f t="shared" si="57"/>
        <v>16.123078387262819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85.351196714961219</v>
      </c>
      <c r="AO79" s="59">
        <f t="shared" si="90"/>
        <v>451.63168861887107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30.19536175378116</v>
      </c>
      <c r="AV79" s="21">
        <f>EXP(-LN(2)/25)*AV78+(1-EXP(-LN(2)/25))/(LN(2)/25)*Calculateur!AQ79*Calculateur!AS79*VLOOKUP('Données projet'!$B$10,Paramètres!$A$1:$I$89,3,0)*0.475*44/12</f>
        <v>2.6501345715358093</v>
      </c>
      <c r="AW79" s="21">
        <f>EXP(-LN(2)/2)*AW78+(1-EXP(-LN(2)/2))/(LN(2)/2)*AQ79*AT79*VLOOKUP('Données projet'!$B$10,Paramètres!$A$1:$I$89,3,0)*0.475*44/12</f>
        <v>1.2295405454053717E-8</v>
      </c>
      <c r="AX79" s="21">
        <f t="shared" si="60"/>
        <v>32.845496337612374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42.534833967269066</v>
      </c>
      <c r="BJ79" s="59">
        <f t="shared" si="92"/>
        <v>207.04890280179532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12.770754647260578</v>
      </c>
      <c r="BQ79" s="21">
        <f>EXP(-LN(2)/25)*BQ78+(1-EXP(-LN(2)/25))/(LN(2)/25)*Calculateur!BL79*Calculateur!BN79*VLOOKUP('Données projet'!$B$11,Paramètres!$A$1:$I$89,3,0)*0.475*44/12</f>
        <v>1.1208416269783146</v>
      </c>
      <c r="BR79" s="21">
        <f>EXP(-LN(2)/2)*BR78+(1-EXP(-LN(2)/2))/(LN(2)/2)*BL79*BO79*VLOOKUP('Données projet'!$B$11,Paramètres!$A$1:$I$89,3,0)*0.475*44/12</f>
        <v>5.2001896060293876E-9</v>
      </c>
      <c r="BS79" s="22">
        <f t="shared" si="63"/>
        <v>13.891596279439081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48.096629350804818</v>
      </c>
      <c r="T80" s="59">
        <f t="shared" si="88"/>
        <v>236.10816178434814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14.531535809005522</v>
      </c>
      <c r="AA80" s="21">
        <f>EXP(-LN(2)/25)*AA79+(1-EXP(-LN(2)/25))/(LN(2)/25)*Calculateur!V80*Calculateur!X80*VLOOKUP('Données projet'!$B$9,Paramètres!$A$1:$I$89,3,0)*0.475*44/12</f>
        <v>1.2653156050930749</v>
      </c>
      <c r="AB80" s="21">
        <f>EXP(-LN(2)/2)*AB79+(1-EXP(-LN(2)/2))/(LN(2)/2)*V80*Y80*VLOOKUP('Données projet'!$B$9,Paramètres!$A$1:$I$89,3,0)*0.475*44/12</f>
        <v>4.2677600453196932E-9</v>
      </c>
      <c r="AC80" s="22">
        <f t="shared" si="57"/>
        <v>15.796851418366357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85.351196714961219</v>
      </c>
      <c r="AO80" s="59">
        <f t="shared" si="90"/>
        <v>451.63168861887107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29.60324912714162</v>
      </c>
      <c r="AV80" s="21">
        <f>EXP(-LN(2)/25)*AV79+(1-EXP(-LN(2)/25))/(LN(2)/25)*Calculateur!AQ80*Calculateur!AS80*VLOOKUP('Données projet'!$B$10,Paramètres!$A$1:$I$89,3,0)*0.475*44/12</f>
        <v>2.5776665023126424</v>
      </c>
      <c r="AW80" s="21">
        <f>EXP(-LN(2)/2)*AW79+(1-EXP(-LN(2)/2))/(LN(2)/2)*AQ80*AT80*VLOOKUP('Données projet'!$B$10,Paramètres!$A$1:$I$89,3,0)*0.475*44/12</f>
        <v>8.6941645739994447E-9</v>
      </c>
      <c r="AX80" s="21">
        <f t="shared" si="60"/>
        <v>32.180915638148427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42.534833967269066</v>
      </c>
      <c r="BJ80" s="59">
        <f t="shared" si="92"/>
        <v>207.04890280179532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12.520327938018994</v>
      </c>
      <c r="BQ80" s="21">
        <f>EXP(-LN(2)/25)*BQ79+(1-EXP(-LN(2)/25))/(LN(2)/25)*Calculateur!BL80*Calculateur!BN80*VLOOKUP('Données projet'!$B$11,Paramètres!$A$1:$I$89,3,0)*0.475*44/12</f>
        <v>1.090192153746093</v>
      </c>
      <c r="BR80" s="21">
        <f>EXP(-LN(2)/2)*BR79+(1-EXP(-LN(2)/2))/(LN(2)/2)*BL80*BO80*VLOOKUP('Données projet'!$B$11,Paramètres!$A$1:$I$89,3,0)*0.475*44/12</f>
        <v>3.6770893338791812E-9</v>
      </c>
      <c r="BS80" s="22">
        <f t="shared" si="63"/>
        <v>13.610520095442176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48.096629350804818</v>
      </c>
      <c r="T81" s="59">
        <f t="shared" si="88"/>
        <v>236.10816178434814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14.246581255152583</v>
      </c>
      <c r="AA81" s="21">
        <f>EXP(-LN(2)/25)*AA80+(1-EXP(-LN(2)/25))/(LN(2)/25)*Calculateur!V81*Calculateur!X81*VLOOKUP('Données projet'!$B$9,Paramètres!$A$1:$I$89,3,0)*0.475*44/12</f>
        <v>1.2307154833317491</v>
      </c>
      <c r="AB81" s="21">
        <f>EXP(-LN(2)/2)*AB80+(1-EXP(-LN(2)/2))/(LN(2)/2)*V81*Y81*VLOOKUP('Données projet'!$B$9,Paramètres!$A$1:$I$89,3,0)*0.475*44/12</f>
        <v>3.0177620685225624E-9</v>
      </c>
      <c r="AC81" s="22">
        <f t="shared" si="57"/>
        <v>15.477296741502094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85.351196714961219</v>
      </c>
      <c r="AO81" s="59">
        <f t="shared" si="90"/>
        <v>451.63168861887107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29.022747467957437</v>
      </c>
      <c r="AV81" s="21">
        <f>EXP(-LN(2)/25)*AV80+(1-EXP(-LN(2)/25))/(LN(2)/25)*Calculateur!AQ81*Calculateur!AS81*VLOOKUP('Données projet'!$B$10,Paramètres!$A$1:$I$89,3,0)*0.475*44/12</f>
        <v>2.507180076253313</v>
      </c>
      <c r="AW81" s="21">
        <f>EXP(-LN(2)/2)*AW80+(1-EXP(-LN(2)/2))/(LN(2)/2)*AQ81*AT81*VLOOKUP('Données projet'!$B$10,Paramètres!$A$1:$I$89,3,0)*0.475*44/12</f>
        <v>6.1477027270268587E-9</v>
      </c>
      <c r="AX81" s="21">
        <f t="shared" si="60"/>
        <v>31.529927550358451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42.534833967269066</v>
      </c>
      <c r="BJ81" s="59">
        <f t="shared" si="92"/>
        <v>207.04890280179532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12.274811943800428</v>
      </c>
      <c r="BQ81" s="21">
        <f>EXP(-LN(2)/25)*BQ80+(1-EXP(-LN(2)/25))/(LN(2)/25)*Calculateur!BL81*Calculateur!BN81*VLOOKUP('Données projet'!$B$11,Paramètres!$A$1:$I$89,3,0)*0.475*44/12</f>
        <v>1.0603807919711925</v>
      </c>
      <c r="BR81" s="21">
        <f>EXP(-LN(2)/2)*BR80+(1-EXP(-LN(2)/2))/(LN(2)/2)*BL81*BO81*VLOOKUP('Données projet'!$B$11,Paramètres!$A$1:$I$89,3,0)*0.475*44/12</f>
        <v>2.6000948030146942E-9</v>
      </c>
      <c r="BS81" s="22">
        <f t="shared" si="63"/>
        <v>13.335192738371715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48.096629350804818</v>
      </c>
      <c r="T82" s="59">
        <f t="shared" si="88"/>
        <v>236.10816178434814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13.967214486295584</v>
      </c>
      <c r="AA82" s="21">
        <f>EXP(-LN(2)/25)*AA81+(1-EXP(-LN(2)/25))/(LN(2)/25)*Calculateur!V82*Calculateur!X82*VLOOKUP('Données projet'!$B$9,Paramètres!$A$1:$I$89,3,0)*0.475*44/12</f>
        <v>1.197061503719528</v>
      </c>
      <c r="AB82" s="21">
        <f>EXP(-LN(2)/2)*AB81+(1-EXP(-LN(2)/2))/(LN(2)/2)*V82*Y82*VLOOKUP('Données projet'!$B$9,Paramètres!$A$1:$I$89,3,0)*0.475*44/12</f>
        <v>2.1338800226598466E-9</v>
      </c>
      <c r="AC82" s="22">
        <f t="shared" si="57"/>
        <v>15.164275992148992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85.351196714961219</v>
      </c>
      <c r="AO82" s="59">
        <f t="shared" si="90"/>
        <v>451.63168861887107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28.453629092238806</v>
      </c>
      <c r="AV82" s="21">
        <f>EXP(-LN(2)/25)*AV81+(1-EXP(-LN(2)/25))/(LN(2)/25)*Calculateur!AQ82*Calculateur!AS82*VLOOKUP('Données projet'!$B$10,Paramètres!$A$1:$I$89,3,0)*0.475*44/12</f>
        <v>2.438621105221296</v>
      </c>
      <c r="AW82" s="21">
        <f>EXP(-LN(2)/2)*AW81+(1-EXP(-LN(2)/2))/(LN(2)/2)*AQ82*AT82*VLOOKUP('Données projet'!$B$10,Paramètres!$A$1:$I$89,3,0)*0.475*44/12</f>
        <v>4.3470822869997224E-9</v>
      </c>
      <c r="AX82" s="21">
        <f t="shared" si="60"/>
        <v>30.892250201807183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42.534833967269066</v>
      </c>
      <c r="BJ82" s="59">
        <f t="shared" si="92"/>
        <v>207.04890280179532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12.034110368478517</v>
      </c>
      <c r="BQ82" s="21">
        <f>EXP(-LN(2)/25)*BQ81+(1-EXP(-LN(2)/25))/(LN(2)/25)*Calculateur!BL82*Calculateur!BN82*VLOOKUP('Données projet'!$B$11,Paramètres!$A$1:$I$89,3,0)*0.475*44/12</f>
        <v>1.0313846234517379</v>
      </c>
      <c r="BR82" s="21">
        <f>EXP(-LN(2)/2)*BR81+(1-EXP(-LN(2)/2))/(LN(2)/2)*BL82*BO82*VLOOKUP('Données projet'!$B$11,Paramètres!$A$1:$I$89,3,0)*0.475*44/12</f>
        <v>1.8385446669395908E-9</v>
      </c>
      <c r="BS82" s="22">
        <f t="shared" si="63"/>
        <v>13.0654949937688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48.096629350804818</v>
      </c>
      <c r="T83" s="59">
        <f t="shared" si="88"/>
        <v>236.10816178434814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13.693325929378966</v>
      </c>
      <c r="AA83" s="21">
        <f>EXP(-LN(2)/25)*AA82+(1-EXP(-LN(2)/25))/(LN(2)/25)*Calculateur!V83*Calculateur!X83*VLOOKUP('Données projet'!$B$9,Paramètres!$A$1:$I$89,3,0)*0.475*44/12</f>
        <v>1.1643277939495891</v>
      </c>
      <c r="AB83" s="21">
        <f>EXP(-LN(2)/2)*AB82+(1-EXP(-LN(2)/2))/(LN(2)/2)*V83*Y83*VLOOKUP('Données projet'!$B$9,Paramètres!$A$1:$I$89,3,0)*0.475*44/12</f>
        <v>1.5088810342612812E-9</v>
      </c>
      <c r="AC83" s="22">
        <f t="shared" si="57"/>
        <v>14.857653724837437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85.351196714961219</v>
      </c>
      <c r="AO83" s="59">
        <f t="shared" si="90"/>
        <v>451.63168861887107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27.895670780740087</v>
      </c>
      <c r="AV83" s="21">
        <f>EXP(-LN(2)/25)*AV82+(1-EXP(-LN(2)/25))/(LN(2)/25)*Calculateur!AQ83*Calculateur!AS83*VLOOKUP('Données projet'!$B$10,Paramètres!$A$1:$I$89,3,0)*0.475*44/12</f>
        <v>2.3719368828575091</v>
      </c>
      <c r="AW83" s="21">
        <f>EXP(-LN(2)/2)*AW82+(1-EXP(-LN(2)/2))/(LN(2)/2)*AQ83*AT83*VLOOKUP('Données projet'!$B$10,Paramètres!$A$1:$I$89,3,0)*0.475*44/12</f>
        <v>3.0738513635134293E-9</v>
      </c>
      <c r="AX83" s="21">
        <f t="shared" si="60"/>
        <v>30.267607666671445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42.534833967269066</v>
      </c>
      <c r="BJ83" s="59">
        <f t="shared" si="92"/>
        <v>207.04890280179532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11.798128804235205</v>
      </c>
      <c r="BQ83" s="21">
        <f>EXP(-LN(2)/25)*BQ82+(1-EXP(-LN(2)/25))/(LN(2)/25)*Calculateur!BL83*Calculateur!BN83*VLOOKUP('Données projet'!$B$11,Paramètres!$A$1:$I$89,3,0)*0.475*44/12</f>
        <v>1.0031813566852901</v>
      </c>
      <c r="BR83" s="21">
        <f>EXP(-LN(2)/2)*BR82+(1-EXP(-LN(2)/2))/(LN(2)/2)*BL83*BO83*VLOOKUP('Données projet'!$B$11,Paramètres!$A$1:$I$89,3,0)*0.475*44/12</f>
        <v>1.3000474015073473E-9</v>
      </c>
      <c r="BS83" s="22">
        <f t="shared" si="63"/>
        <v>12.801310162220544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48.096629350804818</v>
      </c>
      <c r="T84" s="59">
        <f t="shared" si="88"/>
        <v>236.10816178434814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13.424808160007959</v>
      </c>
      <c r="AA84" s="21">
        <f>EXP(-LN(2)/25)*AA83+(1-EXP(-LN(2)/25))/(LN(2)/25)*Calculateur!V84*Calculateur!X84*VLOOKUP('Données projet'!$B$9,Paramètres!$A$1:$I$89,3,0)*0.475*44/12</f>
        <v>1.1324891891947</v>
      </c>
      <c r="AB84" s="21">
        <f>EXP(-LN(2)/2)*AB83+(1-EXP(-LN(2)/2))/(LN(2)/2)*V84*Y84*VLOOKUP('Données projet'!$B$9,Paramètres!$A$1:$I$89,3,0)*0.475*44/12</f>
        <v>1.0669400113299233E-9</v>
      </c>
      <c r="AC84" s="22">
        <f t="shared" si="57"/>
        <v>14.5572973502696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85.351196714961219</v>
      </c>
      <c r="AO84" s="59">
        <f t="shared" si="90"/>
        <v>451.63168861887107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27.348653691408892</v>
      </c>
      <c r="AV84" s="21">
        <f>EXP(-LN(2)/25)*AV83+(1-EXP(-LN(2)/25))/(LN(2)/25)*Calculateur!AQ84*Calculateur!AS84*VLOOKUP('Données projet'!$B$10,Paramètres!$A$1:$I$89,3,0)*0.475*44/12</f>
        <v>2.307076144061031</v>
      </c>
      <c r="AW84" s="21">
        <f>EXP(-LN(2)/2)*AW83+(1-EXP(-LN(2)/2))/(LN(2)/2)*AQ84*AT84*VLOOKUP('Données projet'!$B$10,Paramètres!$A$1:$I$89,3,0)*0.475*44/12</f>
        <v>2.1735411434998612E-9</v>
      </c>
      <c r="AX84" s="21">
        <f t="shared" si="60"/>
        <v>29.655729837643463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42.534833967269066</v>
      </c>
      <c r="BJ84" s="59">
        <f t="shared" si="92"/>
        <v>207.04890280179532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11.566774694532162</v>
      </c>
      <c r="BQ84" s="21">
        <f>EXP(-LN(2)/25)*BQ83+(1-EXP(-LN(2)/25))/(LN(2)/25)*Calculateur!BL84*Calculateur!BN84*VLOOKUP('Données projet'!$B$11,Paramètres!$A$1:$I$89,3,0)*0.475*44/12</f>
        <v>0.97574930973171603</v>
      </c>
      <c r="BR84" s="21">
        <f>EXP(-LN(2)/2)*BR83+(1-EXP(-LN(2)/2))/(LN(2)/2)*BL84*BO84*VLOOKUP('Données projet'!$B$11,Paramètres!$A$1:$I$89,3,0)*0.475*44/12</f>
        <v>9.1927233346979562E-10</v>
      </c>
      <c r="BS84" s="22">
        <f t="shared" si="63"/>
        <v>12.54252400518315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48.096629350804818</v>
      </c>
      <c r="T85" s="59">
        <f t="shared" si="88"/>
        <v>236.10816178434814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13.161555860314651</v>
      </c>
      <c r="AA85" s="21">
        <f>EXP(-LN(2)/25)*AA84+(1-EXP(-LN(2)/25))/(LN(2)/25)*Calculateur!V85*Calculateur!X85*VLOOKUP('Données projet'!$B$9,Paramètres!$A$1:$I$89,3,0)*0.475*44/12</f>
        <v>1.1015212127611529</v>
      </c>
      <c r="AB85" s="21">
        <f>EXP(-LN(2)/2)*AB84+(1-EXP(-LN(2)/2))/(LN(2)/2)*V85*Y85*VLOOKUP('Données projet'!$B$9,Paramètres!$A$1:$I$89,3,0)*0.475*44/12</f>
        <v>7.544405171306406E-10</v>
      </c>
      <c r="AC85" s="22">
        <f t="shared" si="57"/>
        <v>14.263077073830244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85.351196714961219</v>
      </c>
      <c r="AO85" s="59">
        <f t="shared" si="90"/>
        <v>451.63168861887107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26.812363273551998</v>
      </c>
      <c r="AV85" s="21">
        <f>EXP(-LN(2)/25)*AV84+(1-EXP(-LN(2)/25))/(LN(2)/25)*Calculateur!AQ85*Calculateur!AS85*VLOOKUP('Données projet'!$B$10,Paramètres!$A$1:$I$89,3,0)*0.475*44/12</f>
        <v>2.2439890255778208</v>
      </c>
      <c r="AW85" s="21">
        <f>EXP(-LN(2)/2)*AW84+(1-EXP(-LN(2)/2))/(LN(2)/2)*AQ85*AT85*VLOOKUP('Données projet'!$B$10,Paramètres!$A$1:$I$89,3,0)*0.475*44/12</f>
        <v>1.5369256817567147E-9</v>
      </c>
      <c r="AX85" s="21">
        <f t="shared" si="60"/>
        <v>29.056352300666745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42.534833967269066</v>
      </c>
      <c r="BJ85" s="59">
        <f t="shared" si="92"/>
        <v>207.04890280179532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11.339957297808324</v>
      </c>
      <c r="BQ85" s="21">
        <f>EXP(-LN(2)/25)*BQ84+(1-EXP(-LN(2)/25))/(LN(2)/25)*Calculateur!BL85*Calculateur!BN85*VLOOKUP('Données projet'!$B$11,Paramètres!$A$1:$I$89,3,0)*0.475*44/12</f>
        <v>0.94906739354467617</v>
      </c>
      <c r="BR85" s="21">
        <f>EXP(-LN(2)/2)*BR84+(1-EXP(-LN(2)/2))/(LN(2)/2)*BL85*BO85*VLOOKUP('Données projet'!$B$11,Paramètres!$A$1:$I$89,3,0)*0.475*44/12</f>
        <v>6.5002370075367376E-10</v>
      </c>
      <c r="BS85" s="22">
        <f t="shared" si="63"/>
        <v>12.289024692003023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48.096629350804818</v>
      </c>
      <c r="T86" s="59">
        <f t="shared" si="88"/>
        <v>236.10816178434814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12.903465777650281</v>
      </c>
      <c r="AA86" s="21">
        <f>EXP(-LN(2)/25)*AA85+(1-EXP(-LN(2)/25))/(LN(2)/25)*Calculateur!V86*Calculateur!X86*VLOOKUP('Données projet'!$B$9,Paramètres!$A$1:$I$89,3,0)*0.475*44/12</f>
        <v>1.0714000572717162</v>
      </c>
      <c r="AB86" s="21">
        <f>EXP(-LN(2)/2)*AB85+(1-EXP(-LN(2)/2))/(LN(2)/2)*V86*Y86*VLOOKUP('Données projet'!$B$9,Paramètres!$A$1:$I$89,3,0)*0.475*44/12</f>
        <v>5.3347000566496164E-10</v>
      </c>
      <c r="AC86" s="22">
        <f t="shared" si="57"/>
        <v>13.974865835455468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85.351196714961219</v>
      </c>
      <c r="AO86" s="59">
        <f t="shared" si="90"/>
        <v>451.63168861887107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26.286589183684423</v>
      </c>
      <c r="AV86" s="21">
        <f>EXP(-LN(2)/25)*AV85+(1-EXP(-LN(2)/25))/(LN(2)/25)*Calculateur!AQ86*Calculateur!AS86*VLOOKUP('Données projet'!$B$10,Paramètres!$A$1:$I$89,3,0)*0.475*44/12</f>
        <v>2.1826270276671411</v>
      </c>
      <c r="AW86" s="21">
        <f>EXP(-LN(2)/2)*AW85+(1-EXP(-LN(2)/2))/(LN(2)/2)*AQ86*AT86*VLOOKUP('Données projet'!$B$10,Paramètres!$A$1:$I$89,3,0)*0.475*44/12</f>
        <v>1.0867705717499306E-9</v>
      </c>
      <c r="AX86" s="21">
        <f t="shared" si="60"/>
        <v>28.469216212438337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42.534833967269066</v>
      </c>
      <c r="BJ86" s="59">
        <f t="shared" si="92"/>
        <v>207.04890280179532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11.117587651889288</v>
      </c>
      <c r="BQ86" s="21">
        <f>EXP(-LN(2)/25)*BQ85+(1-EXP(-LN(2)/25))/(LN(2)/25)*Calculateur!BL86*Calculateur!BN86*VLOOKUP('Données projet'!$B$11,Paramètres!$A$1:$I$89,3,0)*0.475*44/12</f>
        <v>0.92311509575891193</v>
      </c>
      <c r="BR86" s="21">
        <f>EXP(-LN(2)/2)*BR85+(1-EXP(-LN(2)/2))/(LN(2)/2)*BL86*BO86*VLOOKUP('Données projet'!$B$11,Paramètres!$A$1:$I$89,3,0)*0.475*44/12</f>
        <v>4.5963616673489786E-10</v>
      </c>
      <c r="BS86" s="22">
        <f t="shared" si="63"/>
        <v>12.040702748107835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48.096629350804818</v>
      </c>
      <c r="T87" s="59">
        <f t="shared" si="88"/>
        <v>236.10816178434814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12.650436684087552</v>
      </c>
      <c r="AA87" s="21">
        <f>EXP(-LN(2)/25)*AA86+(1-EXP(-LN(2)/25))/(LN(2)/25)*Calculateur!V87*Calculateur!X87*VLOOKUP('Données projet'!$B$9,Paramètres!$A$1:$I$89,3,0)*0.475*44/12</f>
        <v>1.0421025663631407</v>
      </c>
      <c r="AB87" s="21">
        <f>EXP(-LN(2)/2)*AB86+(1-EXP(-LN(2)/2))/(LN(2)/2)*V87*Y87*VLOOKUP('Données projet'!$B$9,Paramètres!$A$1:$I$89,3,0)*0.475*44/12</f>
        <v>3.772202585653203E-10</v>
      </c>
      <c r="AC87" s="22">
        <f t="shared" si="57"/>
        <v>13.692539250827913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85.351196714961219</v>
      </c>
      <c r="AO87" s="59">
        <f t="shared" si="90"/>
        <v>451.63168861887107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25.771125203028625</v>
      </c>
      <c r="AV87" s="21">
        <f>EXP(-LN(2)/25)*AV86+(1-EXP(-LN(2)/25))/(LN(2)/25)*Calculateur!AQ87*Calculateur!AS87*VLOOKUP('Données projet'!$B$10,Paramètres!$A$1:$I$89,3,0)*0.475*44/12</f>
        <v>2.122942976816216</v>
      </c>
      <c r="AW87" s="21">
        <f>EXP(-LN(2)/2)*AW86+(1-EXP(-LN(2)/2))/(LN(2)/2)*AQ87*AT87*VLOOKUP('Données projet'!$B$10,Paramètres!$A$1:$I$89,3,0)*0.475*44/12</f>
        <v>7.6846284087835733E-10</v>
      </c>
      <c r="AX87" s="21">
        <f t="shared" si="60"/>
        <v>27.894068180613303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42.534833967269066</v>
      </c>
      <c r="BJ87" s="59">
        <f t="shared" si="92"/>
        <v>207.04890280179532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10.899578539094632</v>
      </c>
      <c r="BQ87" s="21">
        <f>EXP(-LN(2)/25)*BQ86+(1-EXP(-LN(2)/25))/(LN(2)/25)*Calculateur!BL87*Calculateur!BN87*VLOOKUP('Données projet'!$B$11,Paramètres!$A$1:$I$89,3,0)*0.475*44/12</f>
        <v>0.89787246492087136</v>
      </c>
      <c r="BR87" s="21">
        <f>EXP(-LN(2)/2)*BR86+(1-EXP(-LN(2)/2))/(LN(2)/2)*BL87*BO87*VLOOKUP('Données projet'!$B$11,Paramètres!$A$1:$I$89,3,0)*0.475*44/12</f>
        <v>3.2501185037683693E-10</v>
      </c>
      <c r="BS87" s="22">
        <f t="shared" si="63"/>
        <v>11.797451004340514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48.096629350804818</v>
      </c>
      <c r="T88" s="59">
        <f t="shared" si="88"/>
        <v>236.10816178434814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12.402369336717079</v>
      </c>
      <c r="AA88" s="21">
        <f>EXP(-LN(2)/25)*AA87+(1-EXP(-LN(2)/25))/(LN(2)/25)*Calculateur!V88*Calculateur!X88*VLOOKUP('Données projet'!$B$9,Paramètres!$A$1:$I$89,3,0)*0.475*44/12</f>
        <v>1.0136062168841484</v>
      </c>
      <c r="AB88" s="21">
        <f>EXP(-LN(2)/2)*AB87+(1-EXP(-LN(2)/2))/(LN(2)/2)*V88*Y88*VLOOKUP('Données projet'!$B$9,Paramètres!$A$1:$I$89,3,0)*0.475*44/12</f>
        <v>2.6673500283248082E-10</v>
      </c>
      <c r="AC88" s="22">
        <f t="shared" si="57"/>
        <v>13.415975553867963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85.351196714961219</v>
      </c>
      <c r="AO88" s="59">
        <f t="shared" si="90"/>
        <v>451.63168861887107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25.265769156631499</v>
      </c>
      <c r="AV88" s="21">
        <f>EXP(-LN(2)/25)*AV87+(1-EXP(-LN(2)/25))/(LN(2)/25)*Calculateur!AQ88*Calculateur!AS88*VLOOKUP('Données projet'!$B$10,Paramètres!$A$1:$I$89,3,0)*0.475*44/12</f>
        <v>2.0648909894744576</v>
      </c>
      <c r="AW88" s="21">
        <f>EXP(-LN(2)/2)*AW87+(1-EXP(-LN(2)/2))/(LN(2)/2)*AQ88*AT88*VLOOKUP('Données projet'!$B$10,Paramètres!$A$1:$I$89,3,0)*0.475*44/12</f>
        <v>5.4338528587496529E-10</v>
      </c>
      <c r="AX88" s="21">
        <f t="shared" si="60"/>
        <v>27.33066014664934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42.534833967269066</v>
      </c>
      <c r="BJ88" s="59">
        <f t="shared" si="92"/>
        <v>207.04890280179532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10.685844452029452</v>
      </c>
      <c r="BQ88" s="21">
        <f>EXP(-LN(2)/25)*BQ87+(1-EXP(-LN(2)/25))/(LN(2)/25)*Calculateur!BL88*Calculateur!BN88*VLOOKUP('Données projet'!$B$11,Paramètres!$A$1:$I$89,3,0)*0.475*44/12</f>
        <v>0.87332009515054931</v>
      </c>
      <c r="BR88" s="21">
        <f>EXP(-LN(2)/2)*BR87+(1-EXP(-LN(2)/2))/(LN(2)/2)*BL88*BO88*VLOOKUP('Données projet'!$B$11,Paramètres!$A$1:$I$89,3,0)*0.475*44/12</f>
        <v>2.2981808336744898E-10</v>
      </c>
      <c r="BS88" s="22">
        <f t="shared" si="63"/>
        <v>11.559164547409818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48.096629350804818</v>
      </c>
      <c r="T89" s="59">
        <f t="shared" si="88"/>
        <v>236.10816178434814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12.159166438722401</v>
      </c>
      <c r="AA89" s="21">
        <f>EXP(-LN(2)/25)*AA88+(1-EXP(-LN(2)/25))/(LN(2)/25)*Calculateur!V89*Calculateur!X89*VLOOKUP('Données projet'!$B$9,Paramètres!$A$1:$I$89,3,0)*0.475*44/12</f>
        <v>0.98588910158021703</v>
      </c>
      <c r="AB89" s="21">
        <f>EXP(-LN(2)/2)*AB88+(1-EXP(-LN(2)/2))/(LN(2)/2)*V89*Y89*VLOOKUP('Données projet'!$B$9,Paramètres!$A$1:$I$89,3,0)*0.475*44/12</f>
        <v>1.8861012928266015E-10</v>
      </c>
      <c r="AC89" s="22">
        <f t="shared" si="57"/>
        <v>13.145055540491228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85.351196714961219</v>
      </c>
      <c r="AO89" s="59">
        <f t="shared" si="90"/>
        <v>451.63168861887107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24.770322834067471</v>
      </c>
      <c r="AV89" s="21">
        <f>EXP(-LN(2)/25)*AV88+(1-EXP(-LN(2)/25))/(LN(2)/25)*Calculateur!AQ89*Calculateur!AS89*VLOOKUP('Données projet'!$B$10,Paramètres!$A$1:$I$89,3,0)*0.475*44/12</f>
        <v>2.0084264367793807</v>
      </c>
      <c r="AW89" s="21">
        <f>EXP(-LN(2)/2)*AW88+(1-EXP(-LN(2)/2))/(LN(2)/2)*AQ89*AT89*VLOOKUP('Données projet'!$B$10,Paramètres!$A$1:$I$89,3,0)*0.475*44/12</f>
        <v>3.8423142043917867E-10</v>
      </c>
      <c r="AX89" s="21">
        <f t="shared" si="60"/>
        <v>26.778749271231085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42.534833967269066</v>
      </c>
      <c r="BJ89" s="59">
        <f t="shared" si="92"/>
        <v>207.04890280179532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10.476301560046698</v>
      </c>
      <c r="BQ89" s="21">
        <f>EXP(-LN(2)/25)*BQ88+(1-EXP(-LN(2)/25))/(LN(2)/25)*Calculateur!BL89*Calculateur!BN89*VLOOKUP('Données projet'!$B$11,Paramètres!$A$1:$I$89,3,0)*0.475*44/12</f>
        <v>0.84943911122274973</v>
      </c>
      <c r="BR89" s="21">
        <f>EXP(-LN(2)/2)*BR88+(1-EXP(-LN(2)/2))/(LN(2)/2)*BL89*BO89*VLOOKUP('Données projet'!$B$11,Paramètres!$A$1:$I$89,3,0)*0.475*44/12</f>
        <v>1.6250592518841849E-10</v>
      </c>
      <c r="BS89" s="22">
        <f t="shared" si="63"/>
        <v>11.325740671431955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48.096629350804818</v>
      </c>
      <c r="T90" s="59">
        <f t="shared" si="88"/>
        <v>236.10816178434814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11.920732601218278</v>
      </c>
      <c r="AA90" s="21">
        <f>EXP(-LN(2)/25)*AA89+(1-EXP(-LN(2)/25))/(LN(2)/25)*Calculateur!V90*Calculateur!X90*VLOOKUP('Données projet'!$B$9,Paramètres!$A$1:$I$89,3,0)*0.475*44/12</f>
        <v>0.95892991225185142</v>
      </c>
      <c r="AB90" s="21">
        <f>EXP(-LN(2)/2)*AB89+(1-EXP(-LN(2)/2))/(LN(2)/2)*V90*Y90*VLOOKUP('Données projet'!$B$9,Paramètres!$A$1:$I$89,3,0)*0.475*44/12</f>
        <v>1.3336750141624041E-10</v>
      </c>
      <c r="AC90" s="22">
        <f t="shared" si="57"/>
        <v>12.879662513603497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85.351196714961219</v>
      </c>
      <c r="AO90" s="59">
        <f t="shared" si="90"/>
        <v>451.63168861887107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24.284591911696506</v>
      </c>
      <c r="AV90" s="21">
        <f>EXP(-LN(2)/25)*AV89+(1-EXP(-LN(2)/25))/(LN(2)/25)*Calculateur!AQ90*Calculateur!AS90*VLOOKUP('Données projet'!$B$10,Paramètres!$A$1:$I$89,3,0)*0.475*44/12</f>
        <v>1.9535059102470926</v>
      </c>
      <c r="AW90" s="21">
        <f>EXP(-LN(2)/2)*AW89+(1-EXP(-LN(2)/2))/(LN(2)/2)*AQ90*AT90*VLOOKUP('Données projet'!$B$10,Paramètres!$A$1:$I$89,3,0)*0.475*44/12</f>
        <v>2.7169264293748265E-10</v>
      </c>
      <c r="AX90" s="21">
        <f t="shared" si="60"/>
        <v>26.238097822215291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42.534833967269066</v>
      </c>
      <c r="BJ90" s="59">
        <f t="shared" si="92"/>
        <v>207.04890280179532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10.270867676367182</v>
      </c>
      <c r="BQ90" s="21">
        <f>EXP(-LN(2)/25)*BQ89+(1-EXP(-LN(2)/25))/(LN(2)/25)*Calculateur!BL90*Calculateur!BN90*VLOOKUP('Données projet'!$B$11,Paramètres!$A$1:$I$89,3,0)*0.475*44/12</f>
        <v>0.82621115405630219</v>
      </c>
      <c r="BR90" s="21">
        <f>EXP(-LN(2)/2)*BR89+(1-EXP(-LN(2)/2))/(LN(2)/2)*BL90*BO90*VLOOKUP('Données projet'!$B$11,Paramètres!$A$1:$I$89,3,0)*0.475*44/12</f>
        <v>1.149090416837245E-10</v>
      </c>
      <c r="BS90" s="22">
        <f t="shared" si="63"/>
        <v>11.097078830538393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48.096629350804818</v>
      </c>
      <c r="T91" s="59">
        <f t="shared" si="88"/>
        <v>236.10816178434814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11.68697430583733</v>
      </c>
      <c r="AA91" s="21">
        <f>EXP(-LN(2)/25)*AA90+(1-EXP(-LN(2)/25))/(LN(2)/25)*Calculateur!V91*Calculateur!X91*VLOOKUP('Données projet'!$B$9,Paramètres!$A$1:$I$89,3,0)*0.475*44/12</f>
        <v>0.93270792337339214</v>
      </c>
      <c r="AB91" s="21">
        <f>EXP(-LN(2)/2)*AB90+(1-EXP(-LN(2)/2))/(LN(2)/2)*V91*Y91*VLOOKUP('Données projet'!$B$9,Paramètres!$A$1:$I$89,3,0)*0.475*44/12</f>
        <v>9.4305064641330076E-11</v>
      </c>
      <c r="AC91" s="22">
        <f t="shared" si="57"/>
        <v>12.619682229305027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85.351196714961219</v>
      </c>
      <c r="AO91" s="59">
        <f t="shared" si="90"/>
        <v>451.63168861887107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23.808385876446625</v>
      </c>
      <c r="AV91" s="21">
        <f>EXP(-LN(2)/25)*AV90+(1-EXP(-LN(2)/25))/(LN(2)/25)*Calculateur!AQ91*Calculateur!AS91*VLOOKUP('Données projet'!$B$10,Paramètres!$A$1:$I$89,3,0)*0.475*44/12</f>
        <v>1.9000871884009749</v>
      </c>
      <c r="AW91" s="21">
        <f>EXP(-LN(2)/2)*AW90+(1-EXP(-LN(2)/2))/(LN(2)/2)*AQ91*AT91*VLOOKUP('Données projet'!$B$10,Paramètres!$A$1:$I$89,3,0)*0.475*44/12</f>
        <v>1.9211571021958933E-10</v>
      </c>
      <c r="AX91" s="21">
        <f t="shared" si="60"/>
        <v>25.708473065039716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42.534833967269066</v>
      </c>
      <c r="BJ91" s="59">
        <f t="shared" si="92"/>
        <v>207.04890280179532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10.069462225844324</v>
      </c>
      <c r="BQ91" s="21">
        <f>EXP(-LN(2)/25)*BQ90+(1-EXP(-LN(2)/25))/(LN(2)/25)*Calculateur!BL91*Calculateur!BN91*VLOOKUP('Données projet'!$B$11,Paramètres!$A$1:$I$89,3,0)*0.475*44/12</f>
        <v>0.80361836660007635</v>
      </c>
      <c r="BR91" s="21">
        <f>EXP(-LN(2)/2)*BR90+(1-EXP(-LN(2)/2))/(LN(2)/2)*BL91*BO91*VLOOKUP('Données projet'!$B$11,Paramètres!$A$1:$I$89,3,0)*0.475*44/12</f>
        <v>8.1252962594209259E-11</v>
      </c>
      <c r="BS91" s="22">
        <f t="shared" si="63"/>
        <v>10.873080592525653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48.096629350804818</v>
      </c>
      <c r="T92" s="59">
        <f t="shared" si="88"/>
        <v>236.10816178434814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11.457799868050321</v>
      </c>
      <c r="AA92" s="21">
        <f>EXP(-LN(2)/25)*AA91+(1-EXP(-LN(2)/25))/(LN(2)/25)*Calculateur!V92*Calculateur!X92*VLOOKUP('Données projet'!$B$9,Paramètres!$A$1:$I$89,3,0)*0.475*44/12</f>
        <v>0.90720297615976875</v>
      </c>
      <c r="AB92" s="21">
        <f>EXP(-LN(2)/2)*AB91+(1-EXP(-LN(2)/2))/(LN(2)/2)*V92*Y92*VLOOKUP('Données projet'!$B$9,Paramètres!$A$1:$I$89,3,0)*0.475*44/12</f>
        <v>6.6683750708120206E-11</v>
      </c>
      <c r="AC92" s="22">
        <f t="shared" si="57"/>
        <v>12.365002844276773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85.351196714961219</v>
      </c>
      <c r="AO92" s="59">
        <f t="shared" si="90"/>
        <v>451.63168861887107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23.341517951090996</v>
      </c>
      <c r="AV92" s="21">
        <f>EXP(-LN(2)/25)*AV91+(1-EXP(-LN(2)/25))/(LN(2)/25)*Calculateur!AQ92*Calculateur!AS92*VLOOKUP('Données projet'!$B$10,Paramètres!$A$1:$I$89,3,0)*0.475*44/12</f>
        <v>1.8481292043129076</v>
      </c>
      <c r="AW92" s="21">
        <f>EXP(-LN(2)/2)*AW91+(1-EXP(-LN(2)/2))/(LN(2)/2)*AQ92*AT92*VLOOKUP('Données projet'!$B$10,Paramètres!$A$1:$I$89,3,0)*0.475*44/12</f>
        <v>1.3584632146874132E-10</v>
      </c>
      <c r="AX92" s="21">
        <f t="shared" si="60"/>
        <v>25.189647155539749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42.534833967269066</v>
      </c>
      <c r="BJ92" s="59">
        <f t="shared" si="92"/>
        <v>207.04890280179532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9.8720062133610256</v>
      </c>
      <c r="BQ92" s="21">
        <f>EXP(-LN(2)/25)*BQ91+(1-EXP(-LN(2)/25))/(LN(2)/25)*Calculateur!BL92*Calculateur!BN92*VLOOKUP('Données projet'!$B$11,Paramètres!$A$1:$I$89,3,0)*0.475*44/12</f>
        <v>0.78164338010494405</v>
      </c>
      <c r="BR92" s="21">
        <f>EXP(-LN(2)/2)*BR91+(1-EXP(-LN(2)/2))/(LN(2)/2)*BL92*BO92*VLOOKUP('Données projet'!$B$11,Paramètres!$A$1:$I$89,3,0)*0.475*44/12</f>
        <v>5.7454520841862258E-11</v>
      </c>
      <c r="BS92" s="22">
        <f t="shared" si="63"/>
        <v>10.653649593523424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48.096629350804818</v>
      </c>
      <c r="T93" s="59">
        <f t="shared" si="88"/>
        <v>236.10816178434814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11.233119401205711</v>
      </c>
      <c r="AA93" s="21">
        <f>EXP(-LN(2)/25)*AA92+(1-EXP(-LN(2)/25))/(LN(2)/25)*Calculateur!V93*Calculateur!X93*VLOOKUP('Données projet'!$B$9,Paramètres!$A$1:$I$89,3,0)*0.475*44/12</f>
        <v>0.88239546306894878</v>
      </c>
      <c r="AB93" s="21">
        <f>EXP(-LN(2)/2)*AB92+(1-EXP(-LN(2)/2))/(LN(2)/2)*V93*Y93*VLOOKUP('Données projet'!$B$9,Paramètres!$A$1:$I$89,3,0)*0.475*44/12</f>
        <v>4.7152532320665038E-11</v>
      </c>
      <c r="AC93" s="22">
        <f t="shared" si="57"/>
        <v>12.115514864321813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85.351196714961219</v>
      </c>
      <c r="AO93" s="59">
        <f t="shared" si="90"/>
        <v>451.63168861887107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22.883805020990273</v>
      </c>
      <c r="AV93" s="21">
        <f>EXP(-LN(2)/25)*AV92+(1-EXP(-LN(2)/25))/(LN(2)/25)*Calculateur!AQ93*Calculateur!AS93*VLOOKUP('Données projet'!$B$10,Paramètres!$A$1:$I$89,3,0)*0.475*44/12</f>
        <v>1.7975920140320802</v>
      </c>
      <c r="AW93" s="21">
        <f>EXP(-LN(2)/2)*AW92+(1-EXP(-LN(2)/2))/(LN(2)/2)*AQ93*AT93*VLOOKUP('Données projet'!$B$10,Paramètres!$A$1:$I$89,3,0)*0.475*44/12</f>
        <v>9.6057855109794667E-11</v>
      </c>
      <c r="AX93" s="21">
        <f t="shared" si="60"/>
        <v>24.681397035118412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42.534833967269066</v>
      </c>
      <c r="BJ93" s="59">
        <f t="shared" si="92"/>
        <v>207.04890280179532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9.6784221928462486</v>
      </c>
      <c r="BQ93" s="21">
        <f>EXP(-LN(2)/25)*BQ92+(1-EXP(-LN(2)/25))/(LN(2)/25)*Calculateur!BL93*Calculateur!BN93*VLOOKUP('Données projet'!$B$11,Paramètres!$A$1:$I$89,3,0)*0.475*44/12</f>
        <v>0.76026930077113541</v>
      </c>
      <c r="BR93" s="21">
        <f>EXP(-LN(2)/2)*BR92+(1-EXP(-LN(2)/2))/(LN(2)/2)*BL93*BO93*VLOOKUP('Données projet'!$B$11,Paramètres!$A$1:$I$89,3,0)*0.475*44/12</f>
        <v>4.0626481297104636E-11</v>
      </c>
      <c r="BS93" s="22">
        <f t="shared" si="63"/>
        <v>10.438691493658011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48.096629350804818</v>
      </c>
      <c r="T94" s="59">
        <f t="shared" si="88"/>
        <v>236.10816178434814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11.012844781274369</v>
      </c>
      <c r="AA94" s="21">
        <f>EXP(-LN(2)/25)*AA93+(1-EXP(-LN(2)/25))/(LN(2)/25)*Calculateur!V94*Calculateur!X94*VLOOKUP('Données projet'!$B$9,Paramètres!$A$1:$I$89,3,0)*0.475*44/12</f>
        <v>0.85826631272816767</v>
      </c>
      <c r="AB94" s="21">
        <f>EXP(-LN(2)/2)*AB93+(1-EXP(-LN(2)/2))/(LN(2)/2)*V94*Y94*VLOOKUP('Données projet'!$B$9,Paramètres!$A$1:$I$89,3,0)*0.475*44/12</f>
        <v>3.3341875354060103E-11</v>
      </c>
      <c r="AC94" s="22">
        <f t="shared" si="57"/>
        <v>11.871111094035879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85.351196714961219</v>
      </c>
      <c r="AO94" s="59">
        <f t="shared" si="90"/>
        <v>451.63168861887107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22.435067562271506</v>
      </c>
      <c r="AV94" s="21">
        <f>EXP(-LN(2)/25)*AV93+(1-EXP(-LN(2)/25))/(LN(2)/25)*Calculateur!AQ94*Calculateur!AS94*VLOOKUP('Données projet'!$B$10,Paramètres!$A$1:$I$89,3,0)*0.475*44/12</f>
        <v>1.7484367658771174</v>
      </c>
      <c r="AW94" s="21">
        <f>EXP(-LN(2)/2)*AW93+(1-EXP(-LN(2)/2))/(LN(2)/2)*AQ94*AT94*VLOOKUP('Données projet'!$B$10,Paramètres!$A$1:$I$89,3,0)*0.475*44/12</f>
        <v>6.7923160734370662E-11</v>
      </c>
      <c r="AX94" s="21">
        <f t="shared" si="60"/>
        <v>24.183504328216546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42.534833967269066</v>
      </c>
      <c r="BJ94" s="59">
        <f t="shared" si="92"/>
        <v>207.04890280179532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9.4886342368991734</v>
      </c>
      <c r="BQ94" s="21">
        <f>EXP(-LN(2)/25)*BQ93+(1-EXP(-LN(2)/25))/(LN(2)/25)*Calculateur!BL94*Calculateur!BN94*VLOOKUP('Données projet'!$B$11,Paramètres!$A$1:$I$89,3,0)*0.475*44/12</f>
        <v>0.73947969676072378</v>
      </c>
      <c r="BR94" s="21">
        <f>EXP(-LN(2)/2)*BR93+(1-EXP(-LN(2)/2))/(LN(2)/2)*BL94*BO94*VLOOKUP('Données projet'!$B$11,Paramètres!$A$1:$I$89,3,0)*0.475*44/12</f>
        <v>2.8727260420931136E-11</v>
      </c>
      <c r="BS94" s="22">
        <f t="shared" si="63"/>
        <v>10.228113933688624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48.096629350804818</v>
      </c>
      <c r="T95" s="59">
        <f t="shared" si="88"/>
        <v>236.10816178434814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10.79688961228563</v>
      </c>
      <c r="AA95" s="21">
        <f>EXP(-LN(2)/25)*AA94+(1-EXP(-LN(2)/25))/(LN(2)/25)*Calculateur!V95*Calculateur!X95*VLOOKUP('Données projet'!$B$9,Paramètres!$A$1:$I$89,3,0)*0.475*44/12</f>
        <v>0.83479697527235208</v>
      </c>
      <c r="AB95" s="21">
        <f>EXP(-LN(2)/2)*AB94+(1-EXP(-LN(2)/2))/(LN(2)/2)*V95*Y95*VLOOKUP('Données projet'!$B$9,Paramètres!$A$1:$I$89,3,0)*0.475*44/12</f>
        <v>2.3576266160332519E-11</v>
      </c>
      <c r="AC95" s="22">
        <f t="shared" si="57"/>
        <v>11.631686587581559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85.351196714961219</v>
      </c>
      <c r="AO95" s="59">
        <f t="shared" si="90"/>
        <v>451.63168861887107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21.995129571415386</v>
      </c>
      <c r="AV95" s="21">
        <f>EXP(-LN(2)/25)*AV94+(1-EXP(-LN(2)/25))/(LN(2)/25)*Calculateur!AQ95*Calculateur!AS95*VLOOKUP('Données projet'!$B$10,Paramètres!$A$1:$I$89,3,0)*0.475*44/12</f>
        <v>1.7006256705679141</v>
      </c>
      <c r="AW95" s="21">
        <f>EXP(-LN(2)/2)*AW94+(1-EXP(-LN(2)/2))/(LN(2)/2)*AQ95*AT95*VLOOKUP('Données projet'!$B$10,Paramètres!$A$1:$I$89,3,0)*0.475*44/12</f>
        <v>4.8028927554897333E-11</v>
      </c>
      <c r="AX95" s="21">
        <f t="shared" si="60"/>
        <v>23.695755242031328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42.534833967269066</v>
      </c>
      <c r="BJ95" s="59">
        <f t="shared" si="92"/>
        <v>207.04890280179532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9.3025679070089975</v>
      </c>
      <c r="BQ95" s="21">
        <f>EXP(-LN(2)/25)*BQ94+(1-EXP(-LN(2)/25))/(LN(2)/25)*Calculateur!BL95*Calculateur!BN95*VLOOKUP('Données projet'!$B$11,Paramètres!$A$1:$I$89,3,0)*0.475*44/12</f>
        <v>0.71925858556525468</v>
      </c>
      <c r="BR95" s="21">
        <f>EXP(-LN(2)/2)*BR94+(1-EXP(-LN(2)/2))/(LN(2)/2)*BL95*BO95*VLOOKUP('Données projet'!$B$11,Paramètres!$A$1:$I$89,3,0)*0.475*44/12</f>
        <v>2.0313240648552321E-11</v>
      </c>
      <c r="BS95" s="22">
        <f t="shared" si="63"/>
        <v>10.021826492594565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48.096629350804818</v>
      </c>
      <c r="T96" s="59">
        <f t="shared" si="88"/>
        <v>236.10816178434814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10.585169192441112</v>
      </c>
      <c r="AA96" s="21">
        <f>EXP(-LN(2)/25)*AA95+(1-EXP(-LN(2)/25))/(LN(2)/25)*Calculateur!V96*Calculateur!X96*VLOOKUP('Données projet'!$B$9,Paramètres!$A$1:$I$89,3,0)*0.475*44/12</f>
        <v>0.81196940808346463</v>
      </c>
      <c r="AB96" s="21">
        <f>EXP(-LN(2)/2)*AB95+(1-EXP(-LN(2)/2))/(LN(2)/2)*V96*Y96*VLOOKUP('Données projet'!$B$9,Paramètres!$A$1:$I$89,3,0)*0.475*44/12</f>
        <v>1.6670937677030051E-11</v>
      </c>
      <c r="AC96" s="22">
        <f t="shared" si="57"/>
        <v>11.397138600541249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85.351196714961219</v>
      </c>
      <c r="AO96" s="59">
        <f t="shared" si="90"/>
        <v>451.63168861887107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21.563818496224279</v>
      </c>
      <c r="AV96" s="21">
        <f>EXP(-LN(2)/25)*AV95+(1-EXP(-LN(2)/25))/(LN(2)/25)*Calculateur!AQ96*Calculateur!AS96*VLOOKUP('Données projet'!$B$10,Paramètres!$A$1:$I$89,3,0)*0.475*44/12</f>
        <v>1.6541219721742173</v>
      </c>
      <c r="AW96" s="21">
        <f>EXP(-LN(2)/2)*AW95+(1-EXP(-LN(2)/2))/(LN(2)/2)*AQ96*AT96*VLOOKUP('Données projet'!$B$10,Paramètres!$A$1:$I$89,3,0)*0.475*44/12</f>
        <v>3.3961580367185331E-11</v>
      </c>
      <c r="AX96" s="21">
        <f t="shared" si="60"/>
        <v>23.217940468432456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42.534833967269066</v>
      </c>
      <c r="BJ96" s="59">
        <f t="shared" si="92"/>
        <v>207.04890280179532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9.1201502243587136</v>
      </c>
      <c r="BQ96" s="21">
        <f>EXP(-LN(2)/25)*BQ95+(1-EXP(-LN(2)/25))/(LN(2)/25)*Calculateur!BL96*Calculateur!BN96*VLOOKUP('Données projet'!$B$11,Paramètres!$A$1:$I$89,3,0)*0.475*44/12</f>
        <v>0.6995904217188077</v>
      </c>
      <c r="BR96" s="21">
        <f>EXP(-LN(2)/2)*BR95+(1-EXP(-LN(2)/2))/(LN(2)/2)*BL96*BO96*VLOOKUP('Données projet'!$B$11,Paramètres!$A$1:$I$89,3,0)*0.475*44/12</f>
        <v>1.4363630210465569E-11</v>
      </c>
      <c r="BS96" s="22">
        <f t="shared" si="63"/>
        <v>9.8197406460918852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48.096629350804818</v>
      </c>
      <c r="T97" s="59">
        <f t="shared" si="88"/>
        <v>236.10816178434814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10.377600480893042</v>
      </c>
      <c r="AA97" s="21">
        <f>EXP(-LN(2)/25)*AA96+(1-EXP(-LN(2)/25))/(LN(2)/25)*Calculateur!V97*Calculateur!X97*VLOOKUP('Données projet'!$B$9,Paramètres!$A$1:$I$89,3,0)*0.475*44/12</f>
        <v>0.78976606191980692</v>
      </c>
      <c r="AB97" s="21">
        <f>EXP(-LN(2)/2)*AB96+(1-EXP(-LN(2)/2))/(LN(2)/2)*V97*Y97*VLOOKUP('Données projet'!$B$9,Paramètres!$A$1:$I$89,3,0)*0.475*44/12</f>
        <v>1.1788133080166259E-11</v>
      </c>
      <c r="AC97" s="22">
        <f t="shared" si="57"/>
        <v>11.167366542824636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85.351196714961219</v>
      </c>
      <c r="AO97" s="59">
        <f t="shared" si="90"/>
        <v>451.63168861887107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21.140965168143889</v>
      </c>
      <c r="AV97" s="21">
        <f>EXP(-LN(2)/25)*AV96+(1-EXP(-LN(2)/25))/(LN(2)/25)*Calculateur!AQ97*Calculateur!AS97*VLOOKUP('Données projet'!$B$10,Paramètres!$A$1:$I$89,3,0)*0.475*44/12</f>
        <v>1.6088899198586193</v>
      </c>
      <c r="AW97" s="21">
        <f>EXP(-LN(2)/2)*AW96+(1-EXP(-LN(2)/2))/(LN(2)/2)*AQ97*AT97*VLOOKUP('Données projet'!$B$10,Paramètres!$A$1:$I$89,3,0)*0.475*44/12</f>
        <v>2.4014463777448667E-11</v>
      </c>
      <c r="AX97" s="21">
        <f t="shared" si="60"/>
        <v>22.749855088026521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42.534833967269066</v>
      </c>
      <c r="BJ97" s="59">
        <f t="shared" si="92"/>
        <v>207.04890280179532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8.9413096412014017</v>
      </c>
      <c r="BQ97" s="21">
        <f>EXP(-LN(2)/25)*BQ96+(1-EXP(-LN(2)/25))/(LN(2)/25)*Calculateur!BL97*Calculateur!BN97*VLOOKUP('Données projet'!$B$11,Paramètres!$A$1:$I$89,3,0)*0.475*44/12</f>
        <v>0.68046008484704557</v>
      </c>
      <c r="BR97" s="21">
        <f>EXP(-LN(2)/2)*BR96+(1-EXP(-LN(2)/2))/(LN(2)/2)*BL97*BO97*VLOOKUP('Données projet'!$B$11,Paramètres!$A$1:$I$89,3,0)*0.475*44/12</f>
        <v>1.0156620324276162E-11</v>
      </c>
      <c r="BS97" s="22">
        <f t="shared" si="63"/>
        <v>9.6217697260586039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48.096629350804818</v>
      </c>
      <c r="T98" s="59">
        <f t="shared" si="88"/>
        <v>236.10816178434814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10.174102065174015</v>
      </c>
      <c r="AA98" s="21">
        <f>EXP(-LN(2)/25)*AA97+(1-EXP(-LN(2)/25))/(LN(2)/25)*Calculateur!V98*Calculateur!X98*VLOOKUP('Données projet'!$B$9,Paramètres!$A$1:$I$89,3,0)*0.475*44/12</f>
        <v>0.76816986742461768</v>
      </c>
      <c r="AB98" s="21">
        <f>EXP(-LN(2)/2)*AB97+(1-EXP(-LN(2)/2))/(LN(2)/2)*V98*Y98*VLOOKUP('Données projet'!$B$9,Paramètres!$A$1:$I$89,3,0)*0.475*44/12</f>
        <v>8.3354688385150257E-12</v>
      </c>
      <c r="AC98" s="22">
        <f t="shared" si="57"/>
        <v>10.942271932606968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85.351196714961219</v>
      </c>
      <c r="AO98" s="59">
        <f t="shared" si="90"/>
        <v>451.63168861887107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20.726403735912093</v>
      </c>
      <c r="AV98" s="21">
        <f>EXP(-LN(2)/25)*AV97+(1-EXP(-LN(2)/25))/(LN(2)/25)*Calculateur!AQ98*Calculateur!AS98*VLOOKUP('Données projet'!$B$10,Paramètres!$A$1:$I$89,3,0)*0.475*44/12</f>
        <v>1.5648947403922415</v>
      </c>
      <c r="AW98" s="21">
        <f>EXP(-LN(2)/2)*AW97+(1-EXP(-LN(2)/2))/(LN(2)/2)*AQ98*AT98*VLOOKUP('Données projet'!$B$10,Paramètres!$A$1:$I$89,3,0)*0.475*44/12</f>
        <v>1.6980790183592665E-11</v>
      </c>
      <c r="AX98" s="21">
        <f t="shared" si="60"/>
        <v>22.291298476321316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42.534833967269066</v>
      </c>
      <c r="BJ98" s="59">
        <f t="shared" si="92"/>
        <v>207.04890280179532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8.7659760127978199</v>
      </c>
      <c r="BQ98" s="21">
        <f>EXP(-LN(2)/25)*BQ97+(1-EXP(-LN(2)/25))/(LN(2)/25)*Calculateur!BL98*Calculateur!BN98*VLOOKUP('Données projet'!$B$11,Paramètres!$A$1:$I$89,3,0)*0.475*44/12</f>
        <v>0.66185286804306243</v>
      </c>
      <c r="BR98" s="21">
        <f>EXP(-LN(2)/2)*BR97+(1-EXP(-LN(2)/2))/(LN(2)/2)*BL98*BO98*VLOOKUP('Données projet'!$B$11,Paramètres!$A$1:$I$89,3,0)*0.475*44/12</f>
        <v>7.1818151052327863E-12</v>
      </c>
      <c r="BS98" s="22">
        <f t="shared" si="63"/>
        <v>9.4278288808480646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48.096629350804818</v>
      </c>
      <c r="T99" s="59">
        <f t="shared" si="88"/>
        <v>236.10816178434814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9.9745941292654621</v>
      </c>
      <c r="AA99" s="21">
        <f>EXP(-LN(2)/25)*AA98+(1-EXP(-LN(2)/25))/(LN(2)/25)*Calculateur!V99*Calculateur!X99*VLOOKUP('Données projet'!$B$9,Paramètres!$A$1:$I$89,3,0)*0.475*44/12</f>
        <v>0.74716422200359389</v>
      </c>
      <c r="AB99" s="21">
        <f>EXP(-LN(2)/2)*AB98+(1-EXP(-LN(2)/2))/(LN(2)/2)*V99*Y99*VLOOKUP('Données projet'!$B$9,Paramètres!$A$1:$I$89,3,0)*0.475*44/12</f>
        <v>5.8940665400831297E-12</v>
      </c>
      <c r="AC99" s="22">
        <f t="shared" si="57"/>
        <v>10.72175835127495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85.351196714961219</v>
      </c>
      <c r="AO99" s="59">
        <f t="shared" si="90"/>
        <v>451.63168861887107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20.319971600508858</v>
      </c>
      <c r="AV99" s="21">
        <f>EXP(-LN(2)/25)*AV98+(1-EXP(-LN(2)/25))/(LN(2)/25)*Calculateur!AQ99*Calculateur!AS99*VLOOKUP('Données projet'!$B$10,Paramètres!$A$1:$I$89,3,0)*0.475*44/12</f>
        <v>1.522102611421978</v>
      </c>
      <c r="AW99" s="21">
        <f>EXP(-LN(2)/2)*AW98+(1-EXP(-LN(2)/2))/(LN(2)/2)*AQ99*AT99*VLOOKUP('Données projet'!$B$10,Paramètres!$A$1:$I$89,3,0)*0.475*44/12</f>
        <v>1.2007231888724333E-11</v>
      </c>
      <c r="AX99" s="21">
        <f t="shared" si="60"/>
        <v>21.842074211942844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42.534833967269066</v>
      </c>
      <c r="BJ99" s="59">
        <f t="shared" si="92"/>
        <v>207.04890280179532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8.5940805699042784</v>
      </c>
      <c r="BQ99" s="21">
        <f>EXP(-LN(2)/25)*BQ98+(1-EXP(-LN(2)/25))/(LN(2)/25)*Calculateur!BL99*Calculateur!BN99*VLOOKUP('Données projet'!$B$11,Paramètres!$A$1:$I$89,3,0)*0.475*44/12</f>
        <v>0.64375446656109525</v>
      </c>
      <c r="BR99" s="21">
        <f>EXP(-LN(2)/2)*BR98+(1-EXP(-LN(2)/2))/(LN(2)/2)*BL99*BO99*VLOOKUP('Données projet'!$B$11,Paramètres!$A$1:$I$89,3,0)*0.475*44/12</f>
        <v>5.0783101621380819E-12</v>
      </c>
      <c r="BS99" s="22">
        <f t="shared" si="63"/>
        <v>9.237835036470452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48.096629350804818</v>
      </c>
      <c r="T100" s="59">
        <f t="shared" si="88"/>
        <v>236.10816178434814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9.7789984222922506</v>
      </c>
      <c r="AA100" s="21">
        <f>EXP(-LN(2)/25)*AA99+(1-EXP(-LN(2)/25))/(LN(2)/25)*Calculateur!V100*Calculateur!X100*VLOOKUP('Données projet'!$B$9,Paramètres!$A$1:$I$89,3,0)*0.475*44/12</f>
        <v>0.72673297706124684</v>
      </c>
      <c r="AB100" s="21">
        <f>EXP(-LN(2)/2)*AB99+(1-EXP(-LN(2)/2))/(LN(2)/2)*V100*Y100*VLOOKUP('Données projet'!$B$9,Paramètres!$A$1:$I$89,3,0)*0.475*44/12</f>
        <v>4.1677344192575128E-12</v>
      </c>
      <c r="AC100" s="22">
        <f t="shared" si="57"/>
        <v>10.505731399357664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85.351196714961219</v>
      </c>
      <c r="AO100" s="59">
        <f t="shared" si="90"/>
        <v>451.63168861887107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19.921509351381754</v>
      </c>
      <c r="AV100" s="21">
        <f>EXP(-LN(2)/25)*AV99+(1-EXP(-LN(2)/25))/(LN(2)/25)*Calculateur!AQ100*Calculateur!AS100*VLOOKUP('Données projet'!$B$10,Paramètres!$A$1:$I$89,3,0)*0.475*44/12</f>
        <v>1.4804806354687465</v>
      </c>
      <c r="AW100" s="21">
        <f>EXP(-LN(2)/2)*AW99+(1-EXP(-LN(2)/2))/(LN(2)/2)*AQ100*AT100*VLOOKUP('Données projet'!$B$10,Paramètres!$A$1:$I$89,3,0)*0.475*44/12</f>
        <v>8.4903950917963327E-12</v>
      </c>
      <c r="AX100" s="21">
        <f t="shared" si="60"/>
        <v>21.401989986858993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42.534833967269066</v>
      </c>
      <c r="BJ100" s="59">
        <f t="shared" si="92"/>
        <v>207.04890280179532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8.4255558918000109</v>
      </c>
      <c r="BQ100" s="21">
        <f>EXP(-LN(2)/25)*BQ99+(1-EXP(-LN(2)/25))/(LN(2)/25)*Calculateur!BL100*Calculateur!BN100*VLOOKUP('Données projet'!$B$11,Paramètres!$A$1:$I$89,3,0)*0.475*44/12</f>
        <v>0.62615096681940607</v>
      </c>
      <c r="BR100" s="21">
        <f>EXP(-LN(2)/2)*BR99+(1-EXP(-LN(2)/2))/(LN(2)/2)*BL100*BO100*VLOOKUP('Données projet'!$B$11,Paramètres!$A$1:$I$89,3,0)*0.475*44/12</f>
        <v>3.5909075526163936E-12</v>
      </c>
      <c r="BS100" s="22">
        <f t="shared" si="63"/>
        <v>9.0517068586230085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48.096629350804818</v>
      </c>
      <c r="T101" s="59">
        <f t="shared" si="88"/>
        <v>236.10816178434814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9.5872382278311825</v>
      </c>
      <c r="AA101" s="21">
        <f>EXP(-LN(2)/25)*AA100+(1-EXP(-LN(2)/25))/(LN(2)/25)*Calculateur!V101*Calculateur!X101*VLOOKUP('Données projet'!$B$9,Paramètres!$A$1:$I$89,3,0)*0.475*44/12</f>
        <v>0.70686042558628071</v>
      </c>
      <c r="AB101" s="21">
        <f>EXP(-LN(2)/2)*AB100+(1-EXP(-LN(2)/2))/(LN(2)/2)*V101*Y101*VLOOKUP('Données projet'!$B$9,Paramètres!$A$1:$I$89,3,0)*0.475*44/12</f>
        <v>2.9470332700415649E-12</v>
      </c>
      <c r="AC101" s="22">
        <f t="shared" si="57"/>
        <v>10.294098653420411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85.351196714961219</v>
      </c>
      <c r="AO101" s="59">
        <f t="shared" si="90"/>
        <v>451.63168861887107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19.530860703922059</v>
      </c>
      <c r="AV101" s="21">
        <f>EXP(-LN(2)/25)*AV100+(1-EXP(-LN(2)/25))/(LN(2)/25)*Calculateur!AQ101*Calculateur!AS101*VLOOKUP('Données projet'!$B$10,Paramètres!$A$1:$I$89,3,0)*0.475*44/12</f>
        <v>1.4399968146367608</v>
      </c>
      <c r="AW101" s="21">
        <f>EXP(-LN(2)/2)*AW100+(1-EXP(-LN(2)/2))/(LN(2)/2)*AQ101*AT101*VLOOKUP('Données projet'!$B$10,Paramètres!$A$1:$I$89,3,0)*0.475*44/12</f>
        <v>6.0036159443621667E-12</v>
      </c>
      <c r="AX101" s="21">
        <f t="shared" si="60"/>
        <v>20.970857518564824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42.534833967269066</v>
      </c>
      <c r="BJ101" s="59">
        <f t="shared" si="92"/>
        <v>207.04890280179532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8.2603358798434652</v>
      </c>
      <c r="BQ101" s="21">
        <f>EXP(-LN(2)/25)*BQ100+(1-EXP(-LN(2)/25))/(LN(2)/25)*Calculateur!BL101*Calculateur!BN101*VLOOKUP('Données projet'!$B$11,Paramètres!$A$1:$I$89,3,0)*0.475*44/12</f>
        <v>0.60902883570388111</v>
      </c>
      <c r="BR101" s="21">
        <f>EXP(-LN(2)/2)*BR100+(1-EXP(-LN(2)/2))/(LN(2)/2)*BL101*BO101*VLOOKUP('Données projet'!$B$11,Paramètres!$A$1:$I$89,3,0)*0.475*44/12</f>
        <v>2.5391550810690414E-12</v>
      </c>
      <c r="BS101" s="22">
        <f t="shared" si="63"/>
        <v>8.8693647155498851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48.096629350804818</v>
      </c>
      <c r="T102" s="59">
        <f t="shared" si="88"/>
        <v>236.10816178434814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9.3992383338213266</v>
      </c>
      <c r="AA102" s="21">
        <f>EXP(-LN(2)/25)*AA101+(1-EXP(-LN(2)/25))/(LN(2)/25)*Calculateur!V102*Calculateur!X102*VLOOKUP('Données projet'!$B$9,Paramètres!$A$1:$I$89,3,0)*0.475*44/12</f>
        <v>0.68753129007644964</v>
      </c>
      <c r="AB102" s="21">
        <f>EXP(-LN(2)/2)*AB101+(1-EXP(-LN(2)/2))/(LN(2)/2)*V102*Y102*VLOOKUP('Données projet'!$B$9,Paramètres!$A$1:$I$89,3,0)*0.475*44/12</f>
        <v>2.0838672096287564E-12</v>
      </c>
      <c r="AC102" s="22">
        <f t="shared" si="57"/>
        <v>10.08676962389986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85.351196714961219</v>
      </c>
      <c r="AO102" s="59">
        <f t="shared" si="90"/>
        <v>451.63168861887107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19.1478724381669</v>
      </c>
      <c r="AV102" s="21">
        <f>EXP(-LN(2)/25)*AV101+(1-EXP(-LN(2)/25))/(LN(2)/25)*Calculateur!AQ102*Calculateur!AS102*VLOOKUP('Données projet'!$B$10,Paramètres!$A$1:$I$89,3,0)*0.475*44/12</f>
        <v>1.4006200260143773</v>
      </c>
      <c r="AW102" s="21">
        <f>EXP(-LN(2)/2)*AW101+(1-EXP(-LN(2)/2))/(LN(2)/2)*AQ102*AT102*VLOOKUP('Données projet'!$B$10,Paramètres!$A$1:$I$89,3,0)*0.475*44/12</f>
        <v>4.2451975458981664E-12</v>
      </c>
      <c r="AX102" s="21">
        <f t="shared" si="60"/>
        <v>20.548492464185522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42.534833967269066</v>
      </c>
      <c r="BJ102" s="59">
        <f t="shared" si="92"/>
        <v>207.04890280179532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8.0983557315471302</v>
      </c>
      <c r="BQ102" s="21">
        <f>EXP(-LN(2)/25)*BQ101+(1-EXP(-LN(2)/25))/(LN(2)/25)*Calculateur!BL102*Calculateur!BN102*VLOOKUP('Données projet'!$B$11,Paramètres!$A$1:$I$89,3,0)*0.475*44/12</f>
        <v>0.59237491016412391</v>
      </c>
      <c r="BR102" s="21">
        <f>EXP(-LN(2)/2)*BR101+(1-EXP(-LN(2)/2))/(LN(2)/2)*BL102*BO102*VLOOKUP('Données projet'!$B$11,Paramètres!$A$1:$I$89,3,0)*0.475*44/12</f>
        <v>1.7954537763081972E-12</v>
      </c>
      <c r="BS102" s="22">
        <f t="shared" si="63"/>
        <v>8.6907306417130492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48.096629350804818</v>
      </c>
      <c r="T103" s="59">
        <f t="shared" si="88"/>
        <v>236.10816178434814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9.2149250030643906</v>
      </c>
      <c r="AA103" s="21">
        <f>EXP(-LN(2)/25)*AA102+(1-EXP(-LN(2)/25))/(LN(2)/25)*Calculateur!V103*Calculateur!X103*VLOOKUP('Données projet'!$B$9,Paramètres!$A$1:$I$89,3,0)*0.475*44/12</f>
        <v>0.66873071079360991</v>
      </c>
      <c r="AB103" s="21">
        <f>EXP(-LN(2)/2)*AB102+(1-EXP(-LN(2)/2))/(LN(2)/2)*V103*Y103*VLOOKUP('Données projet'!$B$9,Paramètres!$A$1:$I$89,3,0)*0.475*44/12</f>
        <v>1.4735166350207824E-12</v>
      </c>
      <c r="AC103" s="22">
        <f t="shared" si="57"/>
        <v>9.8836557138594756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85.351196714961219</v>
      </c>
      <c r="AO103" s="59">
        <f t="shared" si="90"/>
        <v>451.63168861887107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18.772394338703425</v>
      </c>
      <c r="AV103" s="21">
        <f>EXP(-LN(2)/25)*AV102+(1-EXP(-LN(2)/25))/(LN(2)/25)*Calculateur!AQ103*Calculateur!AS103*VLOOKUP('Données projet'!$B$10,Paramètres!$A$1:$I$89,3,0)*0.475*44/12</f>
        <v>1.3623199977476081</v>
      </c>
      <c r="AW103" s="21">
        <f>EXP(-LN(2)/2)*AW102+(1-EXP(-LN(2)/2))/(LN(2)/2)*AQ103*AT103*VLOOKUP('Données projet'!$B$10,Paramètres!$A$1:$I$89,3,0)*0.475*44/12</f>
        <v>3.0018079721810833E-12</v>
      </c>
      <c r="AX103" s="21">
        <f t="shared" si="60"/>
        <v>20.134714336454035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42.534833967269066</v>
      </c>
      <c r="BJ103" s="59">
        <f t="shared" si="92"/>
        <v>207.04890280179532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7.9395519151607514</v>
      </c>
      <c r="BQ103" s="21">
        <f>EXP(-LN(2)/25)*BQ102+(1-EXP(-LN(2)/25))/(LN(2)/25)*Calculateur!BL103*Calculateur!BN103*VLOOKUP('Données projet'!$B$11,Paramètres!$A$1:$I$89,3,0)*0.475*44/12</f>
        <v>0.57617638709404329</v>
      </c>
      <c r="BR103" s="21">
        <f>EXP(-LN(2)/2)*BR102+(1-EXP(-LN(2)/2))/(LN(2)/2)*BL103*BO103*VLOOKUP('Données projet'!$B$11,Paramètres!$A$1:$I$89,3,0)*0.475*44/12</f>
        <v>1.2695775405345209E-12</v>
      </c>
      <c r="BS103" s="22">
        <f t="shared" si="63"/>
        <v>8.5157283022560648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48.096629350804818</v>
      </c>
      <c r="T104" s="59">
        <f t="shared" si="88"/>
        <v>236.10816178434814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9.0342259443035662</v>
      </c>
      <c r="AA104" s="21">
        <f>EXP(-LN(2)/25)*AA103+(1-EXP(-LN(2)/25))/(LN(2)/25)*Calculateur!V104*Calculateur!X104*VLOOKUP('Données projet'!$B$9,Paramètres!$A$1:$I$89,3,0)*0.475*44/12</f>
        <v>0.65044423433993892</v>
      </c>
      <c r="AB104" s="21">
        <f>EXP(-LN(2)/2)*AB103+(1-EXP(-LN(2)/2))/(LN(2)/2)*V104*Y104*VLOOKUP('Données projet'!$B$9,Paramètres!$A$1:$I$89,3,0)*0.475*44/12</f>
        <v>1.0419336048143782E-12</v>
      </c>
      <c r="AC104" s="22">
        <f t="shared" si="57"/>
        <v>9.6846701786445486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85.351196714961219</v>
      </c>
      <c r="AO104" s="59">
        <f t="shared" si="90"/>
        <v>451.63168861887107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18.404279135751402</v>
      </c>
      <c r="AV104" s="21">
        <f>EXP(-LN(2)/25)*AV103+(1-EXP(-LN(2)/25))/(LN(2)/25)*Calculateur!AQ104*Calculateur!AS104*VLOOKUP('Données projet'!$B$10,Paramètres!$A$1:$I$89,3,0)*0.475*44/12</f>
        <v>1.3250672857679047</v>
      </c>
      <c r="AW104" s="21">
        <f>EXP(-LN(2)/2)*AW103+(1-EXP(-LN(2)/2))/(LN(2)/2)*AQ104*AT104*VLOOKUP('Données projet'!$B$10,Paramètres!$A$1:$I$89,3,0)*0.475*44/12</f>
        <v>2.1225987729490832E-12</v>
      </c>
      <c r="AX104" s="21">
        <f t="shared" si="60"/>
        <v>19.729346421521427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42.534833967269066</v>
      </c>
      <c r="BJ104" s="59">
        <f t="shared" si="92"/>
        <v>207.04890280179532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7.7838621447529457</v>
      </c>
      <c r="BQ104" s="21">
        <f>EXP(-LN(2)/25)*BQ103+(1-EXP(-LN(2)/25))/(LN(2)/25)*Calculateur!BL104*Calculateur!BN104*VLOOKUP('Données projet'!$B$11,Paramètres!$A$1:$I$89,3,0)*0.475*44/12</f>
        <v>0.56042081348915729</v>
      </c>
      <c r="BR104" s="21">
        <f>EXP(-LN(2)/2)*BR103+(1-EXP(-LN(2)/2))/(LN(2)/2)*BL104*BO104*VLOOKUP('Données projet'!$B$11,Paramètres!$A$1:$I$89,3,0)*0.475*44/12</f>
        <v>8.977268881540987E-13</v>
      </c>
      <c r="BS104" s="22">
        <f t="shared" si="63"/>
        <v>8.3442829582429994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48.096629350804818</v>
      </c>
      <c r="T105" s="59">
        <f t="shared" si="88"/>
        <v>236.10816178434814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8.8570702838694988</v>
      </c>
      <c r="AA105" s="21">
        <f>EXP(-LN(2)/25)*AA104+(1-EXP(-LN(2)/25))/(LN(2)/25)*Calculateur!V105*Calculateur!X105*VLOOKUP('Données projet'!$B$9,Paramètres!$A$1:$I$89,3,0)*0.475*44/12</f>
        <v>0.63265780254653758</v>
      </c>
      <c r="AB105" s="21">
        <f>EXP(-LN(2)/2)*AB104+(1-EXP(-LN(2)/2))/(LN(2)/2)*V105*Y105*VLOOKUP('Données projet'!$B$9,Paramètres!$A$1:$I$89,3,0)*0.475*44/12</f>
        <v>7.3675831751039122E-13</v>
      </c>
      <c r="AC105" s="22">
        <f t="shared" si="57"/>
        <v>9.4897280864167737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85.351196714961219</v>
      </c>
      <c r="AO105" s="59">
        <f t="shared" si="90"/>
        <v>451.63168861887107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18.043382447401164</v>
      </c>
      <c r="AV105" s="21">
        <f>EXP(-LN(2)/25)*AV104+(1-EXP(-LN(2)/25))/(LN(2)/25)*Calculateur!AQ105*Calculateur!AS105*VLOOKUP('Données projet'!$B$10,Paramètres!$A$1:$I$89,3,0)*0.475*44/12</f>
        <v>1.2888332511563212</v>
      </c>
      <c r="AW105" s="21">
        <f>EXP(-LN(2)/2)*AW104+(1-EXP(-LN(2)/2))/(LN(2)/2)*AQ105*AT105*VLOOKUP('Données projet'!$B$10,Paramètres!$A$1:$I$89,3,0)*0.475*44/12</f>
        <v>1.5009039860905417E-12</v>
      </c>
      <c r="AX105" s="21">
        <f t="shared" si="60"/>
        <v>19.332215698558986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42.534833967269066</v>
      </c>
      <c r="BJ105" s="59">
        <f t="shared" si="92"/>
        <v>207.04890280179532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7.6312253557814538</v>
      </c>
      <c r="BQ105" s="21">
        <f>EXP(-LN(2)/25)*BQ104+(1-EXP(-LN(2)/25))/(LN(2)/25)*Calculateur!BL105*Calculateur!BN105*VLOOKUP('Données projet'!$B$11,Paramètres!$A$1:$I$89,3,0)*0.475*44/12</f>
        <v>0.54509607687304651</v>
      </c>
      <c r="BR105" s="21">
        <f>EXP(-LN(2)/2)*BR104+(1-EXP(-LN(2)/2))/(LN(2)/2)*BL105*BO105*VLOOKUP('Données projet'!$B$11,Paramètres!$A$1:$I$89,3,0)*0.475*44/12</f>
        <v>6.3478877026726054E-13</v>
      </c>
      <c r="BS105" s="22">
        <f t="shared" si="63"/>
        <v>8.1763214326551346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48.096629350804818</v>
      </c>
      <c r="T106" s="59">
        <f t="shared" si="88"/>
        <v>236.10816178434814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8.6833885378822604</v>
      </c>
      <c r="AA106" s="21">
        <f>EXP(-LN(2)/25)*AA105+(1-EXP(-LN(2)/25))/(LN(2)/25)*Calculateur!V106*Calculateur!X106*VLOOKUP('Données projet'!$B$9,Paramètres!$A$1:$I$89,3,0)*0.475*44/12</f>
        <v>0.61535774166587465</v>
      </c>
      <c r="AB106" s="21">
        <f>EXP(-LN(2)/2)*AB105+(1-EXP(-LN(2)/2))/(LN(2)/2)*V106*Y106*VLOOKUP('Données projet'!$B$9,Paramètres!$A$1:$I$89,3,0)*0.475*44/12</f>
        <v>5.2096680240718911E-13</v>
      </c>
      <c r="AC106" s="22">
        <f t="shared" si="57"/>
        <v>9.2987462795486557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85.351196714961219</v>
      </c>
      <c r="AO106" s="59">
        <f t="shared" si="90"/>
        <v>451.63168861887107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17.689562722984231</v>
      </c>
      <c r="AV106" s="21">
        <f>EXP(-LN(2)/25)*AV105+(1-EXP(-LN(2)/25))/(LN(2)/25)*Calculateur!AQ106*Calculateur!AS106*VLOOKUP('Données projet'!$B$10,Paramètres!$A$1:$I$89,3,0)*0.475*44/12</f>
        <v>1.2535900381266565</v>
      </c>
      <c r="AW106" s="21">
        <f>EXP(-LN(2)/2)*AW105+(1-EXP(-LN(2)/2))/(LN(2)/2)*AQ106*AT106*VLOOKUP('Données projet'!$B$10,Paramètres!$A$1:$I$89,3,0)*0.475*44/12</f>
        <v>1.0612993864745416E-12</v>
      </c>
      <c r="AX106" s="21">
        <f t="shared" si="60"/>
        <v>18.94315276111195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42.534833967269066</v>
      </c>
      <c r="BJ106" s="59">
        <f t="shared" si="92"/>
        <v>207.04890280179532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7.481581681142444</v>
      </c>
      <c r="BQ106" s="21">
        <f>EXP(-LN(2)/25)*BQ105+(1-EXP(-LN(2)/25))/(LN(2)/25)*Calculateur!BL106*Calculateur!BN106*VLOOKUP('Données projet'!$B$11,Paramètres!$A$1:$I$89,3,0)*0.475*44/12</f>
        <v>0.53019039598559625</v>
      </c>
      <c r="BR106" s="21">
        <f>EXP(-LN(2)/2)*BR105+(1-EXP(-LN(2)/2))/(LN(2)/2)*BL106*BO106*VLOOKUP('Données projet'!$B$11,Paramètres!$A$1:$I$89,3,0)*0.475*44/12</f>
        <v>4.488634440770494E-13</v>
      </c>
      <c r="BS106" s="22">
        <f t="shared" si="63"/>
        <v>8.011772077128489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48.096629350804818</v>
      </c>
      <c r="T107" s="59">
        <f t="shared" si="88"/>
        <v>236.10816178434814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8.5131125849984262</v>
      </c>
      <c r="AA107" s="21">
        <f>EXP(-LN(2)/25)*AA106+(1-EXP(-LN(2)/25))/(LN(2)/25)*Calculateur!V107*Calculateur!X107*VLOOKUP('Données projet'!$B$9,Paramètres!$A$1:$I$89,3,0)*0.475*44/12</f>
        <v>0.59853075185976412</v>
      </c>
      <c r="AB107" s="21">
        <f>EXP(-LN(2)/2)*AB106+(1-EXP(-LN(2)/2))/(LN(2)/2)*V107*Y107*VLOOKUP('Données projet'!$B$9,Paramètres!$A$1:$I$89,3,0)*0.475*44/12</f>
        <v>3.6837915875519561E-13</v>
      </c>
      <c r="AC107" s="22">
        <f t="shared" si="57"/>
        <v>9.1116433368585579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85.351196714961219</v>
      </c>
      <c r="AO107" s="59">
        <f t="shared" si="90"/>
        <v>451.63168861887107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17.34268118755439</v>
      </c>
      <c r="AV107" s="21">
        <f>EXP(-LN(2)/25)*AV106+(1-EXP(-LN(2)/25))/(LN(2)/25)*Calculateur!AQ107*Calculateur!AS107*VLOOKUP('Données projet'!$B$10,Paramètres!$A$1:$I$89,3,0)*0.475*44/12</f>
        <v>1.219310552610648</v>
      </c>
      <c r="AW107" s="21">
        <f>EXP(-LN(2)/2)*AW106+(1-EXP(-LN(2)/2))/(LN(2)/2)*AQ107*AT107*VLOOKUP('Données projet'!$B$10,Paramètres!$A$1:$I$89,3,0)*0.475*44/12</f>
        <v>7.5045199304527083E-13</v>
      </c>
      <c r="AX107" s="21">
        <f t="shared" si="60"/>
        <v>18.561991740165787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42.534833967269066</v>
      </c>
      <c r="BJ107" s="59">
        <f t="shared" si="92"/>
        <v>207.04890280179532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7.3348724276894766</v>
      </c>
      <c r="BQ107" s="21">
        <f>EXP(-LN(2)/25)*BQ106+(1-EXP(-LN(2)/25))/(LN(2)/25)*Calculateur!BL107*Calculateur!BN107*VLOOKUP('Données projet'!$B$11,Paramètres!$A$1:$I$89,3,0)*0.475*44/12</f>
        <v>0.51569231172586893</v>
      </c>
      <c r="BR107" s="21">
        <f>EXP(-LN(2)/2)*BR106+(1-EXP(-LN(2)/2))/(LN(2)/2)*BL107*BO107*VLOOKUP('Données projet'!$B$11,Paramètres!$A$1:$I$89,3,0)*0.475*44/12</f>
        <v>3.1739438513363032E-13</v>
      </c>
      <c r="BS107" s="22">
        <f t="shared" si="63"/>
        <v>7.8505647394156624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48.096629350804818</v>
      </c>
      <c r="T108" s="59">
        <f t="shared" si="88"/>
        <v>236.10816178434814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8.3461756396925679</v>
      </c>
      <c r="AA108" s="21">
        <f>EXP(-LN(2)/25)*AA107+(1-EXP(-LN(2)/25))/(LN(2)/25)*Calculateur!V108*Calculateur!X108*VLOOKUP('Données projet'!$B$9,Paramètres!$A$1:$I$89,3,0)*0.475*44/12</f>
        <v>0.58216389697479454</v>
      </c>
      <c r="AB108" s="21">
        <f>EXP(-LN(2)/2)*AB107+(1-EXP(-LN(2)/2))/(LN(2)/2)*V108*Y108*VLOOKUP('Données projet'!$B$9,Paramètres!$A$1:$I$89,3,0)*0.475*44/12</f>
        <v>2.6048340120359455E-13</v>
      </c>
      <c r="AC108" s="22">
        <f t="shared" si="57"/>
        <v>8.9283395366676235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85.351196714961219</v>
      </c>
      <c r="AO108" s="59">
        <f t="shared" si="90"/>
        <v>451.63168861887107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17.002601787457483</v>
      </c>
      <c r="AV108" s="21">
        <f>EXP(-LN(2)/25)*AV107+(1-EXP(-LN(2)/25))/(LN(2)/25)*Calculateur!AQ108*Calculateur!AS108*VLOOKUP('Données projet'!$B$10,Paramètres!$A$1:$I$89,3,0)*0.475*44/12</f>
        <v>1.1859684414287546</v>
      </c>
      <c r="AW108" s="21">
        <f>EXP(-LN(2)/2)*AW107+(1-EXP(-LN(2)/2))/(LN(2)/2)*AQ108*AT108*VLOOKUP('Données projet'!$B$10,Paramètres!$A$1:$I$89,3,0)*0.475*44/12</f>
        <v>5.306496932372708E-13</v>
      </c>
      <c r="AX108" s="21">
        <f t="shared" si="60"/>
        <v>18.188570228886768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42.534833967269066</v>
      </c>
      <c r="BJ108" s="59">
        <f t="shared" si="92"/>
        <v>207.04890280179532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7.1910400532129124</v>
      </c>
      <c r="BQ108" s="21">
        <f>EXP(-LN(2)/25)*BQ107+(1-EXP(-LN(2)/25))/(LN(2)/25)*Calculateur!BL108*Calculateur!BN108*VLOOKUP('Données projet'!$B$11,Paramètres!$A$1:$I$89,3,0)*0.475*44/12</f>
        <v>0.50159067834264504</v>
      </c>
      <c r="BR108" s="21">
        <f>EXP(-LN(2)/2)*BR107+(1-EXP(-LN(2)/2))/(LN(2)/2)*BL108*BO108*VLOOKUP('Données projet'!$B$11,Paramètres!$A$1:$I$89,3,0)*0.475*44/12</f>
        <v>2.2443172203852475E-13</v>
      </c>
      <c r="BS108" s="22">
        <f t="shared" si="63"/>
        <v>7.6926307315557825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48.096629350804818</v>
      </c>
      <c r="T109" s="59">
        <f t="shared" si="88"/>
        <v>236.10816178434814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8.1825122260626753</v>
      </c>
      <c r="AA109" s="21">
        <f>EXP(-LN(2)/25)*AA108+(1-EXP(-LN(2)/25))/(LN(2)/25)*Calculateur!V109*Calculateur!X109*VLOOKUP('Données projet'!$B$9,Paramètres!$A$1:$I$89,3,0)*0.475*44/12</f>
        <v>0.56624459459734999</v>
      </c>
      <c r="AB109" s="21">
        <f>EXP(-LN(2)/2)*AB108+(1-EXP(-LN(2)/2))/(LN(2)/2)*V109*Y109*VLOOKUP('Données projet'!$B$9,Paramètres!$A$1:$I$89,3,0)*0.475*44/12</f>
        <v>1.841895793775978E-13</v>
      </c>
      <c r="AC109" s="22">
        <f t="shared" si="57"/>
        <v>8.7487568206602102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85.351196714961219</v>
      </c>
      <c r="AO109" s="59">
        <f t="shared" si="90"/>
        <v>451.63168861887107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16.669191136968525</v>
      </c>
      <c r="AV109" s="21">
        <f>EXP(-LN(2)/25)*AV108+(1-EXP(-LN(2)/25))/(LN(2)/25)*Calculateur!AQ109*Calculateur!AS109*VLOOKUP('Données projet'!$B$10,Paramètres!$A$1:$I$89,3,0)*0.475*44/12</f>
        <v>1.1535380720305155</v>
      </c>
      <c r="AW109" s="21">
        <f>EXP(-LN(2)/2)*AW108+(1-EXP(-LN(2)/2))/(LN(2)/2)*AQ109*AT109*VLOOKUP('Données projet'!$B$10,Paramètres!$A$1:$I$89,3,0)*0.475*44/12</f>
        <v>3.7522599652263542E-13</v>
      </c>
      <c r="AX109" s="21">
        <f t="shared" si="60"/>
        <v>17.822729208999416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42.534833967269066</v>
      </c>
      <c r="BJ109" s="59">
        <f t="shared" si="92"/>
        <v>207.04890280179532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7.0500281438707484</v>
      </c>
      <c r="BQ109" s="21">
        <f>EXP(-LN(2)/25)*BQ108+(1-EXP(-LN(2)/25))/(LN(2)/25)*Calculateur!BL109*Calculateur!BN109*VLOOKUP('Données projet'!$B$11,Paramètres!$A$1:$I$89,3,0)*0.475*44/12</f>
        <v>0.48787465486585802</v>
      </c>
      <c r="BR109" s="21">
        <f>EXP(-LN(2)/2)*BR108+(1-EXP(-LN(2)/2))/(LN(2)/2)*BL109*BO109*VLOOKUP('Données projet'!$B$11,Paramètres!$A$1:$I$89,3,0)*0.475*44/12</f>
        <v>1.5869719256681519E-13</v>
      </c>
      <c r="BS109" s="22">
        <f t="shared" si="63"/>
        <v>7.5379027987367655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48.096629350804818</v>
      </c>
      <c r="T110" s="59">
        <f t="shared" si="88"/>
        <v>236.10816178434814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8.0220581521492402</v>
      </c>
      <c r="AA110" s="21">
        <f>EXP(-LN(2)/25)*AA109+(1-EXP(-LN(2)/25))/(LN(2)/25)*Calculateur!V110*Calculateur!X110*VLOOKUP('Données projet'!$B$9,Paramètres!$A$1:$I$89,3,0)*0.475*44/12</f>
        <v>0.55076060638057645</v>
      </c>
      <c r="AB110" s="21">
        <f>EXP(-LN(2)/2)*AB109+(1-EXP(-LN(2)/2))/(LN(2)/2)*V110*Y110*VLOOKUP('Données projet'!$B$9,Paramètres!$A$1:$I$89,3,0)*0.475*44/12</f>
        <v>1.3024170060179728E-13</v>
      </c>
      <c r="AC110" s="22">
        <f t="shared" si="57"/>
        <v>8.5728187585299462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85.351196714961219</v>
      </c>
      <c r="AO110" s="59">
        <f t="shared" si="90"/>
        <v>451.63168861887107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16.342318465975239</v>
      </c>
      <c r="AV110" s="21">
        <f>EXP(-LN(2)/25)*AV109+(1-EXP(-LN(2)/25))/(LN(2)/25)*Calculateur!AQ110*Calculateur!AS110*VLOOKUP('Données projet'!$B$10,Paramètres!$A$1:$I$89,3,0)*0.475*44/12</f>
        <v>1.1219945127889104</v>
      </c>
      <c r="AW110" s="21">
        <f>EXP(-LN(2)/2)*AW109+(1-EXP(-LN(2)/2))/(LN(2)/2)*AQ110*AT110*VLOOKUP('Données projet'!$B$10,Paramètres!$A$1:$I$89,3,0)*0.475*44/12</f>
        <v>2.653248466186354E-13</v>
      </c>
      <c r="AX110" s="21">
        <f t="shared" si="60"/>
        <v>17.464312978764415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42.534833967269066</v>
      </c>
      <c r="BJ110" s="59">
        <f t="shared" si="92"/>
        <v>207.04890280179532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6.9117813920620117</v>
      </c>
      <c r="BQ110" s="21">
        <f>EXP(-LN(2)/25)*BQ109+(1-EXP(-LN(2)/25))/(LN(2)/25)*Calculateur!BL110*Calculateur!BN110*VLOOKUP('Données projet'!$B$11,Paramètres!$A$1:$I$89,3,0)*0.475*44/12</f>
        <v>0.47453369677233809</v>
      </c>
      <c r="BR110" s="21">
        <f>EXP(-LN(2)/2)*BR109+(1-EXP(-LN(2)/2))/(LN(2)/2)*BL110*BO110*VLOOKUP('Données projet'!$B$11,Paramètres!$A$1:$I$89,3,0)*0.475*44/12</f>
        <v>1.1221586101926239E-13</v>
      </c>
      <c r="BS110" s="22">
        <f t="shared" si="63"/>
        <v>7.3863150888344613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48.096629350804818</v>
      </c>
      <c r="T111" s="59">
        <f t="shared" si="88"/>
        <v>236.10816178434814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7.8647504847579253</v>
      </c>
      <c r="AA111" s="21">
        <f>EXP(-LN(2)/25)*AA110+(1-EXP(-LN(2)/25))/(LN(2)/25)*Calculateur!V111*Calculateur!X111*VLOOKUP('Données projet'!$B$9,Paramètres!$A$1:$I$89,3,0)*0.475*44/12</f>
        <v>0.53570002863585808</v>
      </c>
      <c r="AB111" s="21">
        <f>EXP(-LN(2)/2)*AB110+(1-EXP(-LN(2)/2))/(LN(2)/2)*V111*Y111*VLOOKUP('Données projet'!$B$9,Paramètres!$A$1:$I$89,3,0)*0.475*44/12</f>
        <v>9.2094789688798902E-14</v>
      </c>
      <c r="AC111" s="22">
        <f t="shared" si="57"/>
        <v>8.4004505133938761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85.351196714961219</v>
      </c>
      <c r="AO111" s="59">
        <f t="shared" si="90"/>
        <v>451.63168861887107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16.021855568687489</v>
      </c>
      <c r="AV111" s="21">
        <f>EXP(-LN(2)/25)*AV110+(1-EXP(-LN(2)/25))/(LN(2)/25)*Calculateur!AQ111*Calculateur!AS111*VLOOKUP('Données projet'!$B$10,Paramètres!$A$1:$I$89,3,0)*0.475*44/12</f>
        <v>1.0913135138335706</v>
      </c>
      <c r="AW111" s="21">
        <f>EXP(-LN(2)/2)*AW110+(1-EXP(-LN(2)/2))/(LN(2)/2)*AQ111*AT111*VLOOKUP('Données projet'!$B$10,Paramètres!$A$1:$I$89,3,0)*0.475*44/12</f>
        <v>1.8761299826131771E-13</v>
      </c>
      <c r="AX111" s="21">
        <f t="shared" si="60"/>
        <v>17.113169082521246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42.534833967269066</v>
      </c>
      <c r="BJ111" s="59">
        <f t="shared" si="92"/>
        <v>207.04890280179532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6.7762455747340518</v>
      </c>
      <c r="BQ111" s="21">
        <f>EXP(-LN(2)/25)*BQ110+(1-EXP(-LN(2)/25))/(LN(2)/25)*Calculateur!BL111*Calculateur!BN111*VLOOKUP('Données projet'!$B$11,Paramètres!$A$1:$I$89,3,0)*0.475*44/12</f>
        <v>0.46155754787945596</v>
      </c>
      <c r="BR111" s="21">
        <f>EXP(-LN(2)/2)*BR110+(1-EXP(-LN(2)/2))/(LN(2)/2)*BL111*BO111*VLOOKUP('Données projet'!$B$11,Paramètres!$A$1:$I$89,3,0)*0.475*44/12</f>
        <v>7.9348596283407606E-14</v>
      </c>
      <c r="BS111" s="22">
        <f t="shared" si="63"/>
        <v>7.2378031226135864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48.096629350804818</v>
      </c>
      <c r="T112" s="59">
        <f t="shared" si="88"/>
        <v>236.10816178434814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7.7105275247759515</v>
      </c>
      <c r="AA112" s="21">
        <f>EXP(-LN(2)/25)*AA111+(1-EXP(-LN(2)/25))/(LN(2)/25)*Calculateur!V112*Calculateur!X112*VLOOKUP('Données projet'!$B$9,Paramètres!$A$1:$I$89,3,0)*0.475*44/12</f>
        <v>0.52105128318157035</v>
      </c>
      <c r="AB112" s="21">
        <f>EXP(-LN(2)/2)*AB111+(1-EXP(-LN(2)/2))/(LN(2)/2)*V112*Y112*VLOOKUP('Données projet'!$B$9,Paramètres!$A$1:$I$89,3,0)*0.475*44/12</f>
        <v>6.5120850300898638E-14</v>
      </c>
      <c r="AC112" s="22">
        <f t="shared" si="57"/>
        <v>8.2315788079575878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85.351196714961219</v>
      </c>
      <c r="AO112" s="59">
        <f t="shared" si="90"/>
        <v>451.63168861887107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15.707676753352482</v>
      </c>
      <c r="AV112" s="21">
        <f>EXP(-LN(2)/25)*AV111+(1-EXP(-LN(2)/25))/(LN(2)/25)*Calculateur!AQ112*Calculateur!AS112*VLOOKUP('Données projet'!$B$10,Paramètres!$A$1:$I$89,3,0)*0.475*44/12</f>
        <v>1.061471488408108</v>
      </c>
      <c r="AW112" s="21">
        <f>EXP(-LN(2)/2)*AW111+(1-EXP(-LN(2)/2))/(LN(2)/2)*AQ112*AT112*VLOOKUP('Données projet'!$B$10,Paramètres!$A$1:$I$89,3,0)*0.475*44/12</f>
        <v>1.326624233093177E-13</v>
      </c>
      <c r="AX112" s="21">
        <f t="shared" si="60"/>
        <v>16.769148241760721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42.534833967269066</v>
      </c>
      <c r="BJ112" s="59">
        <f t="shared" si="92"/>
        <v>207.04890280179532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6.6433675321152075</v>
      </c>
      <c r="BQ112" s="21">
        <f>EXP(-LN(2)/25)*BQ111+(1-EXP(-LN(2)/25))/(LN(2)/25)*Calculateur!BL112*Calculateur!BN112*VLOOKUP('Données projet'!$B$11,Paramètres!$A$1:$I$89,3,0)*0.475*44/12</f>
        <v>0.44893623246043568</v>
      </c>
      <c r="BR112" s="21">
        <f>EXP(-LN(2)/2)*BR111+(1-EXP(-LN(2)/2))/(LN(2)/2)*BL112*BO112*VLOOKUP('Données projet'!$B$11,Paramètres!$A$1:$I$89,3,0)*0.475*44/12</f>
        <v>5.6107930509631206E-14</v>
      </c>
      <c r="BS112" s="22">
        <f t="shared" si="63"/>
        <v>7.092303764575699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48.096629350804818</v>
      </c>
      <c r="T113" s="59">
        <f t="shared" si="88"/>
        <v>236.10816178434814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7.5593287829725071</v>
      </c>
      <c r="AA113" s="21">
        <f>EXP(-LN(2)/25)*AA112+(1-EXP(-LN(2)/25))/(LN(2)/25)*Calculateur!V113*Calculateur!X113*VLOOKUP('Données projet'!$B$9,Paramètres!$A$1:$I$89,3,0)*0.475*44/12</f>
        <v>0.50680310844207421</v>
      </c>
      <c r="AB113" s="21">
        <f>EXP(-LN(2)/2)*AB112+(1-EXP(-LN(2)/2))/(LN(2)/2)*V113*Y113*VLOOKUP('Données projet'!$B$9,Paramètres!$A$1:$I$89,3,0)*0.475*44/12</f>
        <v>4.6047394844399451E-14</v>
      </c>
      <c r="AC113" s="22">
        <f t="shared" si="57"/>
        <v>8.0661318914146278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85.351196714961219</v>
      </c>
      <c r="AO113" s="59">
        <f t="shared" si="90"/>
        <v>451.63168861887107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15.399658792956041</v>
      </c>
      <c r="AV113" s="21">
        <f>EXP(-LN(2)/25)*AV112+(1-EXP(-LN(2)/25))/(LN(2)/25)*Calculateur!AQ113*Calculateur!AS113*VLOOKUP('Données projet'!$B$10,Paramètres!$A$1:$I$89,3,0)*0.475*44/12</f>
        <v>1.0324454947372288</v>
      </c>
      <c r="AW113" s="21">
        <f>EXP(-LN(2)/2)*AW112+(1-EXP(-LN(2)/2))/(LN(2)/2)*AQ113*AT113*VLOOKUP('Données projet'!$B$10,Paramètres!$A$1:$I$89,3,0)*0.475*44/12</f>
        <v>9.3806499130658854E-14</v>
      </c>
      <c r="AX113" s="21">
        <f t="shared" si="60"/>
        <v>16.432104287693363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42.534833967269066</v>
      </c>
      <c r="BJ113" s="59">
        <f t="shared" si="92"/>
        <v>207.04890280179532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6.513095146864516</v>
      </c>
      <c r="BQ113" s="21">
        <f>EXP(-LN(2)/25)*BQ112+(1-EXP(-LN(2)/25))/(LN(2)/25)*Calculateur!BL113*Calculateur!BN113*VLOOKUP('Données projet'!$B$11,Paramètres!$A$1:$I$89,3,0)*0.475*44/12</f>
        <v>0.43666004757527466</v>
      </c>
      <c r="BR113" s="21">
        <f>EXP(-LN(2)/2)*BR112+(1-EXP(-LN(2)/2))/(LN(2)/2)*BL113*BO113*VLOOKUP('Données projet'!$B$11,Paramètres!$A$1:$I$89,3,0)*0.475*44/12</f>
        <v>3.9674298141703809E-14</v>
      </c>
      <c r="BS113" s="22">
        <f t="shared" si="63"/>
        <v>6.9497551944398301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48.096629350804818</v>
      </c>
      <c r="T114" s="59">
        <f t="shared" si="88"/>
        <v>236.10816178434814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7.4110949562737014</v>
      </c>
      <c r="AA114" s="21">
        <f>EXP(-LN(2)/25)*AA113+(1-EXP(-LN(2)/25))/(LN(2)/25)*Calculateur!V114*Calculateur!X114*VLOOKUP('Données projet'!$B$9,Paramètres!$A$1:$I$89,3,0)*0.475*44/12</f>
        <v>0.49294455079010852</v>
      </c>
      <c r="AB114" s="21">
        <f>EXP(-LN(2)/2)*AB113+(1-EXP(-LN(2)/2))/(LN(2)/2)*V114*Y114*VLOOKUP('Données projet'!$B$9,Paramètres!$A$1:$I$89,3,0)*0.475*44/12</f>
        <v>3.2560425150449319E-14</v>
      </c>
      <c r="AC114" s="22">
        <f t="shared" si="57"/>
        <v>7.9040395070638425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85.351196714961219</v>
      </c>
      <c r="AO114" s="59">
        <f t="shared" si="90"/>
        <v>451.63168861887107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15.097680876890568</v>
      </c>
      <c r="AV114" s="21">
        <f>EXP(-LN(2)/25)*AV113+(1-EXP(-LN(2)/25))/(LN(2)/25)*Calculateur!AQ114*Calculateur!AS114*VLOOKUP('Données projet'!$B$10,Paramètres!$A$1:$I$89,3,0)*0.475*44/12</f>
        <v>1.0042132183896904</v>
      </c>
      <c r="AW114" s="21">
        <f>EXP(-LN(2)/2)*AW113+(1-EXP(-LN(2)/2))/(LN(2)/2)*AQ114*AT114*VLOOKUP('Données projet'!$B$10,Paramètres!$A$1:$I$89,3,0)*0.475*44/12</f>
        <v>6.6331211654658849E-14</v>
      </c>
      <c r="AX114" s="21">
        <f t="shared" si="60"/>
        <v>16.101894095280326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42.534833967269066</v>
      </c>
      <c r="BJ114" s="59">
        <f t="shared" si="92"/>
        <v>207.04890280179532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6.3853773236302809</v>
      </c>
      <c r="BQ114" s="21">
        <f>EXP(-LN(2)/25)*BQ113+(1-EXP(-LN(2)/25))/(LN(2)/25)*Calculateur!BL114*Calculateur!BN114*VLOOKUP('Données projet'!$B$11,Paramètres!$A$1:$I$89,3,0)*0.475*44/12</f>
        <v>0.42471955561137487</v>
      </c>
      <c r="BR114" s="21">
        <f>EXP(-LN(2)/2)*BR113+(1-EXP(-LN(2)/2))/(LN(2)/2)*BL114*BO114*VLOOKUP('Données projet'!$B$11,Paramètres!$A$1:$I$89,3,0)*0.475*44/12</f>
        <v>2.8053965254815606E-14</v>
      </c>
      <c r="BS114" s="22">
        <f t="shared" si="63"/>
        <v>6.8100968792416845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48.096629350804818</v>
      </c>
      <c r="T115" s="59">
        <f t="shared" si="88"/>
        <v>236.10816178434814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7.265767904502753</v>
      </c>
      <c r="AA115" s="21">
        <f>EXP(-LN(2)/25)*AA114+(1-EXP(-LN(2)/25))/(LN(2)/25)*Calculateur!V115*Calculateur!X115*VLOOKUP('Données projet'!$B$9,Paramètres!$A$1:$I$89,3,0)*0.475*44/12</f>
        <v>0.47946495612592571</v>
      </c>
      <c r="AB115" s="21">
        <f>EXP(-LN(2)/2)*AB114+(1-EXP(-LN(2)/2))/(LN(2)/2)*V115*Y115*VLOOKUP('Données projet'!$B$9,Paramètres!$A$1:$I$89,3,0)*0.475*44/12</f>
        <v>2.3023697422199725E-14</v>
      </c>
      <c r="AC115" s="22">
        <f t="shared" si="57"/>
        <v>7.7452328606287022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85.351196714961219</v>
      </c>
      <c r="AO115" s="59">
        <f t="shared" si="90"/>
        <v>451.63168861887107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14.801624563570797</v>
      </c>
      <c r="AV115" s="21">
        <f>EXP(-LN(2)/25)*AV114+(1-EXP(-LN(2)/25))/(LN(2)/25)*Calculateur!AQ115*Calculateur!AS115*VLOOKUP('Données projet'!$B$10,Paramètres!$A$1:$I$89,3,0)*0.475*44/12</f>
        <v>0.97675295512354632</v>
      </c>
      <c r="AW115" s="21">
        <f>EXP(-LN(2)/2)*AW114+(1-EXP(-LN(2)/2))/(LN(2)/2)*AQ115*AT115*VLOOKUP('Données projet'!$B$10,Paramètres!$A$1:$I$89,3,0)*0.475*44/12</f>
        <v>4.6903249565329427E-14</v>
      </c>
      <c r="AX115" s="21">
        <f t="shared" si="60"/>
        <v>15.77837751869439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42.534833967269066</v>
      </c>
      <c r="BJ115" s="59">
        <f t="shared" si="92"/>
        <v>207.04890280179532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6.260163969009489</v>
      </c>
      <c r="BQ115" s="21">
        <f>EXP(-LN(2)/25)*BQ114+(1-EXP(-LN(2)/25))/(LN(2)/25)*Calculateur!BL115*Calculateur!BN115*VLOOKUP('Données projet'!$B$11,Paramètres!$A$1:$I$89,3,0)*0.475*44/12</f>
        <v>0.41310557702815109</v>
      </c>
      <c r="BR115" s="21">
        <f>EXP(-LN(2)/2)*BR114+(1-EXP(-LN(2)/2))/(LN(2)/2)*BL115*BO115*VLOOKUP('Données projet'!$B$11,Paramètres!$A$1:$I$89,3,0)*0.475*44/12</f>
        <v>1.9837149070851908E-14</v>
      </c>
      <c r="BS115" s="22">
        <f t="shared" si="63"/>
        <v>6.6732695460376599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48.096629350804818</v>
      </c>
      <c r="T116" s="59">
        <f t="shared" si="88"/>
        <v>236.10816178434814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7.1232906275762833</v>
      </c>
      <c r="AA116" s="21">
        <f>EXP(-LN(2)/25)*AA115+(1-EXP(-LN(2)/25))/(LN(2)/25)*Calculateur!V116*Calculateur!X116*VLOOKUP('Données projet'!$B$9,Paramètres!$A$1:$I$89,3,0)*0.475*44/12</f>
        <v>0.46635396168669607</v>
      </c>
      <c r="AB116" s="21">
        <f>EXP(-LN(2)/2)*AB115+(1-EXP(-LN(2)/2))/(LN(2)/2)*V116*Y116*VLOOKUP('Données projet'!$B$9,Paramètres!$A$1:$I$89,3,0)*0.475*44/12</f>
        <v>1.628021257522466E-14</v>
      </c>
      <c r="AC116" s="22">
        <f t="shared" si="57"/>
        <v>7.5896445892629956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85.351196714961219</v>
      </c>
      <c r="AO116" s="59">
        <f t="shared" si="90"/>
        <v>451.63168861887107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14.511373733978708</v>
      </c>
      <c r="AV116" s="21">
        <f>EXP(-LN(2)/25)*AV115+(1-EXP(-LN(2)/25))/(LN(2)/25)*Calculateur!AQ116*Calculateur!AS116*VLOOKUP('Données projet'!$B$10,Paramètres!$A$1:$I$89,3,0)*0.475*44/12</f>
        <v>0.95004359420048745</v>
      </c>
      <c r="AW116" s="21">
        <f>EXP(-LN(2)/2)*AW115+(1-EXP(-LN(2)/2))/(LN(2)/2)*AQ116*AT116*VLOOKUP('Données projet'!$B$10,Paramètres!$A$1:$I$89,3,0)*0.475*44/12</f>
        <v>3.3165605827329425E-14</v>
      </c>
      <c r="AX116" s="21">
        <f t="shared" si="60"/>
        <v>15.461417328179229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42.534833967269066</v>
      </c>
      <c r="BJ116" s="59">
        <f t="shared" si="92"/>
        <v>207.04890280179532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6.1374059719002059</v>
      </c>
      <c r="BQ116" s="21">
        <f>EXP(-LN(2)/25)*BQ115+(1-EXP(-LN(2)/25))/(LN(2)/25)*Calculateur!BL116*Calculateur!BN116*VLOOKUP('Données projet'!$B$11,Paramètres!$A$1:$I$89,3,0)*0.475*44/12</f>
        <v>0.40180918330003818</v>
      </c>
      <c r="BR116" s="21">
        <f>EXP(-LN(2)/2)*BR115+(1-EXP(-LN(2)/2))/(LN(2)/2)*BL116*BO116*VLOOKUP('Données projet'!$B$11,Paramètres!$A$1:$I$89,3,0)*0.475*44/12</f>
        <v>1.4026982627407805E-14</v>
      </c>
      <c r="BS116" s="22">
        <f t="shared" si="63"/>
        <v>6.5392151552002584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48.096629350804818</v>
      </c>
      <c r="T117" s="59">
        <f t="shared" si="88"/>
        <v>236.10816178434814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6.9836072431477838</v>
      </c>
      <c r="AA117" s="21">
        <f>EXP(-LN(2)/25)*AA116+(1-EXP(-LN(2)/25))/(LN(2)/25)*Calculateur!V117*Calculateur!X117*VLOOKUP('Données projet'!$B$9,Paramètres!$A$1:$I$89,3,0)*0.475*44/12</f>
        <v>0.45360148807988437</v>
      </c>
      <c r="AB117" s="21">
        <f>EXP(-LN(2)/2)*AB116+(1-EXP(-LN(2)/2))/(LN(2)/2)*V117*Y117*VLOOKUP('Données projet'!$B$9,Paramètres!$A$1:$I$89,3,0)*0.475*44/12</f>
        <v>1.1511848711099863E-14</v>
      </c>
      <c r="AC117" s="22">
        <f t="shared" si="57"/>
        <v>7.4372087312276793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85.351196714961219</v>
      </c>
      <c r="AO117" s="59">
        <f t="shared" si="90"/>
        <v>451.63168861887107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14.226814546119392</v>
      </c>
      <c r="AV117" s="21">
        <f>EXP(-LN(2)/25)*AV116+(1-EXP(-LN(2)/25))/(LN(2)/25)*Calculateur!AQ117*Calculateur!AS117*VLOOKUP('Données projet'!$B$10,Paramètres!$A$1:$I$89,3,0)*0.475*44/12</f>
        <v>0.92406460215645381</v>
      </c>
      <c r="AW117" s="21">
        <f>EXP(-LN(2)/2)*AW116+(1-EXP(-LN(2)/2))/(LN(2)/2)*AQ117*AT117*VLOOKUP('Données projet'!$B$10,Paramètres!$A$1:$I$89,3,0)*0.475*44/12</f>
        <v>2.3451624782664714E-14</v>
      </c>
      <c r="AX117" s="21">
        <f t="shared" si="60"/>
        <v>15.15087914827587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42.534833967269066</v>
      </c>
      <c r="BJ117" s="59">
        <f t="shared" si="92"/>
        <v>207.04890280179532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6.0170551842392506</v>
      </c>
      <c r="BQ117" s="21">
        <f>EXP(-LN(2)/25)*BQ116+(1-EXP(-LN(2)/25))/(LN(2)/25)*Calculateur!BL117*Calculateur!BN117*VLOOKUP('Données projet'!$B$11,Paramètres!$A$1:$I$89,3,0)*0.475*44/12</f>
        <v>0.39082169005247203</v>
      </c>
      <c r="BR117" s="21">
        <f>EXP(-LN(2)/2)*BR116+(1-EXP(-LN(2)/2))/(LN(2)/2)*BL117*BO117*VLOOKUP('Données projet'!$B$11,Paramètres!$A$1:$I$89,3,0)*0.475*44/12</f>
        <v>9.9185745354259554E-15</v>
      </c>
      <c r="BS117" s="22">
        <f t="shared" si="63"/>
        <v>6.4078768742917322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48.096629350804818</v>
      </c>
      <c r="T118" s="59">
        <f t="shared" si="88"/>
        <v>236.10816178434814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6.8466629646894752</v>
      </c>
      <c r="AA118" s="21">
        <f>EXP(-LN(2)/25)*AA117+(1-EXP(-LN(2)/25))/(LN(2)/25)*Calculateur!V118*Calculateur!X118*VLOOKUP('Données projet'!$B$9,Paramètres!$A$1:$I$89,3,0)*0.475*44/12</f>
        <v>0.44119773153447439</v>
      </c>
      <c r="AB118" s="21">
        <f>EXP(-LN(2)/2)*AB117+(1-EXP(-LN(2)/2))/(LN(2)/2)*V118*Y118*VLOOKUP('Données projet'!$B$9,Paramètres!$A$1:$I$89,3,0)*0.475*44/12</f>
        <v>8.1401062876123298E-15</v>
      </c>
      <c r="AC118" s="22">
        <f t="shared" si="57"/>
        <v>7.2878606962239578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85.351196714961219</v>
      </c>
      <c r="AO118" s="59">
        <f t="shared" si="90"/>
        <v>451.63168861887107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13.947835390370033</v>
      </c>
      <c r="AV118" s="21">
        <f>EXP(-LN(2)/25)*AV117+(1-EXP(-LN(2)/25))/(LN(2)/25)*Calculateur!AQ118*Calculateur!AS118*VLOOKUP('Données projet'!$B$10,Paramètres!$A$1:$I$89,3,0)*0.475*44/12</f>
        <v>0.89879600701604012</v>
      </c>
      <c r="AW118" s="21">
        <f>EXP(-LN(2)/2)*AW117+(1-EXP(-LN(2)/2))/(LN(2)/2)*AQ118*AT118*VLOOKUP('Données projet'!$B$10,Paramètres!$A$1:$I$89,3,0)*0.475*44/12</f>
        <v>1.6582802913664712E-14</v>
      </c>
      <c r="AX118" s="21">
        <f t="shared" si="60"/>
        <v>14.846631397386089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42.534833967269066</v>
      </c>
      <c r="BJ118" s="59">
        <f t="shared" si="92"/>
        <v>207.04890280179532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5.8990644021175944</v>
      </c>
      <c r="BQ118" s="21">
        <f>EXP(-LN(2)/25)*BQ117+(1-EXP(-LN(2)/25))/(LN(2)/25)*Calculateur!BL118*Calculateur!BN118*VLOOKUP('Données projet'!$B$11,Paramètres!$A$1:$I$89,3,0)*0.475*44/12</f>
        <v>0.38013465038556771</v>
      </c>
      <c r="BR118" s="21">
        <f>EXP(-LN(2)/2)*BR117+(1-EXP(-LN(2)/2))/(LN(2)/2)*BL118*BO118*VLOOKUP('Données projet'!$B$11,Paramètres!$A$1:$I$89,3,0)*0.475*44/12</f>
        <v>7.013491313703904E-15</v>
      </c>
      <c r="BS118" s="22">
        <f t="shared" si="63"/>
        <v>6.2791990525031691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48.096629350804818</v>
      </c>
      <c r="T119" s="59">
        <f t="shared" si="88"/>
        <v>236.10816178434814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6.7124040800039726</v>
      </c>
      <c r="AA119" s="21">
        <f>EXP(-LN(2)/25)*AA118+(1-EXP(-LN(2)/25))/(LN(2)/25)*Calculateur!V119*Calculateur!X119*VLOOKUP('Données projet'!$B$9,Paramètres!$A$1:$I$89,3,0)*0.475*44/12</f>
        <v>0.42913315636408383</v>
      </c>
      <c r="AB119" s="21">
        <f>EXP(-LN(2)/2)*AB118+(1-EXP(-LN(2)/2))/(LN(2)/2)*V119*Y119*VLOOKUP('Données projet'!$B$9,Paramètres!$A$1:$I$89,3,0)*0.475*44/12</f>
        <v>5.7559243555499314E-15</v>
      </c>
      <c r="AC119" s="22">
        <f t="shared" si="57"/>
        <v>7.1415372363680616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85.351196714961219</v>
      </c>
      <c r="AO119" s="59">
        <f t="shared" si="90"/>
        <v>451.63168861887107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13.674326845704435</v>
      </c>
      <c r="AV119" s="21">
        <f>EXP(-LN(2)/25)*AV118+(1-EXP(-LN(2)/25))/(LN(2)/25)*Calculateur!AQ119*Calculateur!AS119*VLOOKUP('Données projet'!$B$10,Paramètres!$A$1:$I$89,3,0)*0.475*44/12</f>
        <v>0.87421838293855869</v>
      </c>
      <c r="AW119" s="21">
        <f>EXP(-LN(2)/2)*AW118+(1-EXP(-LN(2)/2))/(LN(2)/2)*AQ119*AT119*VLOOKUP('Données projet'!$B$10,Paramètres!$A$1:$I$89,3,0)*0.475*44/12</f>
        <v>1.1725812391332357E-14</v>
      </c>
      <c r="AX119" s="21">
        <f t="shared" si="60"/>
        <v>14.548545228643006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42.534833967269066</v>
      </c>
      <c r="BJ119" s="59">
        <f t="shared" si="92"/>
        <v>207.04890280179532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5.7833873472660731</v>
      </c>
      <c r="BQ119" s="21">
        <f>EXP(-LN(2)/25)*BQ118+(1-EXP(-LN(2)/25))/(LN(2)/25)*Calculateur!BL119*Calculateur!BN119*VLOOKUP('Données projet'!$B$11,Paramètres!$A$1:$I$89,3,0)*0.475*44/12</f>
        <v>0.36973984838036189</v>
      </c>
      <c r="BR119" s="21">
        <f>EXP(-LN(2)/2)*BR118+(1-EXP(-LN(2)/2))/(LN(2)/2)*BL119*BO119*VLOOKUP('Données projet'!$B$11,Paramètres!$A$1:$I$89,3,0)*0.475*44/12</f>
        <v>4.9592872677129785E-15</v>
      </c>
      <c r="BS119" s="22">
        <f t="shared" si="63"/>
        <v>6.15312719564644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48.096629350804818</v>
      </c>
      <c r="T120" s="59">
        <f t="shared" si="88"/>
        <v>236.10816178434814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6.5807779301573186</v>
      </c>
      <c r="AA120" s="21">
        <f>EXP(-LN(2)/25)*AA119+(1-EXP(-LN(2)/25))/(LN(2)/25)*Calculateur!V120*Calculateur!X120*VLOOKUP('Données projet'!$B$9,Paramètres!$A$1:$I$89,3,0)*0.475*44/12</f>
        <v>0.41739848763617604</v>
      </c>
      <c r="AB120" s="21">
        <f>EXP(-LN(2)/2)*AB119+(1-EXP(-LN(2)/2))/(LN(2)/2)*V120*Y120*VLOOKUP('Données projet'!$B$9,Paramètres!$A$1:$I$89,3,0)*0.475*44/12</f>
        <v>4.0700531438061649E-15</v>
      </c>
      <c r="AC120" s="22">
        <f t="shared" si="57"/>
        <v>6.9981764177934993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85.351196714961219</v>
      </c>
      <c r="AO120" s="59">
        <f t="shared" si="90"/>
        <v>451.63168861887107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13.40618163677599</v>
      </c>
      <c r="AV120" s="21">
        <f>EXP(-LN(2)/25)*AV119+(1-EXP(-LN(2)/25))/(LN(2)/25)*Calculateur!AQ120*Calculateur!AS120*VLOOKUP('Données projet'!$B$10,Paramètres!$A$1:$I$89,3,0)*0.475*44/12</f>
        <v>0.85031283528395707</v>
      </c>
      <c r="AW120" s="21">
        <f>EXP(-LN(2)/2)*AW119+(1-EXP(-LN(2)/2))/(LN(2)/2)*AQ120*AT120*VLOOKUP('Données projet'!$B$10,Paramètres!$A$1:$I$89,3,0)*0.475*44/12</f>
        <v>8.2914014568323562E-15</v>
      </c>
      <c r="AX120" s="21">
        <f t="shared" si="60"/>
        <v>14.256494472059956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42.534833967269066</v>
      </c>
      <c r="BJ120" s="59">
        <f t="shared" si="92"/>
        <v>207.04890280179532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5.6699786489041539</v>
      </c>
      <c r="BQ120" s="21">
        <f>EXP(-LN(2)/25)*BQ119+(1-EXP(-LN(2)/25))/(LN(2)/25)*Calculateur!BL120*Calculateur!BN120*VLOOKUP('Données projet'!$B$11,Paramètres!$A$1:$I$89,3,0)*0.475*44/12</f>
        <v>0.35962929278262734</v>
      </c>
      <c r="BR120" s="21">
        <f>EXP(-LN(2)/2)*BR119+(1-EXP(-LN(2)/2))/(LN(2)/2)*BL120*BO120*VLOOKUP('Données projet'!$B$11,Paramètres!$A$1:$I$89,3,0)*0.475*44/12</f>
        <v>3.5067456568519524E-15</v>
      </c>
      <c r="BS120" s="22">
        <f t="shared" si="63"/>
        <v>6.0296079416867849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48.096629350804818</v>
      </c>
      <c r="T121" s="59">
        <f t="shared" si="88"/>
        <v>236.10816178434814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6.4517328888251333</v>
      </c>
      <c r="AA121" s="21">
        <f>EXP(-LN(2)/25)*AA120+(1-EXP(-LN(2)/25))/(LN(2)/25)*Calculateur!V121*Calculateur!X121*VLOOKUP('Données projet'!$B$9,Paramètres!$A$1:$I$89,3,0)*0.475*44/12</f>
        <v>0.40598470404173231</v>
      </c>
      <c r="AB121" s="21">
        <f>EXP(-LN(2)/2)*AB120+(1-EXP(-LN(2)/2))/(LN(2)/2)*V121*Y121*VLOOKUP('Données projet'!$B$9,Paramètres!$A$1:$I$89,3,0)*0.475*44/12</f>
        <v>2.8779621777749657E-15</v>
      </c>
      <c r="AC121" s="22">
        <f t="shared" si="57"/>
        <v>6.8577175928668686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85.351196714961219</v>
      </c>
      <c r="AO121" s="59">
        <f t="shared" si="90"/>
        <v>451.63168861887107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13.143294591842203</v>
      </c>
      <c r="AV121" s="21">
        <f>EXP(-LN(2)/25)*AV120+(1-EXP(-LN(2)/25))/(LN(2)/25)*Calculateur!AQ121*Calculateur!AS121*VLOOKUP('Données projet'!$B$10,Paramètres!$A$1:$I$89,3,0)*0.475*44/12</f>
        <v>0.82706098608710865</v>
      </c>
      <c r="AW121" s="21">
        <f>EXP(-LN(2)/2)*AW120+(1-EXP(-LN(2)/2))/(LN(2)/2)*AQ121*AT121*VLOOKUP('Données projet'!$B$10,Paramètres!$A$1:$I$89,3,0)*0.475*44/12</f>
        <v>5.8629061956661784E-15</v>
      </c>
      <c r="AX121" s="21">
        <f t="shared" si="60"/>
        <v>13.970355577929316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42.534833967269066</v>
      </c>
      <c r="BJ121" s="59">
        <f t="shared" si="92"/>
        <v>207.04890280179532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5.5587938259446359</v>
      </c>
      <c r="BQ121" s="21">
        <f>EXP(-LN(2)/25)*BQ120+(1-EXP(-LN(2)/25))/(LN(2)/25)*Calculateur!BL121*Calculateur!BN121*VLOOKUP('Données projet'!$B$11,Paramètres!$A$1:$I$89,3,0)*0.475*44/12</f>
        <v>0.34979521085940385</v>
      </c>
      <c r="BR121" s="21">
        <f>EXP(-LN(2)/2)*BR120+(1-EXP(-LN(2)/2))/(LN(2)/2)*BL121*BO121*VLOOKUP('Données projet'!$B$11,Paramètres!$A$1:$I$89,3,0)*0.475*44/12</f>
        <v>2.4796436338564896E-15</v>
      </c>
      <c r="BS121" s="22">
        <f t="shared" si="63"/>
        <v>5.9085890368040426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48.096629350804818</v>
      </c>
      <c r="T122" s="59">
        <f t="shared" si="88"/>
        <v>236.10816178434814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6.3252183420437689</v>
      </c>
      <c r="AA122" s="21">
        <f>EXP(-LN(2)/25)*AA121+(1-EXP(-LN(2)/25))/(LN(2)/25)*Calculateur!V122*Calculateur!X122*VLOOKUP('Données projet'!$B$9,Paramètres!$A$1:$I$89,3,0)*0.475*44/12</f>
        <v>0.39488303095990346</v>
      </c>
      <c r="AB122" s="21">
        <f>EXP(-LN(2)/2)*AB121+(1-EXP(-LN(2)/2))/(LN(2)/2)*V122*Y122*VLOOKUP('Données projet'!$B$9,Paramètres!$A$1:$I$89,3,0)*0.475*44/12</f>
        <v>2.0350265719030824E-15</v>
      </c>
      <c r="AC122" s="22">
        <f t="shared" si="57"/>
        <v>6.7201013730036738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85.351196714961219</v>
      </c>
      <c r="AO122" s="59">
        <f t="shared" si="90"/>
        <v>451.63168861887107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12.885562601514303</v>
      </c>
      <c r="AV122" s="21">
        <f>EXP(-LN(2)/25)*AV121+(1-EXP(-LN(2)/25))/(LN(2)/25)*Calculateur!AQ122*Calculateur!AS122*VLOOKUP('Données projet'!$B$10,Paramètres!$A$1:$I$89,3,0)*0.475*44/12</f>
        <v>0.80444495992930964</v>
      </c>
      <c r="AW122" s="21">
        <f>EXP(-LN(2)/2)*AW121+(1-EXP(-LN(2)/2))/(LN(2)/2)*AQ122*AT122*VLOOKUP('Données projet'!$B$10,Paramètres!$A$1:$I$89,3,0)*0.475*44/12</f>
        <v>4.1457007284161781E-15</v>
      </c>
      <c r="AX122" s="21">
        <f t="shared" si="60"/>
        <v>13.690007561443617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42.534833967269066</v>
      </c>
      <c r="BJ122" s="59">
        <f t="shared" si="92"/>
        <v>207.04890280179532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5.449789269547308</v>
      </c>
      <c r="BQ122" s="21">
        <f>EXP(-LN(2)/25)*BQ121+(1-EXP(-LN(2)/25))/(LN(2)/25)*Calculateur!BL122*Calculateur!BN122*VLOOKUP('Données projet'!$B$11,Paramètres!$A$1:$I$89,3,0)*0.475*44/12</f>
        <v>0.34023004242352278</v>
      </c>
      <c r="BR122" s="21">
        <f>EXP(-LN(2)/2)*BR121+(1-EXP(-LN(2)/2))/(LN(2)/2)*BL122*BO122*VLOOKUP('Données projet'!$B$11,Paramètres!$A$1:$I$89,3,0)*0.475*44/12</f>
        <v>1.7533728284259766E-15</v>
      </c>
      <c r="BS122" s="22">
        <f t="shared" si="63"/>
        <v>5.7900193119708323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48.096629350804818</v>
      </c>
      <c r="T123" s="59">
        <f t="shared" si="88"/>
        <v>236.10816178434814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6.2011846683585334</v>
      </c>
      <c r="AA123" s="21">
        <f>EXP(-LN(2)/25)*AA122+(1-EXP(-LN(2)/25))/(LN(2)/25)*Calculateur!V123*Calculateur!X123*VLOOKUP('Données projet'!$B$9,Paramètres!$A$1:$I$89,3,0)*0.475*44/12</f>
        <v>0.38408493371230884</v>
      </c>
      <c r="AB123" s="21">
        <f>EXP(-LN(2)/2)*AB122+(1-EXP(-LN(2)/2))/(LN(2)/2)*V123*Y123*VLOOKUP('Données projet'!$B$9,Paramètres!$A$1:$I$89,3,0)*0.475*44/12</f>
        <v>1.4389810888874828E-15</v>
      </c>
      <c r="AC123" s="22">
        <f t="shared" si="57"/>
        <v>6.5852696020708441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85.351196714961219</v>
      </c>
      <c r="AO123" s="59">
        <f t="shared" si="90"/>
        <v>451.63168861887107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12.632884578315743</v>
      </c>
      <c r="AV123" s="21">
        <f>EXP(-LN(2)/25)*AV122+(1-EXP(-LN(2)/25))/(LN(2)/25)*Calculateur!AQ123*Calculateur!AS123*VLOOKUP('Données projet'!$B$10,Paramètres!$A$1:$I$89,3,0)*0.475*44/12</f>
        <v>0.78244737019612076</v>
      </c>
      <c r="AW123" s="21">
        <f>EXP(-LN(2)/2)*AW122+(1-EXP(-LN(2)/2))/(LN(2)/2)*AQ123*AT123*VLOOKUP('Données projet'!$B$10,Paramètres!$A$1:$I$89,3,0)*0.475*44/12</f>
        <v>2.9314530978330892E-15</v>
      </c>
      <c r="AX123" s="21">
        <f t="shared" si="60"/>
        <v>13.415331948511866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42.534833967269066</v>
      </c>
      <c r="BJ123" s="59">
        <f t="shared" si="92"/>
        <v>207.04890280179532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5.3429222260147178</v>
      </c>
      <c r="BQ123" s="21">
        <f>EXP(-LN(2)/25)*BQ122+(1-EXP(-LN(2)/25))/(LN(2)/25)*Calculateur!BL123*Calculateur!BN123*VLOOKUP('Données projet'!$B$11,Paramètres!$A$1:$I$89,3,0)*0.475*44/12</f>
        <v>0.33092643402153121</v>
      </c>
      <c r="BR123" s="21">
        <f>EXP(-LN(2)/2)*BR122+(1-EXP(-LN(2)/2))/(LN(2)/2)*BL123*BO123*VLOOKUP('Données projet'!$B$11,Paramètres!$A$1:$I$89,3,0)*0.475*44/12</f>
        <v>1.239821816928245E-15</v>
      </c>
      <c r="BS123" s="22">
        <f t="shared" si="63"/>
        <v>5.6738486600362501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48.096629350804818</v>
      </c>
      <c r="T124" s="59">
        <f t="shared" si="88"/>
        <v>236.10816178434814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6.0795832193611945</v>
      </c>
      <c r="AA124" s="21">
        <f>EXP(-LN(2)/25)*AA123+(1-EXP(-LN(2)/25))/(LN(2)/25)*Calculateur!V124*Calculateur!X124*VLOOKUP('Données projet'!$B$9,Paramètres!$A$1:$I$89,3,0)*0.475*44/12</f>
        <v>0.37358211100179695</v>
      </c>
      <c r="AB124" s="21">
        <f>EXP(-LN(2)/2)*AB123+(1-EXP(-LN(2)/2))/(LN(2)/2)*V124*Y124*VLOOKUP('Données projet'!$B$9,Paramètres!$A$1:$I$89,3,0)*0.475*44/12</f>
        <v>1.0175132859515412E-15</v>
      </c>
      <c r="AC124" s="22">
        <f t="shared" si="57"/>
        <v>6.4531653303629923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85.351196714961219</v>
      </c>
      <c r="AO124" s="59">
        <f t="shared" si="90"/>
        <v>451.63168861887107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12.385161417033729</v>
      </c>
      <c r="AV124" s="21">
        <f>EXP(-LN(2)/25)*AV123+(1-EXP(-LN(2)/25))/(LN(2)/25)*Calculateur!AQ124*Calculateur!AS124*VLOOKUP('Données projet'!$B$10,Paramètres!$A$1:$I$89,3,0)*0.475*44/12</f>
        <v>0.761051305710989</v>
      </c>
      <c r="AW124" s="21">
        <f>EXP(-LN(2)/2)*AW123+(1-EXP(-LN(2)/2))/(LN(2)/2)*AQ124*AT124*VLOOKUP('Données projet'!$B$10,Paramètres!$A$1:$I$89,3,0)*0.475*44/12</f>
        <v>2.072850364208089E-15</v>
      </c>
      <c r="AX124" s="21">
        <f t="shared" si="60"/>
        <v>13.146212722744719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42.534833967269066</v>
      </c>
      <c r="BJ124" s="59">
        <f t="shared" si="92"/>
        <v>207.04890280179532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5.2381507800233411</v>
      </c>
      <c r="BQ124" s="21">
        <f>EXP(-LN(2)/25)*BQ123+(1-EXP(-LN(2)/25))/(LN(2)/25)*Calculateur!BL124*Calculateur!BN124*VLOOKUP('Données projet'!$B$11,Paramètres!$A$1:$I$89,3,0)*0.475*44/12</f>
        <v>0.32187723328054763</v>
      </c>
      <c r="BR124" s="21">
        <f>EXP(-LN(2)/2)*BR123+(1-EXP(-LN(2)/2))/(LN(2)/2)*BL124*BO124*VLOOKUP('Données projet'!$B$11,Paramètres!$A$1:$I$89,3,0)*0.475*44/12</f>
        <v>8.7668641421298839E-16</v>
      </c>
      <c r="BS124" s="22">
        <f t="shared" si="63"/>
        <v>5.5600280133038895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48.096629350804818</v>
      </c>
      <c r="T125" s="59">
        <f t="shared" si="88"/>
        <v>236.10816178434814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5.9603663006091328</v>
      </c>
      <c r="AA125" s="21">
        <f>EXP(-LN(2)/25)*AA124+(1-EXP(-LN(2)/25))/(LN(2)/25)*Calculateur!V125*Calculateur!X125*VLOOKUP('Données projet'!$B$9,Paramètres!$A$1:$I$89,3,0)*0.475*44/12</f>
        <v>0.36336648853062342</v>
      </c>
      <c r="AB125" s="21">
        <f>EXP(-LN(2)/2)*AB124+(1-EXP(-LN(2)/2))/(LN(2)/2)*V125*Y125*VLOOKUP('Données projet'!$B$9,Paramètres!$A$1:$I$89,3,0)*0.475*44/12</f>
        <v>7.1949054444374142E-16</v>
      </c>
      <c r="AC125" s="22">
        <f t="shared" si="57"/>
        <v>6.3237327891397568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85.351196714961219</v>
      </c>
      <c r="AO125" s="59">
        <f t="shared" si="90"/>
        <v>451.63168861887107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12.142295955848246</v>
      </c>
      <c r="AV125" s="21">
        <f>EXP(-LN(2)/25)*AV124+(1-EXP(-LN(2)/25))/(LN(2)/25)*Calculateur!AQ125*Calculateur!AS125*VLOOKUP('Données projet'!$B$10,Paramètres!$A$1:$I$89,3,0)*0.475*44/12</f>
        <v>0.74024031773437327</v>
      </c>
      <c r="AW125" s="21">
        <f>EXP(-LN(2)/2)*AW124+(1-EXP(-LN(2)/2))/(LN(2)/2)*AQ125*AT125*VLOOKUP('Données projet'!$B$10,Paramètres!$A$1:$I$89,3,0)*0.475*44/12</f>
        <v>1.4657265489165446E-15</v>
      </c>
      <c r="AX125" s="21">
        <f t="shared" si="60"/>
        <v>12.882536273582621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42.534833967269066</v>
      </c>
      <c r="BJ125" s="59">
        <f t="shared" si="92"/>
        <v>207.04890280179532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5.1354338381835838</v>
      </c>
      <c r="BQ125" s="21">
        <f>EXP(-LN(2)/25)*BQ124+(1-EXP(-LN(2)/25))/(LN(2)/25)*Calculateur!BL125*Calculateur!BN125*VLOOKUP('Données projet'!$B$11,Paramètres!$A$1:$I$89,3,0)*0.475*44/12</f>
        <v>0.31307548340970304</v>
      </c>
      <c r="BR125" s="21">
        <f>EXP(-LN(2)/2)*BR124+(1-EXP(-LN(2)/2))/(LN(2)/2)*BL125*BO125*VLOOKUP('Données projet'!$B$11,Paramètres!$A$1:$I$89,3,0)*0.475*44/12</f>
        <v>6.1991090846412261E-16</v>
      </c>
      <c r="BS125" s="22">
        <f t="shared" si="63"/>
        <v>5.4485093215932876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48.096629350804818</v>
      </c>
      <c r="T126" s="59">
        <f t="shared" si="88"/>
        <v>236.10816178434814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5.8434871529186587</v>
      </c>
      <c r="AA126" s="21">
        <f>EXP(-LN(2)/25)*AA125+(1-EXP(-LN(2)/25))/(LN(2)/25)*Calculateur!V126*Calculateur!X126*VLOOKUP('Données projet'!$B$9,Paramètres!$A$1:$I$89,3,0)*0.475*44/12</f>
        <v>0.35343021279314035</v>
      </c>
      <c r="AB126" s="21">
        <f>EXP(-LN(2)/2)*AB125+(1-EXP(-LN(2)/2))/(LN(2)/2)*V126*Y126*VLOOKUP('Données projet'!$B$9,Paramètres!$A$1:$I$89,3,0)*0.475*44/12</f>
        <v>5.0875664297577061E-16</v>
      </c>
      <c r="AC126" s="22">
        <f t="shared" si="57"/>
        <v>6.1969173657118004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85.351196714961219</v>
      </c>
      <c r="AO126" s="59">
        <f t="shared" si="90"/>
        <v>451.63168861887107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11.904192938223305</v>
      </c>
      <c r="AV126" s="21">
        <f>EXP(-LN(2)/25)*AV125+(1-EXP(-LN(2)/25))/(LN(2)/25)*Calculateur!AQ126*Calculateur!AS126*VLOOKUP('Données projet'!$B$10,Paramètres!$A$1:$I$89,3,0)*0.475*44/12</f>
        <v>0.71999840731838038</v>
      </c>
      <c r="AW126" s="21">
        <f>EXP(-LN(2)/2)*AW125+(1-EXP(-LN(2)/2))/(LN(2)/2)*AQ126*AT126*VLOOKUP('Données projet'!$B$10,Paramètres!$A$1:$I$89,3,0)*0.475*44/12</f>
        <v>1.0364251821040445E-15</v>
      </c>
      <c r="AX126" s="21">
        <f t="shared" si="60"/>
        <v>12.624191345541687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42.534833967269066</v>
      </c>
      <c r="BJ126" s="59">
        <f t="shared" si="92"/>
        <v>207.04890280179532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5.0347311129221559</v>
      </c>
      <c r="BQ126" s="21">
        <f>EXP(-LN(2)/25)*BQ125+(1-EXP(-LN(2)/25))/(LN(2)/25)*Calculateur!BL126*Calculateur!BN126*VLOOKUP('Données projet'!$B$11,Paramètres!$A$1:$I$89,3,0)*0.475*44/12</f>
        <v>0.30451441785194056</v>
      </c>
      <c r="BR126" s="21">
        <f>EXP(-LN(2)/2)*BR125+(1-EXP(-LN(2)/2))/(LN(2)/2)*BL126*BO126*VLOOKUP('Données projet'!$B$11,Paramètres!$A$1:$I$89,3,0)*0.475*44/12</f>
        <v>4.3834320710649424E-16</v>
      </c>
      <c r="BS126" s="22">
        <f t="shared" si="63"/>
        <v>5.3392455307740967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48.096629350804818</v>
      </c>
      <c r="T127" s="59">
        <f t="shared" si="88"/>
        <v>236.10816178434814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5.7288999340251543</v>
      </c>
      <c r="AA127" s="21">
        <f>EXP(-LN(2)/25)*AA126+(1-EXP(-LN(2)/25))/(LN(2)/25)*Calculateur!V127*Calculateur!X127*VLOOKUP('Données projet'!$B$9,Paramètres!$A$1:$I$89,3,0)*0.475*44/12</f>
        <v>0.34376564503822482</v>
      </c>
      <c r="AB127" s="21">
        <f>EXP(-LN(2)/2)*AB126+(1-EXP(-LN(2)/2))/(LN(2)/2)*V127*Y127*VLOOKUP('Données projet'!$B$9,Paramètres!$A$1:$I$89,3,0)*0.475*44/12</f>
        <v>3.5974527222187071E-16</v>
      </c>
      <c r="AC127" s="22">
        <f t="shared" si="57"/>
        <v>6.0726655790633792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85.351196714961219</v>
      </c>
      <c r="AO127" s="59">
        <f t="shared" si="90"/>
        <v>451.63168861887107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11.670758975545491</v>
      </c>
      <c r="AV127" s="21">
        <f>EXP(-LN(2)/25)*AV126+(1-EXP(-LN(2)/25))/(LN(2)/25)*Calculateur!AQ127*Calculateur!AS127*VLOOKUP('Données projet'!$B$10,Paramètres!$A$1:$I$89,3,0)*0.475*44/12</f>
        <v>0.70031001300718865</v>
      </c>
      <c r="AW127" s="21">
        <f>EXP(-LN(2)/2)*AW126+(1-EXP(-LN(2)/2))/(LN(2)/2)*AQ127*AT127*VLOOKUP('Données projet'!$B$10,Paramètres!$A$1:$I$89,3,0)*0.475*44/12</f>
        <v>7.328632744582723E-16</v>
      </c>
      <c r="AX127" s="21">
        <f t="shared" si="60"/>
        <v>12.371068988552679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42.534833967269066</v>
      </c>
      <c r="BJ127" s="59">
        <f t="shared" si="92"/>
        <v>207.04890280179532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4.9360031066805066</v>
      </c>
      <c r="BQ127" s="21">
        <f>EXP(-LN(2)/25)*BQ126+(1-EXP(-LN(2)/25))/(LN(2)/25)*Calculateur!BL127*Calculateur!BN127*VLOOKUP('Données projet'!$B$11,Paramètres!$A$1:$I$89,3,0)*0.475*44/12</f>
        <v>0.29618745508206196</v>
      </c>
      <c r="BR127" s="21">
        <f>EXP(-LN(2)/2)*BR126+(1-EXP(-LN(2)/2))/(LN(2)/2)*BL127*BO127*VLOOKUP('Données projet'!$B$11,Paramètres!$A$1:$I$89,3,0)*0.475*44/12</f>
        <v>3.0995545423206135E-16</v>
      </c>
      <c r="BS127" s="22">
        <f t="shared" si="63"/>
        <v>5.2321905617625681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48.096629350804818</v>
      </c>
      <c r="T128" s="59">
        <f t="shared" si="88"/>
        <v>236.10816178434814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5.6165597006028491</v>
      </c>
      <c r="AA128" s="21">
        <f>EXP(-LN(2)/25)*AA127+(1-EXP(-LN(2)/25))/(LN(2)/25)*Calculateur!V128*Calculateur!X128*VLOOKUP('Données projet'!$B$9,Paramètres!$A$1:$I$89,3,0)*0.475*44/12</f>
        <v>0.33436535539680495</v>
      </c>
      <c r="AB128" s="21">
        <f>EXP(-LN(2)/2)*AB127+(1-EXP(-LN(2)/2))/(LN(2)/2)*V128*Y128*VLOOKUP('Données projet'!$B$9,Paramètres!$A$1:$I$89,3,0)*0.475*44/12</f>
        <v>2.5437832148788531E-16</v>
      </c>
      <c r="AC128" s="22">
        <f t="shared" si="57"/>
        <v>5.9509250559996545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85.351196714961219</v>
      </c>
      <c r="AO128" s="59">
        <f t="shared" si="90"/>
        <v>451.63168861887107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11.44190251049513</v>
      </c>
      <c r="AV128" s="21">
        <f>EXP(-LN(2)/25)*AV127+(1-EXP(-LN(2)/25))/(LN(2)/25)*Calculateur!AQ128*Calculateur!AS128*VLOOKUP('Données projet'!$B$10,Paramètres!$A$1:$I$89,3,0)*0.475*44/12</f>
        <v>0.68115999887380407</v>
      </c>
      <c r="AW128" s="21">
        <f>EXP(-LN(2)/2)*AW127+(1-EXP(-LN(2)/2))/(LN(2)/2)*AQ128*AT128*VLOOKUP('Données projet'!$B$10,Paramètres!$A$1:$I$89,3,0)*0.475*44/12</f>
        <v>5.1821259105202226E-16</v>
      </c>
      <c r="AX128" s="21">
        <f t="shared" si="60"/>
        <v>12.123062509368934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42.534833967269066</v>
      </c>
      <c r="BJ128" s="59">
        <f t="shared" si="92"/>
        <v>207.04890280179532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4.8392110964231181</v>
      </c>
      <c r="BQ128" s="21">
        <f>EXP(-LN(2)/25)*BQ127+(1-EXP(-LN(2)/25))/(LN(2)/25)*Calculateur!BL128*Calculateur!BN128*VLOOKUP('Données projet'!$B$11,Paramètres!$A$1:$I$89,3,0)*0.475*44/12</f>
        <v>0.28808819354702164</v>
      </c>
      <c r="BR128" s="21">
        <f>EXP(-LN(2)/2)*BR127+(1-EXP(-LN(2)/2))/(LN(2)/2)*BL128*BO128*VLOOKUP('Données projet'!$B$11,Paramètres!$A$1:$I$89,3,0)*0.475*44/12</f>
        <v>2.1917160355324717E-16</v>
      </c>
      <c r="BS128" s="22">
        <f t="shared" si="63"/>
        <v>5.1272992899701393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48.096629350804818</v>
      </c>
      <c r="T129" s="59">
        <f t="shared" si="88"/>
        <v>236.10816178434814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5.5064223906371783</v>
      </c>
      <c r="AA129" s="21">
        <f>EXP(-LN(2)/25)*AA128+(1-EXP(-LN(2)/25))/(LN(2)/25)*Calculateur!V129*Calculateur!X129*VLOOKUP('Données projet'!$B$9,Paramètres!$A$1:$I$89,3,0)*0.475*44/12</f>
        <v>0.32522211716996946</v>
      </c>
      <c r="AB129" s="21">
        <f>EXP(-LN(2)/2)*AB128+(1-EXP(-LN(2)/2))/(LN(2)/2)*V129*Y129*VLOOKUP('Données projet'!$B$9,Paramètres!$A$1:$I$89,3,0)*0.475*44/12</f>
        <v>1.7987263611093536E-16</v>
      </c>
      <c r="AC129" s="22">
        <f t="shared" si="57"/>
        <v>5.8316445078071482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85.351196714961219</v>
      </c>
      <c r="AO129" s="59">
        <f t="shared" si="90"/>
        <v>451.63168861887107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11.217533781135746</v>
      </c>
      <c r="AV129" s="21">
        <f>EXP(-LN(2)/25)*AV128+(1-EXP(-LN(2)/25))/(LN(2)/25)*Calculateur!AQ129*Calculateur!AS129*VLOOKUP('Données projet'!$B$10,Paramètres!$A$1:$I$89,3,0)*0.475*44/12</f>
        <v>0.66253364288395233</v>
      </c>
      <c r="AW129" s="21">
        <f>EXP(-LN(2)/2)*AW128+(1-EXP(-LN(2)/2))/(LN(2)/2)*AQ129*AT129*VLOOKUP('Données projet'!$B$10,Paramètres!$A$1:$I$89,3,0)*0.475*44/12</f>
        <v>3.6643163722913615E-16</v>
      </c>
      <c r="AX129" s="21">
        <f t="shared" si="60"/>
        <v>11.880067424019698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42.534833967269066</v>
      </c>
      <c r="BJ129" s="59">
        <f t="shared" si="92"/>
        <v>207.04890280179532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4.7443171184495805</v>
      </c>
      <c r="BQ129" s="21">
        <f>EXP(-LN(2)/25)*BQ128+(1-EXP(-LN(2)/25))/(LN(2)/25)*Calculateur!BL129*Calculateur!BN129*VLOOKUP('Données projet'!$B$11,Paramètres!$A$1:$I$89,3,0)*0.475*44/12</f>
        <v>0.28021040674457864</v>
      </c>
      <c r="BR129" s="21">
        <f>EXP(-LN(2)/2)*BR128+(1-EXP(-LN(2)/2))/(LN(2)/2)*BL129*BO129*VLOOKUP('Données projet'!$B$11,Paramètres!$A$1:$I$89,3,0)*0.475*44/12</f>
        <v>1.549777271160307E-16</v>
      </c>
      <c r="BS129" s="22">
        <f t="shared" si="63"/>
        <v>5.0245275251941592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48.096629350804818</v>
      </c>
      <c r="T130" s="59">
        <f t="shared" si="88"/>
        <v>236.10816178434814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5.398444806142809</v>
      </c>
      <c r="AA130" s="21">
        <f>EXP(-LN(2)/25)*AA129+(1-EXP(-LN(2)/25))/(LN(2)/25)*Calculateur!V130*Calculateur!X130*VLOOKUP('Données projet'!$B$9,Paramètres!$A$1:$I$89,3,0)*0.475*44/12</f>
        <v>0.31632890127326879</v>
      </c>
      <c r="AB130" s="21">
        <f>EXP(-LN(2)/2)*AB129+(1-EXP(-LN(2)/2))/(LN(2)/2)*V130*Y130*VLOOKUP('Données projet'!$B$9,Paramètres!$A$1:$I$89,3,0)*0.475*44/12</f>
        <v>1.2718916074394265E-16</v>
      </c>
      <c r="AC130" s="22">
        <f t="shared" si="57"/>
        <v>5.7147737074160778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85.351196714961219</v>
      </c>
      <c r="AO130" s="59">
        <f t="shared" si="90"/>
        <v>451.63168861887107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10.997564785707686</v>
      </c>
      <c r="AV130" s="21">
        <f>EXP(-LN(2)/25)*AV129+(1-EXP(-LN(2)/25))/(LN(2)/25)*Calculateur!AQ130*Calculateur!AS130*VLOOKUP('Données projet'!$B$10,Paramètres!$A$1:$I$89,3,0)*0.475*44/12</f>
        <v>0.6444166255781606</v>
      </c>
      <c r="AW130" s="21">
        <f>EXP(-LN(2)/2)*AW129+(1-EXP(-LN(2)/2))/(LN(2)/2)*AQ130*AT130*VLOOKUP('Données projet'!$B$10,Paramètres!$A$1:$I$89,3,0)*0.475*44/12</f>
        <v>2.5910629552601113E-16</v>
      </c>
      <c r="AX130" s="21">
        <f t="shared" si="60"/>
        <v>11.641981411285848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42.534833967269066</v>
      </c>
      <c r="BJ130" s="59">
        <f t="shared" si="92"/>
        <v>207.04890280179532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4.6512839535044925</v>
      </c>
      <c r="BQ130" s="21">
        <f>EXP(-LN(2)/25)*BQ129+(1-EXP(-LN(2)/25))/(LN(2)/25)*Calculateur!BL130*Calculateur!BN130*VLOOKUP('Données projet'!$B$11,Paramètres!$A$1:$I$89,3,0)*0.475*44/12</f>
        <v>0.27254803843652325</v>
      </c>
      <c r="BR130" s="21">
        <f>EXP(-LN(2)/2)*BR129+(1-EXP(-LN(2)/2))/(LN(2)/2)*BL130*BO130*VLOOKUP('Données projet'!$B$11,Paramètres!$A$1:$I$89,3,0)*0.475*44/12</f>
        <v>1.095858017766236E-16</v>
      </c>
      <c r="BS130" s="22">
        <f t="shared" si="63"/>
        <v>4.9238319919410154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48.096629350804818</v>
      </c>
      <c r="T131" s="59">
        <f t="shared" si="88"/>
        <v>236.10816178434814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5.2925845962205509</v>
      </c>
      <c r="AA131" s="21">
        <f>EXP(-LN(2)/25)*AA130+(1-EXP(-LN(2)/25))/(LN(2)/25)*Calculateur!V131*Calculateur!X131*VLOOKUP('Données projet'!$B$9,Paramètres!$A$1:$I$89,3,0)*0.475*44/12</f>
        <v>0.30767887083293732</v>
      </c>
      <c r="AB131" s="21">
        <f>EXP(-LN(2)/2)*AB130+(1-EXP(-LN(2)/2))/(LN(2)/2)*V131*Y131*VLOOKUP('Données projet'!$B$9,Paramètres!$A$1:$I$89,3,0)*0.475*44/12</f>
        <v>8.9936318055467678E-17</v>
      </c>
      <c r="AC131" s="22">
        <f t="shared" si="57"/>
        <v>5.6002634670534883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85.351196714961219</v>
      </c>
      <c r="AO131" s="59">
        <f t="shared" si="90"/>
        <v>451.63168861887107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10.781909248112132</v>
      </c>
      <c r="AV131" s="21">
        <f>EXP(-LN(2)/25)*AV130+(1-EXP(-LN(2)/25))/(LN(2)/25)*Calculateur!AQ131*Calculateur!AS131*VLOOKUP('Données projet'!$B$10,Paramètres!$A$1:$I$89,3,0)*0.475*44/12</f>
        <v>0.62679501906332824</v>
      </c>
      <c r="AW131" s="21">
        <f>EXP(-LN(2)/2)*AW130+(1-EXP(-LN(2)/2))/(LN(2)/2)*AQ131*AT131*VLOOKUP('Données projet'!$B$10,Paramètres!$A$1:$I$89,3,0)*0.475*44/12</f>
        <v>1.8321581861456807E-16</v>
      </c>
      <c r="AX131" s="21">
        <f t="shared" si="60"/>
        <v>11.408704267175461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42.534833967269066</v>
      </c>
      <c r="BJ131" s="59">
        <f t="shared" si="92"/>
        <v>207.04890280179532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4.5600751121793506</v>
      </c>
      <c r="BQ131" s="21">
        <f>EXP(-LN(2)/25)*BQ130+(1-EXP(-LN(2)/25))/(LN(2)/25)*Calculateur!BL131*Calculateur!BN131*VLOOKUP('Données projet'!$B$11,Paramètres!$A$1:$I$89,3,0)*0.475*44/12</f>
        <v>0.26509519799279813</v>
      </c>
      <c r="BR131" s="21">
        <f>EXP(-LN(2)/2)*BR130+(1-EXP(-LN(2)/2))/(LN(2)/2)*BL131*BO131*VLOOKUP('Données projet'!$B$11,Paramètres!$A$1:$I$89,3,0)*0.475*44/12</f>
        <v>7.7488863558015363E-17</v>
      </c>
      <c r="BS131" s="22">
        <f t="shared" si="63"/>
        <v>4.8251703101721484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48.096629350804818</v>
      </c>
      <c r="T132" s="59">
        <f t="shared" si="88"/>
        <v>236.10816178434814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5.1888002404465157</v>
      </c>
      <c r="AA132" s="21">
        <f>EXP(-LN(2)/25)*AA131+(1-EXP(-LN(2)/25))/(LN(2)/25)*Calculateur!V132*Calculateur!X132*VLOOKUP('Données projet'!$B$9,Paramètres!$A$1:$I$89,3,0)*0.475*44/12</f>
        <v>0.29926537592988206</v>
      </c>
      <c r="AB132" s="21">
        <f>EXP(-LN(2)/2)*AB131+(1-EXP(-LN(2)/2))/(LN(2)/2)*V132*Y132*VLOOKUP('Données projet'!$B$9,Paramètres!$A$1:$I$89,3,0)*0.475*44/12</f>
        <v>6.3594580371971326E-17</v>
      </c>
      <c r="AC132" s="22">
        <f t="shared" ref="AC132:AC153" si="111">SUM(Z132:AB132)</f>
        <v>5.4880656163763977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85.351196714961219</v>
      </c>
      <c r="AO132" s="59">
        <f t="shared" si="90"/>
        <v>451.63168861887107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10.570482584071938</v>
      </c>
      <c r="AV132" s="21">
        <f>EXP(-LN(2)/25)*AV131+(1-EXP(-LN(2)/25))/(LN(2)/25)*Calculateur!AQ132*Calculateur!AS132*VLOOKUP('Données projet'!$B$10,Paramètres!$A$1:$I$89,3,0)*0.475*44/12</f>
        <v>0.60965527630532401</v>
      </c>
      <c r="AW132" s="21">
        <f>EXP(-LN(2)/2)*AW131+(1-EXP(-LN(2)/2))/(LN(2)/2)*AQ132*AT132*VLOOKUP('Données projet'!$B$10,Paramètres!$A$1:$I$89,3,0)*0.475*44/12</f>
        <v>1.2955314776300557E-16</v>
      </c>
      <c r="AX132" s="21">
        <f t="shared" ref="AX132:AX153" si="114">SUM(AU132:AW132)</f>
        <v>11.180137860377261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42.534833967269066</v>
      </c>
      <c r="BJ132" s="59">
        <f t="shared" si="92"/>
        <v>207.04890280179532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4.4706548206006946</v>
      </c>
      <c r="BQ132" s="21">
        <f>EXP(-LN(2)/25)*BQ131+(1-EXP(-LN(2)/25))/(LN(2)/25)*Calculateur!BL132*Calculateur!BN132*VLOOKUP('Données projet'!$B$11,Paramètres!$A$1:$I$89,3,0)*0.475*44/12</f>
        <v>0.25784615586293447</v>
      </c>
      <c r="BR132" s="21">
        <f>EXP(-LN(2)/2)*BR131+(1-EXP(-LN(2)/2))/(LN(2)/2)*BL132*BO132*VLOOKUP('Données projet'!$B$11,Paramètres!$A$1:$I$89,3,0)*0.475*44/12</f>
        <v>5.4792900888311811E-17</v>
      </c>
      <c r="BS132" s="22">
        <f t="shared" ref="BS132:BS153" si="117">SUM(BP132:BR132)</f>
        <v>4.7285009764636294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48.096629350804818</v>
      </c>
      <c r="T133" s="59">
        <f t="shared" ref="T133:T196" si="142">$T$3</f>
        <v>236.10816178434814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5.0870510325870022</v>
      </c>
      <c r="AA133" s="21">
        <f>EXP(-LN(2)/25)*AA132+(1-EXP(-LN(2)/25))/(LN(2)/25)*Calculateur!V133*Calculateur!X133*VLOOKUP('Données projet'!$B$9,Paramètres!$A$1:$I$89,3,0)*0.475*44/12</f>
        <v>0.29108194848739727</v>
      </c>
      <c r="AB133" s="21">
        <f>EXP(-LN(2)/2)*AB132+(1-EXP(-LN(2)/2))/(LN(2)/2)*V133*Y133*VLOOKUP('Données projet'!$B$9,Paramètres!$A$1:$I$89,3,0)*0.475*44/12</f>
        <v>4.4968159027733839E-17</v>
      </c>
      <c r="AC133" s="22">
        <f t="shared" si="111"/>
        <v>5.3781329810743994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85.351196714961219</v>
      </c>
      <c r="AO133" s="59">
        <f t="shared" ref="AO133:AO196" si="144">$AO$3</f>
        <v>451.63168861887107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10.36320186795604</v>
      </c>
      <c r="AV133" s="21">
        <f>EXP(-LN(2)/25)*AV132+(1-EXP(-LN(2)/25))/(LN(2)/25)*Calculateur!AQ133*Calculateur!AS133*VLOOKUP('Données projet'!$B$10,Paramètres!$A$1:$I$89,3,0)*0.475*44/12</f>
        <v>0.59298422071437729</v>
      </c>
      <c r="AW133" s="21">
        <f>EXP(-LN(2)/2)*AW132+(1-EXP(-LN(2)/2))/(LN(2)/2)*AQ133*AT133*VLOOKUP('Données projet'!$B$10,Paramètres!$A$1:$I$89,3,0)*0.475*44/12</f>
        <v>9.1607909307284037E-17</v>
      </c>
      <c r="AX133" s="21">
        <f t="shared" si="114"/>
        <v>10.956186088670417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42.534833967269066</v>
      </c>
      <c r="BJ133" s="59">
        <f t="shared" ref="BJ133:BJ196" si="146">$BJ$3</f>
        <v>207.04890280179532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4.3829880063989037</v>
      </c>
      <c r="BQ133" s="21">
        <f>EXP(-LN(2)/25)*BQ132+(1-EXP(-LN(2)/25))/(LN(2)/25)*Calculateur!BL133*Calculateur!BN133*VLOOKUP('Données projet'!$B$11,Paramètres!$A$1:$I$89,3,0)*0.475*44/12</f>
        <v>0.25079533917132252</v>
      </c>
      <c r="BR133" s="21">
        <f>EXP(-LN(2)/2)*BR132+(1-EXP(-LN(2)/2))/(LN(2)/2)*BL133*BO133*VLOOKUP('Données projet'!$B$11,Paramètres!$A$1:$I$89,3,0)*0.475*44/12</f>
        <v>3.8744431779007688E-17</v>
      </c>
      <c r="BS133" s="22">
        <f t="shared" si="117"/>
        <v>4.633783345570226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48.096629350804818</v>
      </c>
      <c r="T134" s="59">
        <f t="shared" si="142"/>
        <v>236.10816178434814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4.9872970646327257</v>
      </c>
      <c r="AA134" s="21">
        <f>EXP(-LN(2)/25)*AA133+(1-EXP(-LN(2)/25))/(LN(2)/25)*Calculateur!V134*Calculateur!X134*VLOOKUP('Données projet'!$B$9,Paramètres!$A$1:$I$89,3,0)*0.475*44/12</f>
        <v>0.283122297298675</v>
      </c>
      <c r="AB134" s="21">
        <f>EXP(-LN(2)/2)*AB133+(1-EXP(-LN(2)/2))/(LN(2)/2)*V134*Y134*VLOOKUP('Données projet'!$B$9,Paramètres!$A$1:$I$89,3,0)*0.475*44/12</f>
        <v>3.1797290185985663E-17</v>
      </c>
      <c r="AC134" s="22">
        <f t="shared" si="111"/>
        <v>5.2704193619314008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85.351196714961219</v>
      </c>
      <c r="AO134" s="59">
        <f t="shared" si="144"/>
        <v>451.63168861887107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10.159985800254422</v>
      </c>
      <c r="AV134" s="21">
        <f>EXP(-LN(2)/25)*AV133+(1-EXP(-LN(2)/25))/(LN(2)/25)*Calculateur!AQ134*Calculateur!AS134*VLOOKUP('Données projet'!$B$10,Paramètres!$A$1:$I$89,3,0)*0.475*44/12</f>
        <v>0.57676903601525775</v>
      </c>
      <c r="AW134" s="21">
        <f>EXP(-LN(2)/2)*AW133+(1-EXP(-LN(2)/2))/(LN(2)/2)*AQ134*AT134*VLOOKUP('Données projet'!$B$10,Paramètres!$A$1:$I$89,3,0)*0.475*44/12</f>
        <v>6.4776573881502783E-17</v>
      </c>
      <c r="AX134" s="21">
        <f t="shared" si="114"/>
        <v>10.736754836269679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42.534833967269066</v>
      </c>
      <c r="BJ134" s="59">
        <f t="shared" si="146"/>
        <v>207.04890280179532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4.297040284952133</v>
      </c>
      <c r="BQ134" s="21">
        <f>EXP(-LN(2)/25)*BQ133+(1-EXP(-LN(2)/25))/(LN(2)/25)*Calculateur!BL134*Calculateur!BN134*VLOOKUP('Données projet'!$B$11,Paramètres!$A$1:$I$89,3,0)*0.475*44/12</f>
        <v>0.24393732743292901</v>
      </c>
      <c r="BR134" s="21">
        <f>EXP(-LN(2)/2)*BR133+(1-EXP(-LN(2)/2))/(LN(2)/2)*BL134*BO134*VLOOKUP('Données projet'!$B$11,Paramètres!$A$1:$I$89,3,0)*0.475*44/12</f>
        <v>2.7396450444155909E-17</v>
      </c>
      <c r="BS134" s="22">
        <f t="shared" si="117"/>
        <v>4.5409776123850616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48.096629350804818</v>
      </c>
      <c r="T135" s="59">
        <f t="shared" si="142"/>
        <v>236.10816178434814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4.88949921114612</v>
      </c>
      <c r="AA135" s="21">
        <f>EXP(-LN(2)/25)*AA134+(1-EXP(-LN(2)/25))/(LN(2)/25)*Calculateur!V135*Calculateur!X135*VLOOKUP('Données projet'!$B$9,Paramètres!$A$1:$I$89,3,0)*0.475*44/12</f>
        <v>0.27538030319028822</v>
      </c>
      <c r="AB135" s="21">
        <f>EXP(-LN(2)/2)*AB134+(1-EXP(-LN(2)/2))/(LN(2)/2)*V135*Y135*VLOOKUP('Données projet'!$B$9,Paramètres!$A$1:$I$89,3,0)*0.475*44/12</f>
        <v>2.2484079513866919E-17</v>
      </c>
      <c r="AC135" s="22">
        <f t="shared" si="111"/>
        <v>5.1648795143364081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85.351196714961219</v>
      </c>
      <c r="AO135" s="59">
        <f t="shared" si="144"/>
        <v>451.63168861887107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9.96075467569087</v>
      </c>
      <c r="AV135" s="21">
        <f>EXP(-LN(2)/25)*AV134+(1-EXP(-LN(2)/25))/(LN(2)/25)*Calculateur!AQ135*Calculateur!AS135*VLOOKUP('Données projet'!$B$10,Paramètres!$A$1:$I$89,3,0)*0.475*44/12</f>
        <v>0.56099725639445519</v>
      </c>
      <c r="AW135" s="21">
        <f>EXP(-LN(2)/2)*AW134+(1-EXP(-LN(2)/2))/(LN(2)/2)*AQ135*AT135*VLOOKUP('Données projet'!$B$10,Paramètres!$A$1:$I$89,3,0)*0.475*44/12</f>
        <v>4.5803954653642019E-17</v>
      </c>
      <c r="AX135" s="21">
        <f t="shared" si="114"/>
        <v>10.521751932085325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42.534833967269066</v>
      </c>
      <c r="BJ135" s="59">
        <f t="shared" si="146"/>
        <v>207.04890280179532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4.2127779458999992</v>
      </c>
      <c r="BQ135" s="21">
        <f>EXP(-LN(2)/25)*BQ134+(1-EXP(-LN(2)/25))/(LN(2)/25)*Calculateur!BL135*Calculateur!BN135*VLOOKUP('Données projet'!$B$11,Paramètres!$A$1:$I$89,3,0)*0.475*44/12</f>
        <v>0.23726684838616904</v>
      </c>
      <c r="BR135" s="21">
        <f>EXP(-LN(2)/2)*BR134+(1-EXP(-LN(2)/2))/(LN(2)/2)*BL135*BO135*VLOOKUP('Données projet'!$B$11,Paramètres!$A$1:$I$89,3,0)*0.475*44/12</f>
        <v>1.9372215889503847E-17</v>
      </c>
      <c r="BS135" s="22">
        <f t="shared" si="117"/>
        <v>4.4500447942861685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48.096629350804818</v>
      </c>
      <c r="T136" s="59">
        <f t="shared" si="142"/>
        <v>236.10816178434814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4.7936191139155859</v>
      </c>
      <c r="AA136" s="21">
        <f>EXP(-LN(2)/25)*AA135+(1-EXP(-LN(2)/25))/(LN(2)/25)*Calculateur!V136*Calculateur!X136*VLOOKUP('Données projet'!$B$9,Paramètres!$A$1:$I$89,3,0)*0.475*44/12</f>
        <v>0.26785001431792904</v>
      </c>
      <c r="AB136" s="21">
        <f>EXP(-LN(2)/2)*AB135+(1-EXP(-LN(2)/2))/(LN(2)/2)*V136*Y136*VLOOKUP('Données projet'!$B$9,Paramètres!$A$1:$I$89,3,0)*0.475*44/12</f>
        <v>1.5898645092992832E-17</v>
      </c>
      <c r="AC136" s="22">
        <f t="shared" si="111"/>
        <v>5.0614691282335151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85.351196714961219</v>
      </c>
      <c r="AO136" s="59">
        <f t="shared" si="144"/>
        <v>451.63168861887107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9.7654303519610224</v>
      </c>
      <c r="AV136" s="21">
        <f>EXP(-LN(2)/25)*AV135+(1-EXP(-LN(2)/25))/(LN(2)/25)*Calculateur!AQ136*Calculateur!AS136*VLOOKUP('Données projet'!$B$10,Paramètres!$A$1:$I$89,3,0)*0.475*44/12</f>
        <v>0.54565675691678528</v>
      </c>
      <c r="AW136" s="21">
        <f>EXP(-LN(2)/2)*AW135+(1-EXP(-LN(2)/2))/(LN(2)/2)*AQ136*AT136*VLOOKUP('Données projet'!$B$10,Paramètres!$A$1:$I$89,3,0)*0.475*44/12</f>
        <v>3.2388286940751391E-17</v>
      </c>
      <c r="AX136" s="21">
        <f t="shared" si="114"/>
        <v>10.311087108877807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42.534833967269066</v>
      </c>
      <c r="BJ136" s="59">
        <f t="shared" si="146"/>
        <v>207.04890280179532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4.1301679399217264</v>
      </c>
      <c r="BQ136" s="21">
        <f>EXP(-LN(2)/25)*BQ135+(1-EXP(-LN(2)/25))/(LN(2)/25)*Calculateur!BL136*Calculateur!BN136*VLOOKUP('Données projet'!$B$11,Paramètres!$A$1:$I$89,3,0)*0.475*44/12</f>
        <v>0.23077877393972798</v>
      </c>
      <c r="BR136" s="21">
        <f>EXP(-LN(2)/2)*BR135+(1-EXP(-LN(2)/2))/(LN(2)/2)*BL136*BO136*VLOOKUP('Données projet'!$B$11,Paramètres!$A$1:$I$89,3,0)*0.475*44/12</f>
        <v>1.3698225222077957E-17</v>
      </c>
      <c r="BS136" s="22">
        <f t="shared" si="117"/>
        <v>4.3609467138614546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48.096629350804818</v>
      </c>
      <c r="T137" s="59">
        <f t="shared" si="142"/>
        <v>236.10816178434814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4.699619166910658</v>
      </c>
      <c r="AA137" s="21">
        <f>EXP(-LN(2)/25)*AA136+(1-EXP(-LN(2)/25))/(LN(2)/25)*Calculateur!V137*Calculateur!X137*VLOOKUP('Données projet'!$B$9,Paramètres!$A$1:$I$89,3,0)*0.475*44/12</f>
        <v>0.26052564159078517</v>
      </c>
      <c r="AB137" s="21">
        <f>EXP(-LN(2)/2)*AB136+(1-EXP(-LN(2)/2))/(LN(2)/2)*V137*Y137*VLOOKUP('Données projet'!$B$9,Paramètres!$A$1:$I$89,3,0)*0.475*44/12</f>
        <v>1.124203975693346E-17</v>
      </c>
      <c r="AC137" s="22">
        <f t="shared" si="111"/>
        <v>4.9601448085014432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85.351196714961219</v>
      </c>
      <c r="AO137" s="59">
        <f t="shared" si="144"/>
        <v>451.63168861887107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9.5739362190834427</v>
      </c>
      <c r="AV137" s="21">
        <f>EXP(-LN(2)/25)*AV136+(1-EXP(-LN(2)/25))/(LN(2)/25)*Calculateur!AQ137*Calculateur!AS137*VLOOKUP('Données projet'!$B$10,Paramètres!$A$1:$I$89,3,0)*0.475*44/12</f>
        <v>0.53073574420405401</v>
      </c>
      <c r="AW137" s="21">
        <f>EXP(-LN(2)/2)*AW136+(1-EXP(-LN(2)/2))/(LN(2)/2)*AQ137*AT137*VLOOKUP('Données projet'!$B$10,Paramètres!$A$1:$I$89,3,0)*0.475*44/12</f>
        <v>2.2901977326821009E-17</v>
      </c>
      <c r="AX137" s="21">
        <f t="shared" si="114"/>
        <v>10.104671963287498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42.534833967269066</v>
      </c>
      <c r="BJ137" s="59">
        <f t="shared" si="146"/>
        <v>207.04890280179532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4.0491778657735589</v>
      </c>
      <c r="BQ137" s="21">
        <f>EXP(-LN(2)/25)*BQ136+(1-EXP(-LN(2)/25))/(LN(2)/25)*Calculateur!BL137*Calculateur!BN137*VLOOKUP('Données projet'!$B$11,Paramètres!$A$1:$I$89,3,0)*0.475*44/12</f>
        <v>0.22446811623021784</v>
      </c>
      <c r="BR137" s="21">
        <f>EXP(-LN(2)/2)*BR136+(1-EXP(-LN(2)/2))/(LN(2)/2)*BL137*BO137*VLOOKUP('Données projet'!$B$11,Paramètres!$A$1:$I$89,3,0)*0.475*44/12</f>
        <v>9.686107944751925E-18</v>
      </c>
      <c r="BS137" s="22">
        <f t="shared" si="117"/>
        <v>4.2736459820037771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48.096629350804818</v>
      </c>
      <c r="T138" s="59">
        <f t="shared" si="142"/>
        <v>236.10816178434814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4.6074625015321899</v>
      </c>
      <c r="AA138" s="21">
        <f>EXP(-LN(2)/25)*AA137+(1-EXP(-LN(2)/25))/(LN(2)/25)*Calculateur!V138*Calculateur!X138*VLOOKUP('Données projet'!$B$9,Paramètres!$A$1:$I$89,3,0)*0.475*44/12</f>
        <v>0.25340155422103711</v>
      </c>
      <c r="AB138" s="21">
        <f>EXP(-LN(2)/2)*AB137+(1-EXP(-LN(2)/2))/(LN(2)/2)*V138*Y138*VLOOKUP('Données projet'!$B$9,Paramètres!$A$1:$I$89,3,0)*0.475*44/12</f>
        <v>7.9493225464964158E-18</v>
      </c>
      <c r="AC138" s="22">
        <f t="shared" si="111"/>
        <v>4.8608640557532272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85.351196714961219</v>
      </c>
      <c r="AO138" s="59">
        <f t="shared" si="144"/>
        <v>451.63168861887107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9.3861971693517052</v>
      </c>
      <c r="AV138" s="21">
        <f>EXP(-LN(2)/25)*AV137+(1-EXP(-LN(2)/25))/(LN(2)/25)*Calculateur!AQ138*Calculateur!AS138*VLOOKUP('Données projet'!$B$10,Paramètres!$A$1:$I$89,3,0)*0.475*44/12</f>
        <v>0.5162227473686144</v>
      </c>
      <c r="AW138" s="21">
        <f>EXP(-LN(2)/2)*AW137+(1-EXP(-LN(2)/2))/(LN(2)/2)*AQ138*AT138*VLOOKUP('Données projet'!$B$10,Paramètres!$A$1:$I$89,3,0)*0.475*44/12</f>
        <v>1.6194143470375696E-17</v>
      </c>
      <c r="AX138" s="21">
        <f t="shared" si="114"/>
        <v>9.9024199167203193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42.534833967269066</v>
      </c>
      <c r="BJ138" s="59">
        <f t="shared" si="146"/>
        <v>207.04890280179532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3.9697759575803695</v>
      </c>
      <c r="BQ138" s="21">
        <f>EXP(-LN(2)/25)*BQ137+(1-EXP(-LN(2)/25))/(LN(2)/25)*Calculateur!BL138*Calculateur!BN138*VLOOKUP('Données projet'!$B$11,Paramètres!$A$1:$I$89,3,0)*0.475*44/12</f>
        <v>0.21833002378763733</v>
      </c>
      <c r="BR138" s="21">
        <f>EXP(-LN(2)/2)*BR137+(1-EXP(-LN(2)/2))/(LN(2)/2)*BL138*BO138*VLOOKUP('Données projet'!$B$11,Paramètres!$A$1:$I$89,3,0)*0.475*44/12</f>
        <v>6.8491126110389795E-18</v>
      </c>
      <c r="BS138" s="22">
        <f t="shared" si="117"/>
        <v>4.1881059813680066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48.096629350804818</v>
      </c>
      <c r="T139" s="59">
        <f t="shared" si="142"/>
        <v>236.10816178434814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4.5171129721517778</v>
      </c>
      <c r="AA139" s="21">
        <f>EXP(-LN(2)/25)*AA138+(1-EXP(-LN(2)/25))/(LN(2)/25)*Calculateur!V139*Calculateur!X139*VLOOKUP('Données projet'!$B$9,Paramètres!$A$1:$I$89,3,0)*0.475*44/12</f>
        <v>0.24647227539505426</v>
      </c>
      <c r="AB139" s="21">
        <f>EXP(-LN(2)/2)*AB138+(1-EXP(-LN(2)/2))/(LN(2)/2)*V139*Y139*VLOOKUP('Données projet'!$B$9,Paramètres!$A$1:$I$89,3,0)*0.475*44/12</f>
        <v>5.6210198784667299E-18</v>
      </c>
      <c r="AC139" s="22">
        <f t="shared" si="111"/>
        <v>4.7635852475468319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85.351196714961219</v>
      </c>
      <c r="AO139" s="59">
        <f t="shared" si="144"/>
        <v>451.63168861887107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9.2021395678756939</v>
      </c>
      <c r="AV139" s="21">
        <f>EXP(-LN(2)/25)*AV138+(1-EXP(-LN(2)/25))/(LN(2)/25)*Calculateur!AQ139*Calculateur!AS139*VLOOKUP('Données projet'!$B$10,Paramètres!$A$1:$I$89,3,0)*0.475*44/12</f>
        <v>0.50210660919484518</v>
      </c>
      <c r="AW139" s="21">
        <f>EXP(-LN(2)/2)*AW138+(1-EXP(-LN(2)/2))/(LN(2)/2)*AQ139*AT139*VLOOKUP('Données projet'!$B$10,Paramètres!$A$1:$I$89,3,0)*0.475*44/12</f>
        <v>1.1450988663410505E-17</v>
      </c>
      <c r="AX139" s="21">
        <f t="shared" si="114"/>
        <v>9.704246177070539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42.534833967269066</v>
      </c>
      <c r="BJ139" s="59">
        <f t="shared" si="146"/>
        <v>207.04890280179532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3.8919310723764666</v>
      </c>
      <c r="BQ139" s="21">
        <f>EXP(-LN(2)/25)*BQ138+(1-EXP(-LN(2)/25))/(LN(2)/25)*Calculateur!BL139*Calculateur!BN139*VLOOKUP('Données projet'!$B$11,Paramètres!$A$1:$I$89,3,0)*0.475*44/12</f>
        <v>0.21235977780568743</v>
      </c>
      <c r="BR139" s="21">
        <f>EXP(-LN(2)/2)*BR138+(1-EXP(-LN(2)/2))/(LN(2)/2)*BL139*BO139*VLOOKUP('Données projet'!$B$11,Paramètres!$A$1:$I$89,3,0)*0.475*44/12</f>
        <v>4.8430539723759633E-18</v>
      </c>
      <c r="BS139" s="22">
        <f t="shared" si="117"/>
        <v>4.1042908501821538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48.096629350804818</v>
      </c>
      <c r="T140" s="59">
        <f t="shared" si="142"/>
        <v>236.10816178434814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4.4285351419347441</v>
      </c>
      <c r="AA140" s="21">
        <f>EXP(-LN(2)/25)*AA139+(1-EXP(-LN(2)/25))/(LN(2)/25)*Calculateur!V140*Calculateur!X140*VLOOKUP('Données projet'!$B$9,Paramètres!$A$1:$I$89,3,0)*0.475*44/12</f>
        <v>0.23973247806296286</v>
      </c>
      <c r="AB140" s="21">
        <f>EXP(-LN(2)/2)*AB139+(1-EXP(-LN(2)/2))/(LN(2)/2)*V140*Y140*VLOOKUP('Données projet'!$B$9,Paramètres!$A$1:$I$89,3,0)*0.475*44/12</f>
        <v>3.9746612732482079E-18</v>
      </c>
      <c r="AC140" s="22">
        <f t="shared" si="111"/>
        <v>4.6682676199977067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85.351196714961219</v>
      </c>
      <c r="AO140" s="59">
        <f t="shared" si="144"/>
        <v>451.63168861887107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9.0216912237005751</v>
      </c>
      <c r="AV140" s="21">
        <f>EXP(-LN(2)/25)*AV139+(1-EXP(-LN(2)/25))/(LN(2)/25)*Calculateur!AQ140*Calculateur!AS140*VLOOKUP('Données projet'!$B$10,Paramètres!$A$1:$I$89,3,0)*0.475*44/12</f>
        <v>0.48837647756177316</v>
      </c>
      <c r="AW140" s="21">
        <f>EXP(-LN(2)/2)*AW139+(1-EXP(-LN(2)/2))/(LN(2)/2)*AQ140*AT140*VLOOKUP('Données projet'!$B$10,Paramètres!$A$1:$I$89,3,0)*0.475*44/12</f>
        <v>8.0970717351878478E-18</v>
      </c>
      <c r="AX140" s="21">
        <f t="shared" si="114"/>
        <v>9.5100677012623489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42.534833967269066</v>
      </c>
      <c r="BJ140" s="59">
        <f t="shared" si="146"/>
        <v>207.04890280179532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3.8156126778907207</v>
      </c>
      <c r="BQ140" s="21">
        <f>EXP(-LN(2)/25)*BQ139+(1-EXP(-LN(2)/25))/(LN(2)/25)*Calculateur!BL140*Calculateur!BN140*VLOOKUP('Données projet'!$B$11,Paramètres!$A$1:$I$89,3,0)*0.475*44/12</f>
        <v>0.20655278851407555</v>
      </c>
      <c r="BR140" s="21">
        <f>EXP(-LN(2)/2)*BR139+(1-EXP(-LN(2)/2))/(LN(2)/2)*BL140*BO140*VLOOKUP('Données projet'!$B$11,Paramètres!$A$1:$I$89,3,0)*0.475*44/12</f>
        <v>3.4245563055194901E-18</v>
      </c>
      <c r="BS140" s="22">
        <f t="shared" si="117"/>
        <v>4.0221654664047959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48.096629350804818</v>
      </c>
      <c r="T141" s="59">
        <f t="shared" si="142"/>
        <v>236.10816178434814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4.3416942689411249</v>
      </c>
      <c r="AA141" s="21">
        <f>EXP(-LN(2)/25)*AA140+(1-EXP(-LN(2)/25))/(LN(2)/25)*Calculateur!V141*Calculateur!X141*VLOOKUP('Données projet'!$B$9,Paramètres!$A$1:$I$89,3,0)*0.475*44/12</f>
        <v>0.23317698084334804</v>
      </c>
      <c r="AB141" s="21">
        <f>EXP(-LN(2)/2)*AB140+(1-EXP(-LN(2)/2))/(LN(2)/2)*V141*Y141*VLOOKUP('Données projet'!$B$9,Paramètres!$A$1:$I$89,3,0)*0.475*44/12</f>
        <v>2.8105099392333649E-18</v>
      </c>
      <c r="AC141" s="22">
        <f t="shared" si="111"/>
        <v>4.574871249784473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85.351196714961219</v>
      </c>
      <c r="AO141" s="59">
        <f t="shared" si="144"/>
        <v>451.63168861887107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8.8447813614921085</v>
      </c>
      <c r="AV141" s="21">
        <f>EXP(-LN(2)/25)*AV140+(1-EXP(-LN(2)/25))/(LN(2)/25)*Calculateur!AQ141*Calculateur!AS141*VLOOKUP('Données projet'!$B$10,Paramètres!$A$1:$I$89,3,0)*0.475*44/12</f>
        <v>0.47502179710024373</v>
      </c>
      <c r="AW141" s="21">
        <f>EXP(-LN(2)/2)*AW140+(1-EXP(-LN(2)/2))/(LN(2)/2)*AQ141*AT141*VLOOKUP('Données projet'!$B$10,Paramètres!$A$1:$I$89,3,0)*0.475*44/12</f>
        <v>5.7254943317052523E-18</v>
      </c>
      <c r="AX141" s="21">
        <f t="shared" si="114"/>
        <v>9.319803158592352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42.534833967269066</v>
      </c>
      <c r="BJ141" s="59">
        <f t="shared" si="146"/>
        <v>207.04890280179532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3.7407908405712158</v>
      </c>
      <c r="BQ141" s="21">
        <f>EXP(-LN(2)/25)*BQ140+(1-EXP(-LN(2)/25))/(LN(2)/25)*Calculateur!BL141*Calculateur!BN141*VLOOKUP('Données projet'!$B$11,Paramètres!$A$1:$I$89,3,0)*0.475*44/12</f>
        <v>0.20090459165001909</v>
      </c>
      <c r="BR141" s="21">
        <f>EXP(-LN(2)/2)*BR140+(1-EXP(-LN(2)/2))/(LN(2)/2)*BL141*BO141*VLOOKUP('Données projet'!$B$11,Paramètres!$A$1:$I$89,3,0)*0.475*44/12</f>
        <v>2.421526986187982E-18</v>
      </c>
      <c r="BS141" s="22">
        <f t="shared" si="117"/>
        <v>3.941695432221235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48.096629350804818</v>
      </c>
      <c r="T142" s="59">
        <f t="shared" si="142"/>
        <v>236.10816178434814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4.2565562924992086</v>
      </c>
      <c r="AA142" s="21">
        <f>EXP(-LN(2)/25)*AA141+(1-EXP(-LN(2)/25))/(LN(2)/25)*Calculateur!V142*Calculateur!X142*VLOOKUP('Données projet'!$B$9,Paramètres!$A$1:$I$89,3,0)*0.475*44/12</f>
        <v>0.22680074403994219</v>
      </c>
      <c r="AB142" s="21">
        <f>EXP(-LN(2)/2)*AB141+(1-EXP(-LN(2)/2))/(LN(2)/2)*V142*Y142*VLOOKUP('Données projet'!$B$9,Paramètres!$A$1:$I$89,3,0)*0.475*44/12</f>
        <v>1.987330636624104E-18</v>
      </c>
      <c r="AC142" s="22">
        <f t="shared" si="111"/>
        <v>4.4833570365391511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85.351196714961219</v>
      </c>
      <c r="AO142" s="59">
        <f t="shared" si="144"/>
        <v>451.63168861887107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8.6713405937771881</v>
      </c>
      <c r="AV142" s="21">
        <f>EXP(-LN(2)/25)*AV141+(1-EXP(-LN(2)/25))/(LN(2)/25)*Calculateur!AQ142*Calculateur!AS142*VLOOKUP('Données projet'!$B$10,Paramètres!$A$1:$I$89,3,0)*0.475*44/12</f>
        <v>0.4620323010782269</v>
      </c>
      <c r="AW142" s="21">
        <f>EXP(-LN(2)/2)*AW141+(1-EXP(-LN(2)/2))/(LN(2)/2)*AQ142*AT142*VLOOKUP('Données projet'!$B$10,Paramètres!$A$1:$I$89,3,0)*0.475*44/12</f>
        <v>4.0485358675939239E-18</v>
      </c>
      <c r="AX142" s="21">
        <f t="shared" si="114"/>
        <v>9.1333728948554143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42.534833967269066</v>
      </c>
      <c r="BJ142" s="59">
        <f t="shared" si="146"/>
        <v>207.04890280179532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3.6674362138447321</v>
      </c>
      <c r="BQ142" s="21">
        <f>EXP(-LN(2)/25)*BQ141+(1-EXP(-LN(2)/25))/(LN(2)/25)*Calculateur!BL142*Calculateur!BN142*VLOOKUP('Données projet'!$B$11,Paramètres!$A$1:$I$89,3,0)*0.475*44/12</f>
        <v>0.19541084502623601</v>
      </c>
      <c r="BR142" s="21">
        <f>EXP(-LN(2)/2)*BR141+(1-EXP(-LN(2)/2))/(LN(2)/2)*BL142*BO142*VLOOKUP('Données projet'!$B$11,Paramètres!$A$1:$I$89,3,0)*0.475*44/12</f>
        <v>1.7122781527597455E-18</v>
      </c>
      <c r="BS142" s="22">
        <f t="shared" si="117"/>
        <v>3.862847058870968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48.096629350804818</v>
      </c>
      <c r="T143" s="59">
        <f t="shared" si="142"/>
        <v>236.10816178434814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4.1730878198462795</v>
      </c>
      <c r="AA143" s="21">
        <f>EXP(-LN(2)/25)*AA142+(1-EXP(-LN(2)/25))/(LN(2)/25)*Calculateur!V143*Calculateur!X143*VLOOKUP('Données projet'!$B$9,Paramètres!$A$1:$I$89,3,0)*0.475*44/12</f>
        <v>0.2205988657672372</v>
      </c>
      <c r="AB143" s="21">
        <f>EXP(-LN(2)/2)*AB142+(1-EXP(-LN(2)/2))/(LN(2)/2)*V143*Y143*VLOOKUP('Données projet'!$B$9,Paramètres!$A$1:$I$89,3,0)*0.475*44/12</f>
        <v>1.4052549696166825E-18</v>
      </c>
      <c r="AC143" s="22">
        <f t="shared" si="111"/>
        <v>4.3936866856135168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85.351196714961219</v>
      </c>
      <c r="AO143" s="59">
        <f t="shared" si="144"/>
        <v>451.63168861887107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8.5013008937287342</v>
      </c>
      <c r="AV143" s="21">
        <f>EXP(-LN(2)/25)*AV142+(1-EXP(-LN(2)/25))/(LN(2)/25)*Calculateur!AQ143*Calculateur!AS143*VLOOKUP('Données projet'!$B$10,Paramètres!$A$1:$I$89,3,0)*0.475*44/12</f>
        <v>0.44939800350802006</v>
      </c>
      <c r="AW143" s="21">
        <f>EXP(-LN(2)/2)*AW142+(1-EXP(-LN(2)/2))/(LN(2)/2)*AQ143*AT143*VLOOKUP('Données projet'!$B$10,Paramètres!$A$1:$I$89,3,0)*0.475*44/12</f>
        <v>2.8627471658526262E-18</v>
      </c>
      <c r="AX143" s="21">
        <f t="shared" si="114"/>
        <v>8.9506988972367552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42.534833967269066</v>
      </c>
      <c r="BJ143" s="59">
        <f t="shared" si="146"/>
        <v>207.04890280179532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3.5955200266064504</v>
      </c>
      <c r="BQ143" s="21">
        <f>EXP(-LN(2)/25)*BQ142+(1-EXP(-LN(2)/25))/(LN(2)/25)*Calculateur!BL143*Calculateur!BN143*VLOOKUP('Données projet'!$B$11,Paramètres!$A$1:$I$89,3,0)*0.475*44/12</f>
        <v>0.19006732519278385</v>
      </c>
      <c r="BR143" s="21">
        <f>EXP(-LN(2)/2)*BR142+(1-EXP(-LN(2)/2))/(LN(2)/2)*BL143*BO143*VLOOKUP('Données projet'!$B$11,Paramètres!$A$1:$I$89,3,0)*0.475*44/12</f>
        <v>1.2107634930939912E-18</v>
      </c>
      <c r="BS143" s="22">
        <f t="shared" si="117"/>
        <v>3.7855873517992342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48.096629350804818</v>
      </c>
      <c r="T144" s="59">
        <f t="shared" si="142"/>
        <v>236.10816178434814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4.0912561130313332</v>
      </c>
      <c r="AA144" s="21">
        <f>EXP(-LN(2)/25)*AA143+(1-EXP(-LN(2)/25))/(LN(2)/25)*Calculateur!V144*Calculateur!X144*VLOOKUP('Données projet'!$B$9,Paramètres!$A$1:$I$89,3,0)*0.475*44/12</f>
        <v>0.21456657818204192</v>
      </c>
      <c r="AB144" s="21">
        <f>EXP(-LN(2)/2)*AB143+(1-EXP(-LN(2)/2))/(LN(2)/2)*V144*Y144*VLOOKUP('Données projet'!$B$9,Paramètres!$A$1:$I$89,3,0)*0.475*44/12</f>
        <v>9.9366531831205198E-19</v>
      </c>
      <c r="AC144" s="22">
        <f t="shared" si="111"/>
        <v>4.3058226912133755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85.351196714961219</v>
      </c>
      <c r="AO144" s="59">
        <f t="shared" si="144"/>
        <v>451.63168861887107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8.3345955684842554</v>
      </c>
      <c r="AV144" s="21">
        <f>EXP(-LN(2)/25)*AV143+(1-EXP(-LN(2)/25))/(LN(2)/25)*Calculateur!AQ144*Calculateur!AS144*VLOOKUP('Données projet'!$B$10,Paramètres!$A$1:$I$89,3,0)*0.475*44/12</f>
        <v>0.43710919146927935</v>
      </c>
      <c r="AW144" s="21">
        <f>EXP(-LN(2)/2)*AW143+(1-EXP(-LN(2)/2))/(LN(2)/2)*AQ144*AT144*VLOOKUP('Données projet'!$B$10,Paramètres!$A$1:$I$89,3,0)*0.475*44/12</f>
        <v>2.024267933796962E-18</v>
      </c>
      <c r="AX144" s="21">
        <f t="shared" si="114"/>
        <v>8.7717047599535345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42.534833967269066</v>
      </c>
      <c r="BJ144" s="59">
        <f t="shared" si="146"/>
        <v>207.04890280179532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3.5250140719353684</v>
      </c>
      <c r="BQ144" s="21">
        <f>EXP(-LN(2)/25)*BQ143+(1-EXP(-LN(2)/25))/(LN(2)/25)*Calculateur!BL144*Calculateur!BN144*VLOOKUP('Données projet'!$B$11,Paramètres!$A$1:$I$89,3,0)*0.475*44/12</f>
        <v>0.18486992419018095</v>
      </c>
      <c r="BR144" s="21">
        <f>EXP(-LN(2)/2)*BR143+(1-EXP(-LN(2)/2))/(LN(2)/2)*BL144*BO144*VLOOKUP('Données projet'!$B$11,Paramètres!$A$1:$I$89,3,0)*0.475*44/12</f>
        <v>8.5613907637987282E-19</v>
      </c>
      <c r="BS144" s="22">
        <f t="shared" si="117"/>
        <v>3.7098839961255492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48.096629350804818</v>
      </c>
      <c r="T145" s="59">
        <f t="shared" si="142"/>
        <v>236.10816178434814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4.0110290760746157</v>
      </c>
      <c r="AA145" s="21">
        <f>EXP(-LN(2)/25)*AA144+(1-EXP(-LN(2)/25))/(LN(2)/25)*Calculateur!V145*Calculateur!X145*VLOOKUP('Données projet'!$B$9,Paramètres!$A$1:$I$89,3,0)*0.475*44/12</f>
        <v>0.20869924381808802</v>
      </c>
      <c r="AB145" s="21">
        <f>EXP(-LN(2)/2)*AB144+(1-EXP(-LN(2)/2))/(LN(2)/2)*V145*Y145*VLOOKUP('Données projet'!$B$9,Paramètres!$A$1:$I$89,3,0)*0.475*44/12</f>
        <v>7.0262748480834123E-19</v>
      </c>
      <c r="AC145" s="22">
        <f t="shared" si="111"/>
        <v>4.2197283198927034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85.351196714961219</v>
      </c>
      <c r="AO145" s="59">
        <f t="shared" si="144"/>
        <v>451.63168861887107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8.1711592329876126</v>
      </c>
      <c r="AV145" s="21">
        <f>EXP(-LN(2)/25)*AV144+(1-EXP(-LN(2)/25))/(LN(2)/25)*Calculateur!AQ145*Calculateur!AS145*VLOOKUP('Données projet'!$B$10,Paramètres!$A$1:$I$89,3,0)*0.475*44/12</f>
        <v>0.42515641764197853</v>
      </c>
      <c r="AW145" s="21">
        <f>EXP(-LN(2)/2)*AW144+(1-EXP(-LN(2)/2))/(LN(2)/2)*AQ145*AT145*VLOOKUP('Données projet'!$B$10,Paramètres!$A$1:$I$89,3,0)*0.475*44/12</f>
        <v>1.4313735829263131E-18</v>
      </c>
      <c r="AX145" s="21">
        <f t="shared" si="114"/>
        <v>8.5963156506295917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42.534833967269066</v>
      </c>
      <c r="BJ145" s="59">
        <f t="shared" si="146"/>
        <v>207.04890280179532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3.4558906960310001</v>
      </c>
      <c r="BQ145" s="21">
        <f>EXP(-LN(2)/25)*BQ144+(1-EXP(-LN(2)/25))/(LN(2)/25)*Calculateur!BL145*Calculateur!BN145*VLOOKUP('Données projet'!$B$11,Paramètres!$A$1:$I$89,3,0)*0.475*44/12</f>
        <v>0.17981464639131367</v>
      </c>
      <c r="BR145" s="21">
        <f>EXP(-LN(2)/2)*BR144+(1-EXP(-LN(2)/2))/(LN(2)/2)*BL145*BO145*VLOOKUP('Données projet'!$B$11,Paramètres!$A$1:$I$89,3,0)*0.475*44/12</f>
        <v>6.053817465469957E-19</v>
      </c>
      <c r="BS145" s="22">
        <f t="shared" si="117"/>
        <v>3.6357053424223138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48.096629350804818</v>
      </c>
      <c r="T146" s="59">
        <f t="shared" si="142"/>
        <v>236.10816178434814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3.9323752423789586</v>
      </c>
      <c r="AA146" s="21">
        <f>EXP(-LN(2)/25)*AA145+(1-EXP(-LN(2)/25))/(LN(2)/25)*Calculateur!V146*Calculateur!X146*VLOOKUP('Données projet'!$B$9,Paramètres!$A$1:$I$89,3,0)*0.475*44/12</f>
        <v>0.20299235202086616</v>
      </c>
      <c r="AB146" s="21">
        <f>EXP(-LN(2)/2)*AB145+(1-EXP(-LN(2)/2))/(LN(2)/2)*V146*Y146*VLOOKUP('Données projet'!$B$9,Paramètres!$A$1:$I$89,3,0)*0.475*44/12</f>
        <v>4.9683265915602599E-19</v>
      </c>
      <c r="AC146" s="22">
        <f t="shared" si="111"/>
        <v>4.1353675943998249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85.351196714961219</v>
      </c>
      <c r="AO146" s="59">
        <f t="shared" si="144"/>
        <v>451.63168861887107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8.0109277843437372</v>
      </c>
      <c r="AV146" s="21">
        <f>EXP(-LN(2)/25)*AV145+(1-EXP(-LN(2)/25))/(LN(2)/25)*Calculateur!AQ146*Calculateur!AS146*VLOOKUP('Données projet'!$B$10,Paramètres!$A$1:$I$89,3,0)*0.475*44/12</f>
        <v>0.41353049304355433</v>
      </c>
      <c r="AW146" s="21">
        <f>EXP(-LN(2)/2)*AW145+(1-EXP(-LN(2)/2))/(LN(2)/2)*AQ146*AT146*VLOOKUP('Données projet'!$B$10,Paramètres!$A$1:$I$89,3,0)*0.475*44/12</f>
        <v>1.012133966898481E-18</v>
      </c>
      <c r="AX146" s="21">
        <f t="shared" si="114"/>
        <v>8.4244582773872914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42.534833967269066</v>
      </c>
      <c r="BJ146" s="59">
        <f t="shared" si="146"/>
        <v>207.04890280179532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3.3881227873670205</v>
      </c>
      <c r="BQ146" s="21">
        <f>EXP(-LN(2)/25)*BQ145+(1-EXP(-LN(2)/25))/(LN(2)/25)*Calculateur!BL146*Calculateur!BN146*VLOOKUP('Données projet'!$B$11,Paramètres!$A$1:$I$89,3,0)*0.475*44/12</f>
        <v>0.17489760542970192</v>
      </c>
      <c r="BR146" s="21">
        <f>EXP(-LN(2)/2)*BR145+(1-EXP(-LN(2)/2))/(LN(2)/2)*BL146*BO146*VLOOKUP('Données projet'!$B$11,Paramètres!$A$1:$I$89,3,0)*0.475*44/12</f>
        <v>4.2806953818993651E-19</v>
      </c>
      <c r="BS146" s="22">
        <f t="shared" si="117"/>
        <v>3.5630203927967226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48.096629350804818</v>
      </c>
      <c r="T147" s="59">
        <f t="shared" si="142"/>
        <v>236.10816178434814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3.8552637623879717</v>
      </c>
      <c r="AA147" s="21">
        <f>EXP(-LN(2)/25)*AA146+(1-EXP(-LN(2)/25))/(LN(2)/25)*Calculateur!V147*Calculateur!X147*VLOOKUP('Données projet'!$B$9,Paramètres!$A$1:$I$89,3,0)*0.475*44/12</f>
        <v>0.19744151547995173</v>
      </c>
      <c r="AB147" s="21">
        <f>EXP(-LN(2)/2)*AB146+(1-EXP(-LN(2)/2))/(LN(2)/2)*V147*Y147*VLOOKUP('Données projet'!$B$9,Paramètres!$A$1:$I$89,3,0)*0.475*44/12</f>
        <v>3.5131374240417062E-19</v>
      </c>
      <c r="AC147" s="22">
        <f t="shared" si="111"/>
        <v>4.0527052778679238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85.351196714961219</v>
      </c>
      <c r="AO147" s="59">
        <f t="shared" si="144"/>
        <v>451.63168861887107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7.8538383766762347</v>
      </c>
      <c r="AV147" s="21">
        <f>EXP(-LN(2)/25)*AV146+(1-EXP(-LN(2)/25))/(LN(2)/25)*Calculateur!AQ147*Calculateur!AS147*VLOOKUP('Données projet'!$B$10,Paramètres!$A$1:$I$89,3,0)*0.475*44/12</f>
        <v>0.40222247996465482</v>
      </c>
      <c r="AW147" s="21">
        <f>EXP(-LN(2)/2)*AW146+(1-EXP(-LN(2)/2))/(LN(2)/2)*AQ147*AT147*VLOOKUP('Données projet'!$B$10,Paramètres!$A$1:$I$89,3,0)*0.475*44/12</f>
        <v>7.1568679146315654E-19</v>
      </c>
      <c r="AX147" s="21">
        <f t="shared" si="114"/>
        <v>8.2560608566408895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42.534833967269066</v>
      </c>
      <c r="BJ147" s="59">
        <f t="shared" si="146"/>
        <v>207.04890280179532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3.3216837660575984</v>
      </c>
      <c r="BQ147" s="21">
        <f>EXP(-LN(2)/25)*BQ146+(1-EXP(-LN(2)/25))/(LN(2)/25)*Calculateur!BL147*Calculateur!BN147*VLOOKUP('Données projet'!$B$11,Paramètres!$A$1:$I$89,3,0)*0.475*44/12</f>
        <v>0.17011502121176139</v>
      </c>
      <c r="BR147" s="21">
        <f>EXP(-LN(2)/2)*BR146+(1-EXP(-LN(2)/2))/(LN(2)/2)*BL147*BO147*VLOOKUP('Données projet'!$B$11,Paramètres!$A$1:$I$89,3,0)*0.475*44/12</f>
        <v>3.026908732734979E-19</v>
      </c>
      <c r="BS147" s="22">
        <f t="shared" si="117"/>
        <v>3.4917987872693597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48.096629350804818</v>
      </c>
      <c r="T148" s="59">
        <f t="shared" si="142"/>
        <v>236.10816178434814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3.7796643914862496</v>
      </c>
      <c r="AA148" s="21">
        <f>EXP(-LN(2)/25)*AA147+(1-EXP(-LN(2)/25))/(LN(2)/25)*Calculateur!V148*Calculateur!X148*VLOOKUP('Données projet'!$B$9,Paramètres!$A$1:$I$89,3,0)*0.475*44/12</f>
        <v>0.19204246685615442</v>
      </c>
      <c r="AB148" s="21">
        <f>EXP(-LN(2)/2)*AB147+(1-EXP(-LN(2)/2))/(LN(2)/2)*V148*Y148*VLOOKUP('Données projet'!$B$9,Paramètres!$A$1:$I$89,3,0)*0.475*44/12</f>
        <v>2.4841632957801299E-19</v>
      </c>
      <c r="AC148" s="22">
        <f t="shared" si="111"/>
        <v>3.971706858342404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85.351196714961219</v>
      </c>
      <c r="AO148" s="59">
        <f t="shared" si="144"/>
        <v>451.63168861887107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7.6998293964780142</v>
      </c>
      <c r="AV148" s="21">
        <f>EXP(-LN(2)/25)*AV147+(1-EXP(-LN(2)/25))/(LN(2)/25)*Calculateur!AQ148*Calculateur!AS148*VLOOKUP('Données projet'!$B$10,Paramètres!$A$1:$I$89,3,0)*0.475*44/12</f>
        <v>0.39122368509806038</v>
      </c>
      <c r="AW148" s="21">
        <f>EXP(-LN(2)/2)*AW147+(1-EXP(-LN(2)/2))/(LN(2)/2)*AQ148*AT148*VLOOKUP('Données projet'!$B$10,Paramètres!$A$1:$I$89,3,0)*0.475*44/12</f>
        <v>5.0606698344924049E-19</v>
      </c>
      <c r="AX148" s="21">
        <f t="shared" si="114"/>
        <v>8.0910530815760744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42.534833967269066</v>
      </c>
      <c r="BJ148" s="59">
        <f t="shared" si="146"/>
        <v>207.04890280179532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3.2565475734322527</v>
      </c>
      <c r="BQ148" s="21">
        <f>EXP(-LN(2)/25)*BQ147+(1-EXP(-LN(2)/25))/(LN(2)/25)*Calculateur!BL148*Calculateur!BN148*VLOOKUP('Données projet'!$B$11,Paramètres!$A$1:$I$89,3,0)*0.475*44/12</f>
        <v>0.16546321701076561</v>
      </c>
      <c r="BR148" s="21">
        <f>EXP(-LN(2)/2)*BR147+(1-EXP(-LN(2)/2))/(LN(2)/2)*BL148*BO148*VLOOKUP('Données projet'!$B$11,Paramètres!$A$1:$I$89,3,0)*0.475*44/12</f>
        <v>2.1403476909496828E-19</v>
      </c>
      <c r="BS148" s="22">
        <f t="shared" si="117"/>
        <v>3.4220107904430184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48.096629350804818</v>
      </c>
      <c r="T149" s="59">
        <f t="shared" si="142"/>
        <v>236.10816178434814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3.7055474781368467</v>
      </c>
      <c r="AA149" s="21">
        <f>EXP(-LN(2)/25)*AA148+(1-EXP(-LN(2)/25))/(LN(2)/25)*Calculateur!V149*Calculateur!X149*VLOOKUP('Données projet'!$B$9,Paramètres!$A$1:$I$89,3,0)*0.475*44/12</f>
        <v>0.18679105550089847</v>
      </c>
      <c r="AB149" s="21">
        <f>EXP(-LN(2)/2)*AB148+(1-EXP(-LN(2)/2))/(LN(2)/2)*V149*Y149*VLOOKUP('Données projet'!$B$9,Paramètres!$A$1:$I$89,3,0)*0.475*44/12</f>
        <v>1.7565687120208531E-19</v>
      </c>
      <c r="AC149" s="22">
        <f t="shared" si="111"/>
        <v>3.8923385336377452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85.351196714961219</v>
      </c>
      <c r="AO149" s="59">
        <f t="shared" si="144"/>
        <v>451.63168861887107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7.5488404384452776</v>
      </c>
      <c r="AV149" s="21">
        <f>EXP(-LN(2)/25)*AV148+(1-EXP(-LN(2)/25))/(LN(2)/25)*Calculateur!AQ149*Calculateur!AS149*VLOOKUP('Données projet'!$B$10,Paramètres!$A$1:$I$89,3,0)*0.475*44/12</f>
        <v>0.3805256528554945</v>
      </c>
      <c r="AW149" s="21">
        <f>EXP(-LN(2)/2)*AW148+(1-EXP(-LN(2)/2))/(LN(2)/2)*AQ149*AT149*VLOOKUP('Données projet'!$B$10,Paramètres!$A$1:$I$89,3,0)*0.475*44/12</f>
        <v>3.5784339573157827E-19</v>
      </c>
      <c r="AX149" s="21">
        <f t="shared" si="114"/>
        <v>7.9293660913007722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42.534833967269066</v>
      </c>
      <c r="BJ149" s="59">
        <f t="shared" si="146"/>
        <v>207.04890280179532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3.1926886618151356</v>
      </c>
      <c r="BQ149" s="21">
        <f>EXP(-LN(2)/25)*BQ148+(1-EXP(-LN(2)/25))/(LN(2)/25)*Calculateur!BL149*Calculateur!BN149*VLOOKUP('Données projet'!$B$11,Paramètres!$A$1:$I$89,3,0)*0.475*44/12</f>
        <v>0.16093861664027381</v>
      </c>
      <c r="BR149" s="21">
        <f>EXP(-LN(2)/2)*BR148+(1-EXP(-LN(2)/2))/(LN(2)/2)*BL149*BO149*VLOOKUP('Données projet'!$B$11,Paramètres!$A$1:$I$89,3,0)*0.475*44/12</f>
        <v>1.5134543663674897E-19</v>
      </c>
      <c r="BS149" s="22">
        <f t="shared" si="117"/>
        <v>3.3536272784554093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48.096629350804818</v>
      </c>
      <c r="T150" s="59">
        <f t="shared" si="142"/>
        <v>236.10816178434814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3.6328839522513725</v>
      </c>
      <c r="AA150" s="21">
        <f>EXP(-LN(2)/25)*AA149+(1-EXP(-LN(2)/25))/(LN(2)/25)*Calculateur!V150*Calculateur!X150*VLOOKUP('Données projet'!$B$9,Paramètres!$A$1:$I$89,3,0)*0.475*44/12</f>
        <v>0.18168324426531171</v>
      </c>
      <c r="AB150" s="21">
        <f>EXP(-LN(2)/2)*AB149+(1-EXP(-LN(2)/2))/(LN(2)/2)*V150*Y150*VLOOKUP('Données projet'!$B$9,Paramètres!$A$1:$I$89,3,0)*0.475*44/12</f>
        <v>1.242081647890065E-19</v>
      </c>
      <c r="AC150" s="22">
        <f t="shared" si="111"/>
        <v>3.8145671965166841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85.351196714961219</v>
      </c>
      <c r="AO150" s="59">
        <f t="shared" si="144"/>
        <v>451.63168861887107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7.4008122817853925</v>
      </c>
      <c r="AV150" s="21">
        <f>EXP(-LN(2)/25)*AV149+(1-EXP(-LN(2)/25))/(LN(2)/25)*Calculateur!AQ150*Calculateur!AS150*VLOOKUP('Données projet'!$B$10,Paramètres!$A$1:$I$89,3,0)*0.475*44/12</f>
        <v>0.37012015886718663</v>
      </c>
      <c r="AW150" s="21">
        <f>EXP(-LN(2)/2)*AW149+(1-EXP(-LN(2)/2))/(LN(2)/2)*AQ150*AT150*VLOOKUP('Données projet'!$B$10,Paramètres!$A$1:$I$89,3,0)*0.475*44/12</f>
        <v>2.5303349172462024E-19</v>
      </c>
      <c r="AX150" s="21">
        <f t="shared" si="114"/>
        <v>7.7709324406525795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42.534833967269066</v>
      </c>
      <c r="BJ150" s="59">
        <f t="shared" si="146"/>
        <v>207.04890280179532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3.1300819845047396</v>
      </c>
      <c r="BQ150" s="21">
        <f>EXP(-LN(2)/25)*BQ149+(1-EXP(-LN(2)/25))/(LN(2)/25)*Calculateur!BL150*Calculateur!BN150*VLOOKUP('Données projet'!$B$11,Paramètres!$A$1:$I$89,3,0)*0.475*44/12</f>
        <v>0.15653774170485152</v>
      </c>
      <c r="BR150" s="21">
        <f>EXP(-LN(2)/2)*BR149+(1-EXP(-LN(2)/2))/(LN(2)/2)*BL150*BO150*VLOOKUP('Données projet'!$B$11,Paramètres!$A$1:$I$89,3,0)*0.475*44/12</f>
        <v>1.0701738454748415E-19</v>
      </c>
      <c r="BS150" s="22">
        <f t="shared" si="117"/>
        <v>3.2866197262095911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48.096629350804818</v>
      </c>
      <c r="T151" s="59">
        <f t="shared" si="142"/>
        <v>236.10816178434814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3.5616453137881381</v>
      </c>
      <c r="AA151" s="21">
        <f>EXP(-LN(2)/25)*AA150+(1-EXP(-LN(2)/25))/(LN(2)/25)*Calculateur!V151*Calculateur!X151*VLOOKUP('Données projet'!$B$9,Paramètres!$A$1:$I$89,3,0)*0.475*44/12</f>
        <v>0.17671510639657018</v>
      </c>
      <c r="AB151" s="21">
        <f>EXP(-LN(2)/2)*AB150+(1-EXP(-LN(2)/2))/(LN(2)/2)*V151*Y151*VLOOKUP('Données projet'!$B$9,Paramètres!$A$1:$I$89,3,0)*0.475*44/12</f>
        <v>8.7828435601042654E-20</v>
      </c>
      <c r="AC151" s="22">
        <f t="shared" si="111"/>
        <v>3.7383604201847085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85.351196714961219</v>
      </c>
      <c r="AO151" s="59">
        <f t="shared" si="144"/>
        <v>451.63168861887107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7.2556868669893477</v>
      </c>
      <c r="AV151" s="21">
        <f>EXP(-LN(2)/25)*AV150+(1-EXP(-LN(2)/25))/(LN(2)/25)*Calculateur!AQ151*Calculateur!AS151*VLOOKUP('Données projet'!$B$10,Paramètres!$A$1:$I$89,3,0)*0.475*44/12</f>
        <v>0.35999920365919019</v>
      </c>
      <c r="AW151" s="21">
        <f>EXP(-LN(2)/2)*AW150+(1-EXP(-LN(2)/2))/(LN(2)/2)*AQ151*AT151*VLOOKUP('Données projet'!$B$10,Paramètres!$A$1:$I$89,3,0)*0.475*44/12</f>
        <v>1.7892169786578914E-19</v>
      </c>
      <c r="AX151" s="21">
        <f t="shared" si="114"/>
        <v>7.6156860706485379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42.534833967269066</v>
      </c>
      <c r="BJ151" s="59">
        <f t="shared" si="146"/>
        <v>207.04890280179532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3.068702985950098</v>
      </c>
      <c r="BQ151" s="21">
        <f>EXP(-LN(2)/25)*BQ150+(1-EXP(-LN(2)/25))/(LN(2)/25)*Calculateur!BL151*Calculateur!BN151*VLOOKUP('Données projet'!$B$11,Paramètres!$A$1:$I$89,3,0)*0.475*44/12</f>
        <v>0.15225720892597028</v>
      </c>
      <c r="BR151" s="21">
        <f>EXP(-LN(2)/2)*BR150+(1-EXP(-LN(2)/2))/(LN(2)/2)*BL151*BO151*VLOOKUP('Données projet'!$B$11,Paramètres!$A$1:$I$89,3,0)*0.475*44/12</f>
        <v>7.5672718318374498E-20</v>
      </c>
      <c r="BS151" s="22">
        <f t="shared" si="117"/>
        <v>3.2209601948760684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48.096629350804818</v>
      </c>
      <c r="T152" s="59">
        <f t="shared" si="142"/>
        <v>236.10816178434814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3.4918036215738883</v>
      </c>
      <c r="AA152" s="21">
        <f>EXP(-LN(2)/25)*AA151+(1-EXP(-LN(2)/25))/(LN(2)/25)*Calculateur!V152*Calculateur!X152*VLOOKUP('Données projet'!$B$9,Paramètres!$A$1:$I$89,3,0)*0.475*44/12</f>
        <v>0.17188282251911241</v>
      </c>
      <c r="AB152" s="21">
        <f>EXP(-LN(2)/2)*AB151+(1-EXP(-LN(2)/2))/(LN(2)/2)*V152*Y152*VLOOKUP('Données projet'!$B$9,Paramètres!$A$1:$I$89,3,0)*0.475*44/12</f>
        <v>6.2104082394503248E-20</v>
      </c>
      <c r="AC152" s="22">
        <f t="shared" si="111"/>
        <v>3.6636864440930008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85.351196714961219</v>
      </c>
      <c r="AO152" s="59">
        <f t="shared" si="144"/>
        <v>451.63168861887107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7.1134072730596909</v>
      </c>
      <c r="AV152" s="21">
        <f>EXP(-LN(2)/25)*AV151+(1-EXP(-LN(2)/25))/(LN(2)/25)*Calculateur!AQ152*Calculateur!AS152*VLOOKUP('Données projet'!$B$10,Paramètres!$A$1:$I$89,3,0)*0.475*44/12</f>
        <v>0.35015500650359432</v>
      </c>
      <c r="AW152" s="21">
        <f>EXP(-LN(2)/2)*AW151+(1-EXP(-LN(2)/2))/(LN(2)/2)*AQ152*AT152*VLOOKUP('Données projet'!$B$10,Paramètres!$A$1:$I$89,3,0)*0.475*44/12</f>
        <v>1.2651674586231012E-19</v>
      </c>
      <c r="AX152" s="21">
        <f t="shared" si="114"/>
        <v>7.463562279563285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42.534833967269066</v>
      </c>
      <c r="BJ152" s="59">
        <f t="shared" si="146"/>
        <v>207.04890280179532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3.0085275921196208</v>
      </c>
      <c r="BQ152" s="21">
        <f>EXP(-LN(2)/25)*BQ151+(1-EXP(-LN(2)/25))/(LN(2)/25)*Calculateur!BL152*Calculateur!BN152*VLOOKUP('Données projet'!$B$11,Paramètres!$A$1:$I$89,3,0)*0.475*44/12</f>
        <v>0.14809372754103098</v>
      </c>
      <c r="BR152" s="21">
        <f>EXP(-LN(2)/2)*BR151+(1-EXP(-LN(2)/2))/(LN(2)/2)*BL152*BO152*VLOOKUP('Données projet'!$B$11,Paramètres!$A$1:$I$89,3,0)*0.475*44/12</f>
        <v>5.3508692273742087E-20</v>
      </c>
      <c r="BS152" s="22">
        <f t="shared" si="117"/>
        <v>3.1566213196606516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48.096629350804818</v>
      </c>
      <c r="T153" s="59">
        <f t="shared" si="142"/>
        <v>236.10816178434814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3.4233314823447341</v>
      </c>
      <c r="AA153" s="21">
        <f>EXP(-LN(2)/25)*AA152+(1-EXP(-LN(2)/25))/(LN(2)/25)*Calculateur!V153*Calculateur!X153*VLOOKUP('Données projet'!$B$9,Paramètres!$A$1:$I$89,3,0)*0.475*44/12</f>
        <v>0.16718267769840248</v>
      </c>
      <c r="AB153" s="21">
        <f>EXP(-LN(2)/2)*AB152+(1-EXP(-LN(2)/2))/(LN(2)/2)*V153*Y153*VLOOKUP('Données projet'!$B$9,Paramètres!$A$1:$I$89,3,0)*0.475*44/12</f>
        <v>4.3914217800521327E-20</v>
      </c>
      <c r="AC153" s="22">
        <f t="shared" si="111"/>
        <v>3.5905141600431367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85.351196714961219</v>
      </c>
      <c r="AO153" s="59">
        <f t="shared" si="144"/>
        <v>451.63168861887107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6.973917695185011</v>
      </c>
      <c r="AV153" s="21">
        <f>EXP(-LN(2)/25)*AV152+(1-EXP(-LN(2)/25))/(LN(2)/25)*Calculateur!AQ153*Calculateur!AS153*VLOOKUP('Données projet'!$B$10,Paramètres!$A$1:$I$89,3,0)*0.475*44/12</f>
        <v>0.34057999943690204</v>
      </c>
      <c r="AW153" s="21">
        <f>EXP(-LN(2)/2)*AW152+(1-EXP(-LN(2)/2))/(LN(2)/2)*AQ153*AT153*VLOOKUP('Données projet'!$B$10,Paramètres!$A$1:$I$89,3,0)*0.475*44/12</f>
        <v>8.9460848932894568E-20</v>
      </c>
      <c r="AX153" s="21">
        <f t="shared" si="114"/>
        <v>7.3144976946219131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42.534833967269066</v>
      </c>
      <c r="BJ153" s="59">
        <f t="shared" si="146"/>
        <v>207.04890280179532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2.9495322010587932</v>
      </c>
      <c r="BQ153" s="21">
        <f>EXP(-LN(2)/25)*BQ152+(1-EXP(-LN(2)/25))/(LN(2)/25)*Calculateur!BL153*Calculateur!BN153*VLOOKUP('Données projet'!$B$11,Paramètres!$A$1:$I$89,3,0)*0.475*44/12</f>
        <v>0.14404409677351082</v>
      </c>
      <c r="BR153" s="21">
        <f>EXP(-LN(2)/2)*BR152+(1-EXP(-LN(2)/2))/(LN(2)/2)*BL153*BO153*VLOOKUP('Données projet'!$B$11,Paramètres!$A$1:$I$89,3,0)*0.475*44/12</f>
        <v>3.7836359159187255E-20</v>
      </c>
      <c r="BS153" s="22">
        <f t="shared" si="117"/>
        <v>3.0935762978323043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48.096629350804818</v>
      </c>
      <c r="T154" s="59">
        <f t="shared" si="142"/>
        <v>236.10816178434814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3.3562020400019827</v>
      </c>
      <c r="AA154" s="21">
        <f>EXP(-LN(2)/25)*AA153+(1-EXP(-LN(2)/25))/(LN(2)/25)*Calculateur!V154*Calculateur!X154*VLOOKUP('Données projet'!$B$9,Paramètres!$A$1:$I$89,3,0)*0.475*44/12</f>
        <v>0.16261105858498473</v>
      </c>
      <c r="AB154" s="21">
        <f>EXP(-LN(2)/2)*AB153+(1-EXP(-LN(2)/2))/(LN(2)/2)*V154*Y154*VLOOKUP('Données projet'!$B$9,Paramètres!$A$1:$I$89,3,0)*0.475*44/12</f>
        <v>3.1052041197251624E-20</v>
      </c>
      <c r="AC154" s="22">
        <f t="shared" ref="AC154:AC203" si="163">SUM(Z154:AB154)</f>
        <v>3.5188130985869677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85.351196714961219</v>
      </c>
      <c r="AO154" s="59">
        <f t="shared" si="144"/>
        <v>451.63168861887107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6.8371634228522122</v>
      </c>
      <c r="AV154" s="21">
        <f>EXP(-LN(2)/25)*AV153+(1-EXP(-LN(2)/25))/(LN(2)/25)*Calculateur!AQ154*Calculateur!AS154*VLOOKUP('Données projet'!$B$10,Paramètres!$A$1:$I$89,3,0)*0.475*44/12</f>
        <v>0.33126682144197617</v>
      </c>
      <c r="AW154" s="21">
        <f>EXP(-LN(2)/2)*AW153+(1-EXP(-LN(2)/2))/(LN(2)/2)*AQ154*AT154*VLOOKUP('Données projet'!$B$10,Paramètres!$A$1:$I$89,3,0)*0.475*44/12</f>
        <v>6.3258372931155061E-20</v>
      </c>
      <c r="AX154" s="21">
        <f t="shared" ref="AX154:AX203" si="166">SUM(AU154:AW154)</f>
        <v>7.1684302442941883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42.534833967269066</v>
      </c>
      <c r="BJ154" s="59">
        <f t="shared" si="146"/>
        <v>207.04890280179532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2.891693673633033</v>
      </c>
      <c r="BQ154" s="21">
        <f>EXP(-LN(2)/25)*BQ153+(1-EXP(-LN(2)/25))/(LN(2)/25)*Calculateur!BL154*Calculateur!BN154*VLOOKUP('Données projet'!$B$11,Paramètres!$A$1:$I$89,3,0)*0.475*44/12</f>
        <v>0.14010520337228932</v>
      </c>
      <c r="BR154" s="21">
        <f>EXP(-LN(2)/2)*BR153+(1-EXP(-LN(2)/2))/(LN(2)/2)*BL154*BO154*VLOOKUP('Données projet'!$B$11,Paramètres!$A$1:$I$89,3,0)*0.475*44/12</f>
        <v>2.6754346136871047E-20</v>
      </c>
      <c r="BS154" s="22">
        <f t="shared" ref="BS154:BS203" si="169">SUM(BP154:BR154)</f>
        <v>3.0317988770053224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48.096629350804818</v>
      </c>
      <c r="T155" s="59">
        <f t="shared" si="142"/>
        <v>236.10816178434814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3.2903889650786557</v>
      </c>
      <c r="AA155" s="21">
        <f>EXP(-LN(2)/25)*AA154+(1-EXP(-LN(2)/25))/(LN(2)/25)*Calculateur!V155*Calculateur!X155*VLOOKUP('Données projet'!$B$9,Paramètres!$A$1:$I$89,3,0)*0.475*44/12</f>
        <v>0.1581644506366344</v>
      </c>
      <c r="AB155" s="21">
        <f>EXP(-LN(2)/2)*AB154+(1-EXP(-LN(2)/2))/(LN(2)/2)*V155*Y155*VLOOKUP('Données projet'!$B$9,Paramètres!$A$1:$I$89,3,0)*0.475*44/12</f>
        <v>2.1957108900260663E-20</v>
      </c>
      <c r="AC155" s="22">
        <f t="shared" si="163"/>
        <v>3.4485534157152902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85.351196714961219</v>
      </c>
      <c r="AO155" s="59">
        <f t="shared" si="144"/>
        <v>451.63168861887107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6.7030908183879898</v>
      </c>
      <c r="AV155" s="21">
        <f>EXP(-LN(2)/25)*AV154+(1-EXP(-LN(2)/25))/(LN(2)/25)*Calculateur!AQ155*Calculateur!AS155*VLOOKUP('Données projet'!$B$10,Paramètres!$A$1:$I$89,3,0)*0.475*44/12</f>
        <v>0.3222083127890803</v>
      </c>
      <c r="AW155" s="21">
        <f>EXP(-LN(2)/2)*AW154+(1-EXP(-LN(2)/2))/(LN(2)/2)*AQ155*AT155*VLOOKUP('Données projet'!$B$10,Paramètres!$A$1:$I$89,3,0)*0.475*44/12</f>
        <v>4.4730424466447284E-20</v>
      </c>
      <c r="AX155" s="21">
        <f t="shared" si="166"/>
        <v>7.0252991311770705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42.534833967269066</v>
      </c>
      <c r="BJ155" s="59">
        <f t="shared" si="146"/>
        <v>207.04890280179532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2.8349893244520734</v>
      </c>
      <c r="BQ155" s="21">
        <f>EXP(-LN(2)/25)*BQ154+(1-EXP(-LN(2)/25))/(LN(2)/25)*Calculateur!BL155*Calculateur!BN155*VLOOKUP('Données projet'!$B$11,Paramètres!$A$1:$I$89,3,0)*0.475*44/12</f>
        <v>0.13627401921826163</v>
      </c>
      <c r="BR155" s="21">
        <f>EXP(-LN(2)/2)*BR154+(1-EXP(-LN(2)/2))/(LN(2)/2)*BL155*BO155*VLOOKUP('Données projet'!$B$11,Paramètres!$A$1:$I$89,3,0)*0.475*44/12</f>
        <v>1.8918179579593631E-20</v>
      </c>
      <c r="BS155" s="22">
        <f t="shared" si="169"/>
        <v>2.9712633436703348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48.096629350804818</v>
      </c>
      <c r="T156" s="59">
        <f t="shared" si="142"/>
        <v>236.10816178434814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3.2258664444125631</v>
      </c>
      <c r="AA156" s="21">
        <f>EXP(-LN(2)/25)*AA155+(1-EXP(-LN(2)/25))/(LN(2)/25)*Calculateur!V156*Calculateur!X156*VLOOKUP('Données projet'!$B$9,Paramètres!$A$1:$I$89,3,0)*0.475*44/12</f>
        <v>0.15383943541646866</v>
      </c>
      <c r="AB156" s="21">
        <f>EXP(-LN(2)/2)*AB155+(1-EXP(-LN(2)/2))/(LN(2)/2)*V156*Y156*VLOOKUP('Données projet'!$B$9,Paramètres!$A$1:$I$89,3,0)*0.475*44/12</f>
        <v>1.5526020598625812E-20</v>
      </c>
      <c r="AC156" s="22">
        <f t="shared" si="163"/>
        <v>3.3797058798290318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85.351196714961219</v>
      </c>
      <c r="AO156" s="59">
        <f t="shared" si="144"/>
        <v>451.63168861887107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6.5716472959210961</v>
      </c>
      <c r="AV156" s="21">
        <f>EXP(-LN(2)/25)*AV155+(1-EXP(-LN(2)/25))/(LN(2)/25)*Calculateur!AQ156*Calculateur!AS156*VLOOKUP('Données projet'!$B$10,Paramètres!$A$1:$I$89,3,0)*0.475*44/12</f>
        <v>0.31339750953166412</v>
      </c>
      <c r="AW156" s="21">
        <f>EXP(-LN(2)/2)*AW155+(1-EXP(-LN(2)/2))/(LN(2)/2)*AQ156*AT156*VLOOKUP('Données projet'!$B$10,Paramètres!$A$1:$I$89,3,0)*0.475*44/12</f>
        <v>3.1629186465577531E-20</v>
      </c>
      <c r="AX156" s="21">
        <f t="shared" si="166"/>
        <v>6.8850448054527602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42.534833967269066</v>
      </c>
      <c r="BJ156" s="59">
        <f t="shared" si="146"/>
        <v>207.04890280179532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2.7793969129723144</v>
      </c>
      <c r="BQ156" s="21">
        <f>EXP(-LN(2)/25)*BQ155+(1-EXP(-LN(2)/25))/(LN(2)/25)*Calculateur!BL156*Calculateur!BN156*VLOOKUP('Données projet'!$B$11,Paramètres!$A$1:$I$89,3,0)*0.475*44/12</f>
        <v>0.13254759899639906</v>
      </c>
      <c r="BR156" s="21">
        <f>EXP(-LN(2)/2)*BR155+(1-EXP(-LN(2)/2))/(LN(2)/2)*BL156*BO156*VLOOKUP('Données projet'!$B$11,Paramètres!$A$1:$I$89,3,0)*0.475*44/12</f>
        <v>1.3377173068435526E-20</v>
      </c>
      <c r="BS156" s="22">
        <f t="shared" si="169"/>
        <v>2.9119445119687133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48.096629350804818</v>
      </c>
      <c r="T157" s="59">
        <f t="shared" si="142"/>
        <v>236.10816178434814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3.1626091710218809</v>
      </c>
      <c r="AA157" s="21">
        <f>EXP(-LN(2)/25)*AA156+(1-EXP(-LN(2)/25))/(LN(2)/25)*Calculateur!V157*Calculateur!X157*VLOOKUP('Données projet'!$B$9,Paramètres!$A$1:$I$89,3,0)*0.475*44/12</f>
        <v>0.14963268796494103</v>
      </c>
      <c r="AB157" s="21">
        <f>EXP(-LN(2)/2)*AB156+(1-EXP(-LN(2)/2))/(LN(2)/2)*V157*Y157*VLOOKUP('Données projet'!$B$9,Paramètres!$A$1:$I$89,3,0)*0.475*44/12</f>
        <v>1.0978554450130332E-20</v>
      </c>
      <c r="AC157" s="22">
        <f t="shared" si="163"/>
        <v>3.3122418589868219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85.351196714961219</v>
      </c>
      <c r="AO157" s="59">
        <f t="shared" si="144"/>
        <v>451.63168861887107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6.4427813007571464</v>
      </c>
      <c r="AV157" s="21">
        <f>EXP(-LN(2)/25)*AV156+(1-EXP(-LN(2)/25))/(LN(2)/25)*Calculateur!AQ157*Calculateur!AS157*VLOOKUP('Données projet'!$B$10,Paramètres!$A$1:$I$89,3,0)*0.475*44/12</f>
        <v>0.30482763815266201</v>
      </c>
      <c r="AW157" s="21">
        <f>EXP(-LN(2)/2)*AW156+(1-EXP(-LN(2)/2))/(LN(2)/2)*AQ157*AT157*VLOOKUP('Données projet'!$B$10,Paramètres!$A$1:$I$89,3,0)*0.475*44/12</f>
        <v>2.2365212233223642E-20</v>
      </c>
      <c r="AX157" s="21">
        <f t="shared" si="166"/>
        <v>6.7476089389098082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42.534833967269066</v>
      </c>
      <c r="BJ157" s="59">
        <f t="shared" si="146"/>
        <v>207.04890280179532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2.7248946347736509</v>
      </c>
      <c r="BQ157" s="21">
        <f>EXP(-LN(2)/25)*BQ156+(1-EXP(-LN(2)/25))/(LN(2)/25)*Calculateur!BL157*Calculateur!BN157*VLOOKUP('Données projet'!$B$11,Paramètres!$A$1:$I$89,3,0)*0.475*44/12</f>
        <v>0.12892307793146723</v>
      </c>
      <c r="BR157" s="21">
        <f>EXP(-LN(2)/2)*BR156+(1-EXP(-LN(2)/2))/(LN(2)/2)*BL157*BO157*VLOOKUP('Données projet'!$B$11,Paramètres!$A$1:$I$89,3,0)*0.475*44/12</f>
        <v>9.4590897897968168E-21</v>
      </c>
      <c r="BS157" s="22">
        <f t="shared" si="169"/>
        <v>2.8538177127051183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48.096629350804818</v>
      </c>
      <c r="T158" s="59">
        <f t="shared" si="142"/>
        <v>236.10816178434814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3.1005923341792632</v>
      </c>
      <c r="AA158" s="21">
        <f>EXP(-LN(2)/25)*AA157+(1-EXP(-LN(2)/25))/(LN(2)/25)*Calculateur!V158*Calculateur!X158*VLOOKUP('Données projet'!$B$9,Paramètres!$A$1:$I$89,3,0)*0.475*44/12</f>
        <v>0.14554097424369863</v>
      </c>
      <c r="AB158" s="21">
        <f>EXP(-LN(2)/2)*AB157+(1-EXP(-LN(2)/2))/(LN(2)/2)*V158*Y158*VLOOKUP('Données projet'!$B$9,Paramètres!$A$1:$I$89,3,0)*0.475*44/12</f>
        <v>7.7630102993129061E-21</v>
      </c>
      <c r="AC158" s="22">
        <f t="shared" si="163"/>
        <v>3.2461333084229618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85.351196714961219</v>
      </c>
      <c r="AO158" s="59">
        <f t="shared" si="144"/>
        <v>451.63168861887107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6.316442289157866</v>
      </c>
      <c r="AV158" s="21">
        <f>EXP(-LN(2)/25)*AV157+(1-EXP(-LN(2)/25))/(LN(2)/25)*Calculateur!AQ158*Calculateur!AS158*VLOOKUP('Données projet'!$B$10,Paramètres!$A$1:$I$89,3,0)*0.475*44/12</f>
        <v>0.29649211035718864</v>
      </c>
      <c r="AW158" s="21">
        <f>EXP(-LN(2)/2)*AW157+(1-EXP(-LN(2)/2))/(LN(2)/2)*AQ158*AT158*VLOOKUP('Données projet'!$B$10,Paramètres!$A$1:$I$89,3,0)*0.475*44/12</f>
        <v>1.5814593232788765E-20</v>
      </c>
      <c r="AX158" s="21">
        <f t="shared" si="166"/>
        <v>6.6129343995150549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42.534833967269066</v>
      </c>
      <c r="BJ158" s="59">
        <f t="shared" si="146"/>
        <v>207.04890280179532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2.6714611130073558</v>
      </c>
      <c r="BQ158" s="21">
        <f>EXP(-LN(2)/25)*BQ157+(1-EXP(-LN(2)/25))/(LN(2)/25)*Calculateur!BL158*Calculateur!BN158*VLOOKUP('Données projet'!$B$11,Paramètres!$A$1:$I$89,3,0)*0.475*44/12</f>
        <v>0.12539766958566126</v>
      </c>
      <c r="BR158" s="21">
        <f>EXP(-LN(2)/2)*BR157+(1-EXP(-LN(2)/2))/(LN(2)/2)*BL158*BO158*VLOOKUP('Données projet'!$B$11,Paramètres!$A$1:$I$89,3,0)*0.475*44/12</f>
        <v>6.6885865342177639E-21</v>
      </c>
      <c r="BS158" s="22">
        <f t="shared" si="169"/>
        <v>2.7968587825930169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48.096629350804818</v>
      </c>
      <c r="T159" s="59">
        <f t="shared" si="142"/>
        <v>236.10816178434814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3.0397916096805937</v>
      </c>
      <c r="AA159" s="21">
        <f>EXP(-LN(2)/25)*AA158+(1-EXP(-LN(2)/25))/(LN(2)/25)*Calculateur!V159*Calculateur!X159*VLOOKUP('Données projet'!$B$9,Paramètres!$A$1:$I$89,3,0)*0.475*44/12</f>
        <v>0.1415611486493375</v>
      </c>
      <c r="AB159" s="21">
        <f>EXP(-LN(2)/2)*AB158+(1-EXP(-LN(2)/2))/(LN(2)/2)*V159*Y159*VLOOKUP('Données projet'!$B$9,Paramètres!$A$1:$I$89,3,0)*0.475*44/12</f>
        <v>5.4892772250651659E-21</v>
      </c>
      <c r="AC159" s="22">
        <f t="shared" si="163"/>
        <v>3.1813527583299313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85.351196714961219</v>
      </c>
      <c r="AO159" s="59">
        <f t="shared" si="144"/>
        <v>451.63168861887107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6.1925807085168589</v>
      </c>
      <c r="AV159" s="21">
        <f>EXP(-LN(2)/25)*AV158+(1-EXP(-LN(2)/25))/(LN(2)/25)*Calculateur!AQ159*Calculateur!AS159*VLOOKUP('Données projet'!$B$10,Paramètres!$A$1:$I$89,3,0)*0.475*44/12</f>
        <v>0.28838451800762888</v>
      </c>
      <c r="AW159" s="21">
        <f>EXP(-LN(2)/2)*AW158+(1-EXP(-LN(2)/2))/(LN(2)/2)*AQ159*AT159*VLOOKUP('Données projet'!$B$10,Paramètres!$A$1:$I$89,3,0)*0.475*44/12</f>
        <v>1.1182606116611821E-20</v>
      </c>
      <c r="AX159" s="21">
        <f t="shared" si="166"/>
        <v>6.4809652265244875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42.534833967269066</v>
      </c>
      <c r="BJ159" s="59">
        <f t="shared" si="146"/>
        <v>207.04890280179532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2.6190753900116674</v>
      </c>
      <c r="BQ159" s="21">
        <f>EXP(-LN(2)/25)*BQ158+(1-EXP(-LN(2)/25))/(LN(2)/25)*Calculateur!BL159*Calculateur!BN159*VLOOKUP('Données projet'!$B$11,Paramètres!$A$1:$I$89,3,0)*0.475*44/12</f>
        <v>0.1219686637164645</v>
      </c>
      <c r="BR159" s="21">
        <f>EXP(-LN(2)/2)*BR158+(1-EXP(-LN(2)/2))/(LN(2)/2)*BL159*BO159*VLOOKUP('Données projet'!$B$11,Paramètres!$A$1:$I$89,3,0)*0.475*44/12</f>
        <v>4.7295448948984092E-21</v>
      </c>
      <c r="BS159" s="22">
        <f t="shared" si="169"/>
        <v>2.7410440537281318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48.096629350804818</v>
      </c>
      <c r="T160" s="59">
        <f t="shared" si="142"/>
        <v>236.10816178434814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2.9801831503045628</v>
      </c>
      <c r="AA160" s="21">
        <f>EXP(-LN(2)/25)*AA159+(1-EXP(-LN(2)/25))/(LN(2)/25)*Calculateur!V160*Calculateur!X160*VLOOKUP('Données projet'!$B$9,Paramètres!$A$1:$I$89,3,0)*0.475*44/12</f>
        <v>0.13769015159514411</v>
      </c>
      <c r="AB160" s="21">
        <f>EXP(-LN(2)/2)*AB159+(1-EXP(-LN(2)/2))/(LN(2)/2)*V160*Y160*VLOOKUP('Données projet'!$B$9,Paramètres!$A$1:$I$89,3,0)*0.475*44/12</f>
        <v>3.881505149656453E-21</v>
      </c>
      <c r="AC160" s="22">
        <f t="shared" si="163"/>
        <v>3.1178733018997069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85.351196714961219</v>
      </c>
      <c r="AO160" s="59">
        <f t="shared" si="144"/>
        <v>451.63168861887107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6.0711479779241175</v>
      </c>
      <c r="AV160" s="21">
        <f>EXP(-LN(2)/25)*AV159+(1-EXP(-LN(2)/25))/(LN(2)/25)*Calculateur!AQ160*Calculateur!AS160*VLOOKUP('Données projet'!$B$10,Paramètres!$A$1:$I$89,3,0)*0.475*44/12</f>
        <v>0.2804986281972276</v>
      </c>
      <c r="AW160" s="21">
        <f>EXP(-LN(2)/2)*AW159+(1-EXP(-LN(2)/2))/(LN(2)/2)*AQ160*AT160*VLOOKUP('Données projet'!$B$10,Paramètres!$A$1:$I$89,3,0)*0.475*44/12</f>
        <v>7.9072966163943826E-21</v>
      </c>
      <c r="AX160" s="21">
        <f t="shared" si="166"/>
        <v>6.3516466061213448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42.534833967269066</v>
      </c>
      <c r="BJ160" s="59">
        <f t="shared" si="146"/>
        <v>207.04890280179532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2.5677169190917888</v>
      </c>
      <c r="BQ160" s="21">
        <f>EXP(-LN(2)/25)*BQ159+(1-EXP(-LN(2)/25))/(LN(2)/25)*Calculateur!BL160*Calculateur!BN160*VLOOKUP('Données projet'!$B$11,Paramètres!$A$1:$I$89,3,0)*0.475*44/12</f>
        <v>0.11863342419308452</v>
      </c>
      <c r="BR160" s="21">
        <f>EXP(-LN(2)/2)*BR159+(1-EXP(-LN(2)/2))/(LN(2)/2)*BL160*BO160*VLOOKUP('Données projet'!$B$11,Paramètres!$A$1:$I$89,3,0)*0.475*44/12</f>
        <v>3.3442932671088827E-21</v>
      </c>
      <c r="BS160" s="22">
        <f t="shared" si="169"/>
        <v>2.6863503432848734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48.096629350804818</v>
      </c>
      <c r="T161" s="59">
        <f t="shared" si="142"/>
        <v>236.10816178434814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2.9217435764593258</v>
      </c>
      <c r="AA161" s="21">
        <f>EXP(-LN(2)/25)*AA160+(1-EXP(-LN(2)/25))/(LN(2)/25)*Calculateur!V161*Calculateur!X161*VLOOKUP('Données projet'!$B$9,Paramètres!$A$1:$I$89,3,0)*0.475*44/12</f>
        <v>0.13392500715896452</v>
      </c>
      <c r="AB161" s="21">
        <f>EXP(-LN(2)/2)*AB160+(1-EXP(-LN(2)/2))/(LN(2)/2)*V161*Y161*VLOOKUP('Données projet'!$B$9,Paramètres!$A$1:$I$89,3,0)*0.475*44/12</f>
        <v>2.7446386125325829E-21</v>
      </c>
      <c r="AC161" s="22">
        <f t="shared" si="163"/>
        <v>3.0556685836182904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85.351196714961219</v>
      </c>
      <c r="AO161" s="59">
        <f t="shared" si="144"/>
        <v>451.63168861887107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5.9520964691116482</v>
      </c>
      <c r="AV161" s="21">
        <f>EXP(-LN(2)/25)*AV160+(1-EXP(-LN(2)/25))/(LN(2)/25)*Calculateur!AQ161*Calculateur!AS161*VLOOKUP('Données projet'!$B$10,Paramètres!$A$1:$I$89,3,0)*0.475*44/12</f>
        <v>0.27282837845839264</v>
      </c>
      <c r="AW161" s="21">
        <f>EXP(-LN(2)/2)*AW160+(1-EXP(-LN(2)/2))/(LN(2)/2)*AQ161*AT161*VLOOKUP('Données projet'!$B$10,Paramètres!$A$1:$I$89,3,0)*0.475*44/12</f>
        <v>5.5913030583059105E-21</v>
      </c>
      <c r="AX161" s="21">
        <f t="shared" si="166"/>
        <v>6.2249248475700405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42.534833967269066</v>
      </c>
      <c r="BJ161" s="59">
        <f t="shared" si="146"/>
        <v>207.04890280179532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2.5173655564610748</v>
      </c>
      <c r="BQ161" s="21">
        <f>EXP(-LN(2)/25)*BQ160+(1-EXP(-LN(2)/25))/(LN(2)/25)*Calculateur!BL161*Calculateur!BN161*VLOOKUP('Données projet'!$B$11,Paramètres!$A$1:$I$89,3,0)*0.475*44/12</f>
        <v>0.11538938696986399</v>
      </c>
      <c r="BR161" s="21">
        <f>EXP(-LN(2)/2)*BR160+(1-EXP(-LN(2)/2))/(LN(2)/2)*BL161*BO161*VLOOKUP('Données projet'!$B$11,Paramètres!$A$1:$I$89,3,0)*0.475*44/12</f>
        <v>2.364772447449205E-21</v>
      </c>
      <c r="BS161" s="22">
        <f t="shared" si="169"/>
        <v>2.632754943430939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48.096629350804818</v>
      </c>
      <c r="T162" s="59">
        <f t="shared" si="142"/>
        <v>236.10816178434814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2.8644499670125736</v>
      </c>
      <c r="AA162" s="21">
        <f>EXP(-LN(2)/25)*AA161+(1-EXP(-LN(2)/25))/(LN(2)/25)*Calculateur!V162*Calculateur!X162*VLOOKUP('Données projet'!$B$9,Paramètres!$A$1:$I$89,3,0)*0.475*44/12</f>
        <v>0.13026282079539259</v>
      </c>
      <c r="AB162" s="21">
        <f>EXP(-LN(2)/2)*AB161+(1-EXP(-LN(2)/2))/(LN(2)/2)*V162*Y162*VLOOKUP('Données projet'!$B$9,Paramètres!$A$1:$I$89,3,0)*0.475*44/12</f>
        <v>1.9407525748282265E-21</v>
      </c>
      <c r="AC162" s="22">
        <f t="shared" si="163"/>
        <v>2.9947127878079662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85.351196714961219</v>
      </c>
      <c r="AO162" s="59">
        <f t="shared" si="144"/>
        <v>451.63168861887107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5.835379487772741</v>
      </c>
      <c r="AV162" s="21">
        <f>EXP(-LN(2)/25)*AV161+(1-EXP(-LN(2)/25))/(LN(2)/25)*Calculateur!AQ162*Calculateur!AS162*VLOOKUP('Données projet'!$B$10,Paramètres!$A$1:$I$89,3,0)*0.475*44/12</f>
        <v>0.265367872102027</v>
      </c>
      <c r="AW162" s="21">
        <f>EXP(-LN(2)/2)*AW161+(1-EXP(-LN(2)/2))/(LN(2)/2)*AQ162*AT162*VLOOKUP('Données projet'!$B$10,Paramètres!$A$1:$I$89,3,0)*0.475*44/12</f>
        <v>3.9536483081971913E-21</v>
      </c>
      <c r="AX162" s="21">
        <f t="shared" si="166"/>
        <v>6.1007473598747683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42.534833967269066</v>
      </c>
      <c r="BJ162" s="59">
        <f t="shared" si="146"/>
        <v>207.04890280179532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2.4680015533402502</v>
      </c>
      <c r="BQ162" s="21">
        <f>EXP(-LN(2)/25)*BQ161+(1-EXP(-LN(2)/25))/(LN(2)/25)*Calculateur!BL162*Calculateur!BN162*VLOOKUP('Données projet'!$B$11,Paramètres!$A$1:$I$89,3,0)*0.475*44/12</f>
        <v>0.11223405811510892</v>
      </c>
      <c r="BR162" s="21">
        <f>EXP(-LN(2)/2)*BR161+(1-EXP(-LN(2)/2))/(LN(2)/2)*BL162*BO162*VLOOKUP('Données projet'!$B$11,Paramètres!$A$1:$I$89,3,0)*0.475*44/12</f>
        <v>1.6721466335544416E-21</v>
      </c>
      <c r="BS162" s="22">
        <f t="shared" si="169"/>
        <v>2.5802356114553593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48.096629350804818</v>
      </c>
      <c r="T163" s="59">
        <f t="shared" si="142"/>
        <v>236.10816178434814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2.808279850301421</v>
      </c>
      <c r="AA163" s="21">
        <f>EXP(-LN(2)/25)*AA162+(1-EXP(-LN(2)/25))/(LN(2)/25)*Calculateur!V163*Calculateur!X163*VLOOKUP('Données projet'!$B$9,Paramètres!$A$1:$I$89,3,0)*0.475*44/12</f>
        <v>0.12670077711051855</v>
      </c>
      <c r="AB163" s="21">
        <f>EXP(-LN(2)/2)*AB162+(1-EXP(-LN(2)/2))/(LN(2)/2)*V163*Y163*VLOOKUP('Données projet'!$B$9,Paramètres!$A$1:$I$89,3,0)*0.475*44/12</f>
        <v>1.3723193062662915E-21</v>
      </c>
      <c r="AC163" s="22">
        <f t="shared" si="163"/>
        <v>2.9349806274119397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85.351196714961219</v>
      </c>
      <c r="AO163" s="59">
        <f t="shared" si="144"/>
        <v>451.63168861887107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5.7209512552475603</v>
      </c>
      <c r="AV163" s="21">
        <f>EXP(-LN(2)/25)*AV162+(1-EXP(-LN(2)/25))/(LN(2)/25)*Calculateur!AQ163*Calculateur!AS163*VLOOKUP('Données projet'!$B$10,Paramètres!$A$1:$I$89,3,0)*0.475*44/12</f>
        <v>0.2581113736843072</v>
      </c>
      <c r="AW163" s="21">
        <f>EXP(-LN(2)/2)*AW162+(1-EXP(-LN(2)/2))/(LN(2)/2)*AQ163*AT163*VLOOKUP('Données projet'!$B$10,Paramètres!$A$1:$I$89,3,0)*0.475*44/12</f>
        <v>2.7956515291529552E-21</v>
      </c>
      <c r="AX163" s="21">
        <f t="shared" si="166"/>
        <v>5.9790626289318674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42.534833967269066</v>
      </c>
      <c r="BJ163" s="59">
        <f t="shared" si="146"/>
        <v>207.04890280179532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2.4196055482115564</v>
      </c>
      <c r="BQ163" s="21">
        <f>EXP(-LN(2)/25)*BQ162+(1-EXP(-LN(2)/25))/(LN(2)/25)*Calculateur!BL163*Calculateur!BN163*VLOOKUP('Données projet'!$B$11,Paramètres!$A$1:$I$89,3,0)*0.475*44/12</f>
        <v>0.10916501189381866</v>
      </c>
      <c r="BR163" s="21">
        <f>EXP(-LN(2)/2)*BR162+(1-EXP(-LN(2)/2))/(LN(2)/2)*BL163*BO163*VLOOKUP('Données projet'!$B$11,Paramètres!$A$1:$I$89,3,0)*0.475*44/12</f>
        <v>1.1823862237246027E-21</v>
      </c>
      <c r="BS163" s="22">
        <f t="shared" si="169"/>
        <v>2.5287705601053752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48.096629350804818</v>
      </c>
      <c r="T164" s="59">
        <f t="shared" si="142"/>
        <v>236.10816178434814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2.753211195318586</v>
      </c>
      <c r="AA164" s="21">
        <f>EXP(-LN(2)/25)*AA163+(1-EXP(-LN(2)/25))/(LN(2)/25)*Calculateur!V164*Calculateur!X164*VLOOKUP('Données projet'!$B$9,Paramètres!$A$1:$I$89,3,0)*0.475*44/12</f>
        <v>0.12323613769752713</v>
      </c>
      <c r="AB164" s="21">
        <f>EXP(-LN(2)/2)*AB163+(1-EXP(-LN(2)/2))/(LN(2)/2)*V164*Y164*VLOOKUP('Données projet'!$B$9,Paramètres!$A$1:$I$89,3,0)*0.475*44/12</f>
        <v>9.7037628741411326E-22</v>
      </c>
      <c r="AC164" s="22">
        <f t="shared" si="163"/>
        <v>2.8764473330161131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85.351196714961219</v>
      </c>
      <c r="AO164" s="59">
        <f t="shared" si="144"/>
        <v>451.63168861887107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5.6087668905678685</v>
      </c>
      <c r="AV164" s="21">
        <f>EXP(-LN(2)/25)*AV163+(1-EXP(-LN(2)/25))/(LN(2)/25)*Calculateur!AQ164*Calculateur!AS164*VLOOKUP('Données projet'!$B$10,Paramètres!$A$1:$I$89,3,0)*0.475*44/12</f>
        <v>0.25105330459742259</v>
      </c>
      <c r="AW164" s="21">
        <f>EXP(-LN(2)/2)*AW163+(1-EXP(-LN(2)/2))/(LN(2)/2)*AQ164*AT164*VLOOKUP('Données projet'!$B$10,Paramètres!$A$1:$I$89,3,0)*0.475*44/12</f>
        <v>1.9768241540985957E-21</v>
      </c>
      <c r="AX164" s="21">
        <f t="shared" si="166"/>
        <v>5.8598201951652911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42.534833967269066</v>
      </c>
      <c r="BJ164" s="59">
        <f t="shared" si="146"/>
        <v>207.04890280179532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2.3721585592247876</v>
      </c>
      <c r="BQ164" s="21">
        <f>EXP(-LN(2)/25)*BQ163+(1-EXP(-LN(2)/25))/(LN(2)/25)*Calculateur!BL164*Calculateur!BN164*VLOOKUP('Données projet'!$B$11,Paramètres!$A$1:$I$89,3,0)*0.475*44/12</f>
        <v>0.10617988890284372</v>
      </c>
      <c r="BR164" s="21">
        <f>EXP(-LN(2)/2)*BR163+(1-EXP(-LN(2)/2))/(LN(2)/2)*BL164*BO164*VLOOKUP('Données projet'!$B$11,Paramètres!$A$1:$I$89,3,0)*0.475*44/12</f>
        <v>8.3607331677722087E-22</v>
      </c>
      <c r="BS164" s="22">
        <f t="shared" si="169"/>
        <v>2.4783384481276314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48.096629350804818</v>
      </c>
      <c r="T165" s="59">
        <f t="shared" si="142"/>
        <v>236.10816178434814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2.6992224030714014</v>
      </c>
      <c r="AA165" s="21">
        <f>EXP(-LN(2)/25)*AA164+(1-EXP(-LN(2)/25))/(LN(2)/25)*Calculateur!V165*Calculateur!X165*VLOOKUP('Données projet'!$B$9,Paramètres!$A$1:$I$89,3,0)*0.475*44/12</f>
        <v>0.11986623903148143</v>
      </c>
      <c r="AB165" s="21">
        <f>EXP(-LN(2)/2)*AB164+(1-EXP(-LN(2)/2))/(LN(2)/2)*V165*Y165*VLOOKUP('Données projet'!$B$9,Paramètres!$A$1:$I$89,3,0)*0.475*44/12</f>
        <v>6.8615965313314573E-22</v>
      </c>
      <c r="AC165" s="22">
        <f t="shared" si="163"/>
        <v>2.8190886421028827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85.351196714961219</v>
      </c>
      <c r="AO165" s="59">
        <f t="shared" si="144"/>
        <v>451.63168861887107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5.4987823928538395</v>
      </c>
      <c r="AV165" s="21">
        <f>EXP(-LN(2)/25)*AV164+(1-EXP(-LN(2)/25))/(LN(2)/25)*Calculateur!AQ165*Calculateur!AS165*VLOOKUP('Données projet'!$B$10,Paramètres!$A$1:$I$89,3,0)*0.475*44/12</f>
        <v>0.24418823878088658</v>
      </c>
      <c r="AW165" s="21">
        <f>EXP(-LN(2)/2)*AW164+(1-EXP(-LN(2)/2))/(LN(2)/2)*AQ165*AT165*VLOOKUP('Données projet'!$B$10,Paramètres!$A$1:$I$89,3,0)*0.475*44/12</f>
        <v>1.3978257645764776E-21</v>
      </c>
      <c r="AX165" s="21">
        <f t="shared" si="166"/>
        <v>5.7429706316347264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42.534833967269066</v>
      </c>
      <c r="BJ165" s="59">
        <f t="shared" si="146"/>
        <v>207.04890280179532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2.3256419767522436</v>
      </c>
      <c r="BQ165" s="21">
        <f>EXP(-LN(2)/25)*BQ164+(1-EXP(-LN(2)/25))/(LN(2)/25)*Calculateur!BL165*Calculateur!BN165*VLOOKUP('Données projet'!$B$11,Paramètres!$A$1:$I$89,3,0)*0.475*44/12</f>
        <v>0.10327639425703777</v>
      </c>
      <c r="BR165" s="21">
        <f>EXP(-LN(2)/2)*BR164+(1-EXP(-LN(2)/2))/(LN(2)/2)*BL165*BO165*VLOOKUP('Données projet'!$B$11,Paramètres!$A$1:$I$89,3,0)*0.475*44/12</f>
        <v>5.9119311186230143E-22</v>
      </c>
      <c r="BS165" s="22">
        <f t="shared" si="169"/>
        <v>2.4289183710092814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48.096629350804818</v>
      </c>
      <c r="T166" s="59">
        <f t="shared" si="142"/>
        <v>236.10816178434814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2.6462922981102723</v>
      </c>
      <c r="AA166" s="21">
        <f>EXP(-LN(2)/25)*AA165+(1-EXP(-LN(2)/25))/(LN(2)/25)*Calculateur!V166*Calculateur!X166*VLOOKUP('Données projet'!$B$9,Paramètres!$A$1:$I$89,3,0)*0.475*44/12</f>
        <v>0.11658849042167402</v>
      </c>
      <c r="AB166" s="21">
        <f>EXP(-LN(2)/2)*AB165+(1-EXP(-LN(2)/2))/(LN(2)/2)*V166*Y166*VLOOKUP('Données projet'!$B$9,Paramètres!$A$1:$I$89,3,0)*0.475*44/12</f>
        <v>4.8518814370705663E-22</v>
      </c>
      <c r="AC166" s="22">
        <f t="shared" si="163"/>
        <v>2.7628807885319464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85.351196714961219</v>
      </c>
      <c r="AO166" s="59">
        <f t="shared" si="144"/>
        <v>451.63168861887107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5.3909546240560626</v>
      </c>
      <c r="AV166" s="21">
        <f>EXP(-LN(2)/25)*AV165+(1-EXP(-LN(2)/25))/(LN(2)/25)*Calculateur!AQ166*Calculateur!AS166*VLOOKUP('Données projet'!$B$10,Paramètres!$A$1:$I$89,3,0)*0.475*44/12</f>
        <v>0.23751089855012186</v>
      </c>
      <c r="AW166" s="21">
        <f>EXP(-LN(2)/2)*AW165+(1-EXP(-LN(2)/2))/(LN(2)/2)*AQ166*AT166*VLOOKUP('Données projet'!$B$10,Paramètres!$A$1:$I$89,3,0)*0.475*44/12</f>
        <v>9.8841207704929783E-22</v>
      </c>
      <c r="AX166" s="21">
        <f t="shared" si="166"/>
        <v>5.6284655226061844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42.534833967269066</v>
      </c>
      <c r="BJ166" s="59">
        <f t="shared" si="146"/>
        <v>207.04890280179532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2.2800375560896726</v>
      </c>
      <c r="BQ166" s="21">
        <f>EXP(-LN(2)/25)*BQ165+(1-EXP(-LN(2)/25))/(LN(2)/25)*Calculateur!BL166*Calculateur!BN166*VLOOKUP('Données projet'!$B$11,Paramètres!$A$1:$I$89,3,0)*0.475*44/12</f>
        <v>0.10045229582500954</v>
      </c>
      <c r="BR166" s="21">
        <f>EXP(-LN(2)/2)*BR165+(1-EXP(-LN(2)/2))/(LN(2)/2)*BL166*BO166*VLOOKUP('Données projet'!$B$11,Paramètres!$A$1:$I$89,3,0)*0.475*44/12</f>
        <v>4.1803665838861053E-22</v>
      </c>
      <c r="BS166" s="22">
        <f t="shared" si="169"/>
        <v>2.3804898519146822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48.096629350804818</v>
      </c>
      <c r="T167" s="59">
        <f t="shared" si="142"/>
        <v>236.10816178434814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2.5944001202232547</v>
      </c>
      <c r="AA167" s="21">
        <f>EXP(-LN(2)/25)*AA166+(1-EXP(-LN(2)/25))/(LN(2)/25)*Calculateur!V167*Calculateur!X167*VLOOKUP('Données projet'!$B$9,Paramètres!$A$1:$I$89,3,0)*0.475*44/12</f>
        <v>0.11340037201997109</v>
      </c>
      <c r="AB167" s="21">
        <f>EXP(-LN(2)/2)*AB166+(1-EXP(-LN(2)/2))/(LN(2)/2)*V167*Y167*VLOOKUP('Données projet'!$B$9,Paramètres!$A$1:$I$89,3,0)*0.475*44/12</f>
        <v>3.4307982656657287E-22</v>
      </c>
      <c r="AC167" s="22">
        <f t="shared" si="163"/>
        <v>2.7078004922432259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85.351196714961219</v>
      </c>
      <c r="AO167" s="59">
        <f t="shared" si="144"/>
        <v>451.63168861887107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5.2852412920359653</v>
      </c>
      <c r="AV167" s="21">
        <f>EXP(-LN(2)/25)*AV166+(1-EXP(-LN(2)/25))/(LN(2)/25)*Calculateur!AQ167*Calculateur!AS167*VLOOKUP('Données projet'!$B$10,Paramètres!$A$1:$I$89,3,0)*0.475*44/12</f>
        <v>0.23101615053911345</v>
      </c>
      <c r="AW167" s="21">
        <f>EXP(-LN(2)/2)*AW166+(1-EXP(-LN(2)/2))/(LN(2)/2)*AQ167*AT167*VLOOKUP('Données projet'!$B$10,Paramètres!$A$1:$I$89,3,0)*0.475*44/12</f>
        <v>6.9891288228823881E-22</v>
      </c>
      <c r="AX167" s="21">
        <f t="shared" si="166"/>
        <v>5.5162574425750783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42.534833967269066</v>
      </c>
      <c r="BJ167" s="59">
        <f t="shared" si="146"/>
        <v>207.04890280179532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2.2353274103003447</v>
      </c>
      <c r="BQ167" s="21">
        <f>EXP(-LN(2)/25)*BQ166+(1-EXP(-LN(2)/25))/(LN(2)/25)*Calculateur!BL167*Calculateur!BN167*VLOOKUP('Données projet'!$B$11,Paramètres!$A$1:$I$89,3,0)*0.475*44/12</f>
        <v>9.7705422513118007E-2</v>
      </c>
      <c r="BR167" s="21">
        <f>EXP(-LN(2)/2)*BR166+(1-EXP(-LN(2)/2))/(LN(2)/2)*BL167*BO167*VLOOKUP('Données projet'!$B$11,Paramètres!$A$1:$I$89,3,0)*0.475*44/12</f>
        <v>2.9559655593115076E-22</v>
      </c>
      <c r="BS167" s="22">
        <f t="shared" si="169"/>
        <v>2.3330328328134629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48.096629350804818</v>
      </c>
      <c r="T168" s="59">
        <f t="shared" si="142"/>
        <v>236.10816178434814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2.5435255162934984</v>
      </c>
      <c r="AA168" s="21">
        <f>EXP(-LN(2)/25)*AA167+(1-EXP(-LN(2)/25))/(LN(2)/25)*Calculateur!V168*Calculateur!X168*VLOOKUP('Données projet'!$B$9,Paramètres!$A$1:$I$89,3,0)*0.475*44/12</f>
        <v>0.1102994328836186</v>
      </c>
      <c r="AB168" s="21">
        <f>EXP(-LN(2)/2)*AB167+(1-EXP(-LN(2)/2))/(LN(2)/2)*V168*Y168*VLOOKUP('Données projet'!$B$9,Paramètres!$A$1:$I$89,3,0)*0.475*44/12</f>
        <v>2.4259407185352831E-22</v>
      </c>
      <c r="AC168" s="22">
        <f t="shared" si="163"/>
        <v>2.6538249491771171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85.351196714961219</v>
      </c>
      <c r="AO168" s="59">
        <f t="shared" si="144"/>
        <v>451.63168861887107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5.1816009339780162</v>
      </c>
      <c r="AV168" s="21">
        <f>EXP(-LN(2)/25)*AV167+(1-EXP(-LN(2)/25))/(LN(2)/25)*Calculateur!AQ168*Calculateur!AS168*VLOOKUP('Données projet'!$B$10,Paramètres!$A$1:$I$89,3,0)*0.475*44/12</f>
        <v>0.22469900175401003</v>
      </c>
      <c r="AW168" s="21">
        <f>EXP(-LN(2)/2)*AW167+(1-EXP(-LN(2)/2))/(LN(2)/2)*AQ168*AT168*VLOOKUP('Données projet'!$B$10,Paramètres!$A$1:$I$89,3,0)*0.475*44/12</f>
        <v>4.9420603852464892E-22</v>
      </c>
      <c r="AX168" s="21">
        <f t="shared" si="166"/>
        <v>5.4062999357320258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42.534833967269066</v>
      </c>
      <c r="BJ168" s="59">
        <f t="shared" si="146"/>
        <v>207.04890280179532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2.1914940031994492</v>
      </c>
      <c r="BQ168" s="21">
        <f>EXP(-LN(2)/25)*BQ167+(1-EXP(-LN(2)/25))/(LN(2)/25)*Calculateur!BL168*Calculateur!BN168*VLOOKUP('Données projet'!$B$11,Paramètres!$A$1:$I$89,3,0)*0.475*44/12</f>
        <v>9.5033662596391927E-2</v>
      </c>
      <c r="BR168" s="21">
        <f>EXP(-LN(2)/2)*BR167+(1-EXP(-LN(2)/2))/(LN(2)/2)*BL168*BO168*VLOOKUP('Données projet'!$B$11,Paramètres!$A$1:$I$89,3,0)*0.475*44/12</f>
        <v>2.0901832919430529E-22</v>
      </c>
      <c r="BS168" s="22">
        <f t="shared" si="169"/>
        <v>2.2865276657958411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48.096629350804818</v>
      </c>
      <c r="T169" s="59">
        <f t="shared" si="142"/>
        <v>236.10816178434814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2.4936485323163602</v>
      </c>
      <c r="AA169" s="21">
        <f>EXP(-LN(2)/25)*AA168+(1-EXP(-LN(2)/25))/(LN(2)/25)*Calculateur!V169*Calculateur!X169*VLOOKUP('Données projet'!$B$9,Paramètres!$A$1:$I$89,3,0)*0.475*44/12</f>
        <v>0.10728328909102096</v>
      </c>
      <c r="AB169" s="21">
        <f>EXP(-LN(2)/2)*AB168+(1-EXP(-LN(2)/2))/(LN(2)/2)*V169*Y169*VLOOKUP('Données projet'!$B$9,Paramètres!$A$1:$I$89,3,0)*0.475*44/12</f>
        <v>1.7153991328328643E-22</v>
      </c>
      <c r="AC169" s="22">
        <f t="shared" si="163"/>
        <v>2.6009318214073813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85.351196714961219</v>
      </c>
      <c r="AO169" s="59">
        <f t="shared" si="144"/>
        <v>451.63168861887107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5.0799929001272073</v>
      </c>
      <c r="AV169" s="21">
        <f>EXP(-LN(2)/25)*AV168+(1-EXP(-LN(2)/25))/(LN(2)/25)*Calculateur!AQ169*Calculateur!AS169*VLOOKUP('Données projet'!$B$10,Paramètres!$A$1:$I$89,3,0)*0.475*44/12</f>
        <v>0.21855459573463967</v>
      </c>
      <c r="AW169" s="21">
        <f>EXP(-LN(2)/2)*AW168+(1-EXP(-LN(2)/2))/(LN(2)/2)*AQ169*AT169*VLOOKUP('Données projet'!$B$10,Paramètres!$A$1:$I$89,3,0)*0.475*44/12</f>
        <v>3.494564411441194E-22</v>
      </c>
      <c r="AX169" s="21">
        <f t="shared" si="166"/>
        <v>5.2985474958618468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42.534833967269066</v>
      </c>
      <c r="BJ169" s="59">
        <f t="shared" si="146"/>
        <v>207.04890280179532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2.1485201424760638</v>
      </c>
      <c r="BQ169" s="21">
        <f>EXP(-LN(2)/25)*BQ168+(1-EXP(-LN(2)/25))/(LN(2)/25)*Calculateur!BL169*Calculateur!BN169*VLOOKUP('Données projet'!$B$11,Paramètres!$A$1:$I$89,3,0)*0.475*44/12</f>
        <v>9.2434962095090473E-2</v>
      </c>
      <c r="BR169" s="21">
        <f>EXP(-LN(2)/2)*BR168+(1-EXP(-LN(2)/2))/(LN(2)/2)*BL169*BO169*VLOOKUP('Données projet'!$B$11,Paramètres!$A$1:$I$89,3,0)*0.475*44/12</f>
        <v>1.477982779655754E-22</v>
      </c>
      <c r="BS169" s="22">
        <f t="shared" si="169"/>
        <v>2.2409551045711544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48.096629350804818</v>
      </c>
      <c r="T170" s="59">
        <f t="shared" si="142"/>
        <v>236.10816178434814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2.4447496055730573</v>
      </c>
      <c r="AA170" s="21">
        <f>EXP(-LN(2)/25)*AA169+(1-EXP(-LN(2)/25))/(LN(2)/25)*Calculateur!V170*Calculateur!X170*VLOOKUP('Données projet'!$B$9,Paramètres!$A$1:$I$89,3,0)*0.475*44/12</f>
        <v>0.10434962190904401</v>
      </c>
      <c r="AB170" s="21">
        <f>EXP(-LN(2)/2)*AB169+(1-EXP(-LN(2)/2))/(LN(2)/2)*V170*Y170*VLOOKUP('Données projet'!$B$9,Paramètres!$A$1:$I$89,3,0)*0.475*44/12</f>
        <v>1.2129703592676416E-22</v>
      </c>
      <c r="AC170" s="22">
        <f t="shared" si="163"/>
        <v>2.5490992274821012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85.351196714961219</v>
      </c>
      <c r="AO170" s="59">
        <f t="shared" si="144"/>
        <v>451.63168861887107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4.9803773378454315</v>
      </c>
      <c r="AV170" s="21">
        <f>EXP(-LN(2)/25)*AV169+(1-EXP(-LN(2)/25))/(LN(2)/25)*Calculateur!AQ170*Calculateur!AS170*VLOOKUP('Données projet'!$B$10,Paramètres!$A$1:$I$89,3,0)*0.475*44/12</f>
        <v>0.21257820882098927</v>
      </c>
      <c r="AW170" s="21">
        <f>EXP(-LN(2)/2)*AW169+(1-EXP(-LN(2)/2))/(LN(2)/2)*AQ170*AT170*VLOOKUP('Données projet'!$B$10,Paramètres!$A$1:$I$89,3,0)*0.475*44/12</f>
        <v>2.4710301926232446E-22</v>
      </c>
      <c r="AX170" s="21">
        <f t="shared" si="166"/>
        <v>5.192955546666421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42.534833967269066</v>
      </c>
      <c r="BJ170" s="59">
        <f t="shared" si="146"/>
        <v>207.04890280179532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2.1063889729499974</v>
      </c>
      <c r="BQ170" s="21">
        <f>EXP(-LN(2)/25)*BQ169+(1-EXP(-LN(2)/25))/(LN(2)/25)*Calculateur!BL170*Calculateur!BN170*VLOOKUP('Données projet'!$B$11,Paramètres!$A$1:$I$89,3,0)*0.475*44/12</f>
        <v>8.9907323195656835E-2</v>
      </c>
      <c r="BR170" s="21">
        <f>EXP(-LN(2)/2)*BR169+(1-EXP(-LN(2)/2))/(LN(2)/2)*BL170*BO170*VLOOKUP('Données projet'!$B$11,Paramètres!$A$1:$I$89,3,0)*0.475*44/12</f>
        <v>1.0450916459715267E-22</v>
      </c>
      <c r="BS170" s="22">
        <f t="shared" si="169"/>
        <v>2.196296296145654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48.096629350804818</v>
      </c>
      <c r="T171" s="59">
        <f t="shared" si="142"/>
        <v>236.10816178434814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2.3968095569577903</v>
      </c>
      <c r="AA171" s="21">
        <f>EXP(-LN(2)/25)*AA170+(1-EXP(-LN(2)/25))/(LN(2)/25)*Calculateur!V171*Calculateur!X171*VLOOKUP('Données projet'!$B$9,Paramètres!$A$1:$I$89,3,0)*0.475*44/12</f>
        <v>0.10149617601043308</v>
      </c>
      <c r="AB171" s="21">
        <f>EXP(-LN(2)/2)*AB170+(1-EXP(-LN(2)/2))/(LN(2)/2)*V171*Y171*VLOOKUP('Données projet'!$B$9,Paramètres!$A$1:$I$89,3,0)*0.475*44/12</f>
        <v>8.5769956641643217E-23</v>
      </c>
      <c r="AC171" s="22">
        <f t="shared" si="163"/>
        <v>2.4983057329682232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85.351196714961219</v>
      </c>
      <c r="AO171" s="59">
        <f t="shared" si="144"/>
        <v>451.63168861887107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4.8827151759805076</v>
      </c>
      <c r="AV171" s="21">
        <f>EXP(-LN(2)/25)*AV170+(1-EXP(-LN(2)/25))/(LN(2)/25)*Calculateur!AQ171*Calculateur!AS171*VLOOKUP('Données projet'!$B$10,Paramètres!$A$1:$I$89,3,0)*0.475*44/12</f>
        <v>0.20676524652177716</v>
      </c>
      <c r="AW171" s="21">
        <f>EXP(-LN(2)/2)*AW170+(1-EXP(-LN(2)/2))/(LN(2)/2)*AQ171*AT171*VLOOKUP('Données projet'!$B$10,Paramètres!$A$1:$I$89,3,0)*0.475*44/12</f>
        <v>1.747282205720597E-22</v>
      </c>
      <c r="AX171" s="21">
        <f t="shared" si="166"/>
        <v>5.0894804225022847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42.534833967269066</v>
      </c>
      <c r="BJ171" s="59">
        <f t="shared" si="146"/>
        <v>207.04890280179532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2.065083969960861</v>
      </c>
      <c r="BQ171" s="21">
        <f>EXP(-LN(2)/25)*BQ170+(1-EXP(-LN(2)/25))/(LN(2)/25)*Calculateur!BL171*Calculateur!BN171*VLOOKUP('Données projet'!$B$11,Paramètres!$A$1:$I$89,3,0)*0.475*44/12</f>
        <v>8.7448802714850962E-2</v>
      </c>
      <c r="BR171" s="21">
        <f>EXP(-LN(2)/2)*BR170+(1-EXP(-LN(2)/2))/(LN(2)/2)*BL171*BO171*VLOOKUP('Données projet'!$B$11,Paramètres!$A$1:$I$89,3,0)*0.475*44/12</f>
        <v>7.3899138982787714E-23</v>
      </c>
      <c r="BS171" s="22">
        <f t="shared" si="169"/>
        <v>2.1525327726757117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48.096629350804818</v>
      </c>
      <c r="T172" s="59">
        <f t="shared" si="142"/>
        <v>236.10816178434814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2.3498095834553263</v>
      </c>
      <c r="AA172" s="21">
        <f>EXP(-LN(2)/25)*AA171+(1-EXP(-LN(2)/25))/(LN(2)/25)*Calculateur!V172*Calculateur!X172*VLOOKUP('Données projet'!$B$9,Paramètres!$A$1:$I$89,3,0)*0.475*44/12</f>
        <v>9.8720757739975865E-2</v>
      </c>
      <c r="AB172" s="21">
        <f>EXP(-LN(2)/2)*AB171+(1-EXP(-LN(2)/2))/(LN(2)/2)*V172*Y172*VLOOKUP('Données projet'!$B$9,Paramètres!$A$1:$I$89,3,0)*0.475*44/12</f>
        <v>6.0648517963382079E-23</v>
      </c>
      <c r="AC172" s="22">
        <f t="shared" si="163"/>
        <v>2.4485303411953021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85.351196714961219</v>
      </c>
      <c r="AO172" s="59">
        <f t="shared" si="144"/>
        <v>451.63168861887107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4.7869681095417178</v>
      </c>
      <c r="AV172" s="21">
        <f>EXP(-LN(2)/25)*AV171+(1-EXP(-LN(2)/25))/(LN(2)/25)*Calculateur!AQ172*Calculateur!AS172*VLOOKUP('Données projet'!$B$10,Paramètres!$A$1:$I$89,3,0)*0.475*44/12</f>
        <v>0.20111123998232741</v>
      </c>
      <c r="AW172" s="21">
        <f>EXP(-LN(2)/2)*AW171+(1-EXP(-LN(2)/2))/(LN(2)/2)*AQ172*AT172*VLOOKUP('Données projet'!$B$10,Paramètres!$A$1:$I$89,3,0)*0.475*44/12</f>
        <v>1.2355150963116223E-22</v>
      </c>
      <c r="AX172" s="21">
        <f t="shared" si="166"/>
        <v>4.9880793495240452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42.534833967269066</v>
      </c>
      <c r="BJ172" s="59">
        <f t="shared" si="146"/>
        <v>207.04890280179532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2.0245889328867772</v>
      </c>
      <c r="BQ172" s="21">
        <f>EXP(-LN(2)/25)*BQ171+(1-EXP(-LN(2)/25))/(LN(2)/25)*Calculateur!BL172*Calculateur!BN172*VLOOKUP('Données projet'!$B$11,Paramètres!$A$1:$I$89,3,0)*0.475*44/12</f>
        <v>8.5057510605880696E-2</v>
      </c>
      <c r="BR172" s="21">
        <f>EXP(-LN(2)/2)*BR171+(1-EXP(-LN(2)/2))/(LN(2)/2)*BL172*BO172*VLOOKUP('Données projet'!$B$11,Paramètres!$A$1:$I$89,3,0)*0.475*44/12</f>
        <v>5.225458229857634E-23</v>
      </c>
      <c r="BS172" s="22">
        <f t="shared" si="169"/>
        <v>2.1096464434926578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48.096629350804818</v>
      </c>
      <c r="T173" s="59">
        <f t="shared" si="142"/>
        <v>236.10816178434814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2.3037312507660923</v>
      </c>
      <c r="AA173" s="21">
        <f>EXP(-LN(2)/25)*AA172+(1-EXP(-LN(2)/25))/(LN(2)/25)*Calculateur!V173*Calculateur!X173*VLOOKUP('Données projet'!$B$9,Paramètres!$A$1:$I$89,3,0)*0.475*44/12</f>
        <v>9.602123342807721E-2</v>
      </c>
      <c r="AB173" s="21">
        <f>EXP(-LN(2)/2)*AB172+(1-EXP(-LN(2)/2))/(LN(2)/2)*V173*Y173*VLOOKUP('Données projet'!$B$9,Paramètres!$A$1:$I$89,3,0)*0.475*44/12</f>
        <v>4.2884978320821608E-23</v>
      </c>
      <c r="AC173" s="22">
        <f t="shared" si="163"/>
        <v>2.3997524841941695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85.351196714961219</v>
      </c>
      <c r="AO173" s="59">
        <f t="shared" si="144"/>
        <v>451.63168861887107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4.6930985846758491</v>
      </c>
      <c r="AV173" s="21">
        <f>EXP(-LN(2)/25)*AV172+(1-EXP(-LN(2)/25))/(LN(2)/25)*Calculateur!AQ173*Calculateur!AS173*VLOOKUP('Données projet'!$B$10,Paramètres!$A$1:$I$89,3,0)*0.475*44/12</f>
        <v>0.19561184254903019</v>
      </c>
      <c r="AW173" s="21">
        <f>EXP(-LN(2)/2)*AW172+(1-EXP(-LN(2)/2))/(LN(2)/2)*AQ173*AT173*VLOOKUP('Données projet'!$B$10,Paramètres!$A$1:$I$89,3,0)*0.475*44/12</f>
        <v>8.7364110286029851E-23</v>
      </c>
      <c r="AX173" s="21">
        <f t="shared" si="166"/>
        <v>4.8887104272248791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42.534833967269066</v>
      </c>
      <c r="BJ173" s="59">
        <f t="shared" si="146"/>
        <v>207.04890280179532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1.9848879787901825</v>
      </c>
      <c r="BQ173" s="21">
        <f>EXP(-LN(2)/25)*BQ172+(1-EXP(-LN(2)/25))/(LN(2)/25)*Calculateur!BL173*Calculateur!BN173*VLOOKUP('Données projet'!$B$11,Paramètres!$A$1:$I$89,3,0)*0.475*44/12</f>
        <v>8.2731608505382803E-2</v>
      </c>
      <c r="BR173" s="21">
        <f>EXP(-LN(2)/2)*BR172+(1-EXP(-LN(2)/2))/(LN(2)/2)*BL173*BO173*VLOOKUP('Données projet'!$B$11,Paramètres!$A$1:$I$89,3,0)*0.475*44/12</f>
        <v>3.6949569491393863E-23</v>
      </c>
      <c r="BS173" s="22">
        <f t="shared" si="169"/>
        <v>2.0676195872955652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48.096629350804818</v>
      </c>
      <c r="T174" s="59">
        <f t="shared" si="142"/>
        <v>236.10816178434814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2.2585564860758862</v>
      </c>
      <c r="AA174" s="21">
        <f>EXP(-LN(2)/25)*AA173+(1-EXP(-LN(2)/25))/(LN(2)/25)*Calculateur!V174*Calculateur!X174*VLOOKUP('Données projet'!$B$9,Paramètres!$A$1:$I$89,3,0)*0.475*44/12</f>
        <v>9.3395527750449236E-2</v>
      </c>
      <c r="AB174" s="21">
        <f>EXP(-LN(2)/2)*AB173+(1-EXP(-LN(2)/2))/(LN(2)/2)*V174*Y174*VLOOKUP('Données projet'!$B$9,Paramètres!$A$1:$I$89,3,0)*0.475*44/12</f>
        <v>3.0324258981691039E-23</v>
      </c>
      <c r="AC174" s="22">
        <f t="shared" si="163"/>
        <v>2.3519520138263355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85.351196714961219</v>
      </c>
      <c r="AO174" s="59">
        <f t="shared" si="144"/>
        <v>451.63168861887107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4.6010697839378434</v>
      </c>
      <c r="AV174" s="21">
        <f>EXP(-LN(2)/25)*AV173+(1-EXP(-LN(2)/25))/(LN(2)/25)*Calculateur!AQ174*Calculateur!AS174*VLOOKUP('Données projet'!$B$10,Paramètres!$A$1:$I$89,3,0)*0.475*44/12</f>
        <v>0.19026282642774725</v>
      </c>
      <c r="AW174" s="21">
        <f>EXP(-LN(2)/2)*AW173+(1-EXP(-LN(2)/2))/(LN(2)/2)*AQ174*AT174*VLOOKUP('Données projet'!$B$10,Paramètres!$A$1:$I$89,3,0)*0.475*44/12</f>
        <v>6.1775754815581114E-23</v>
      </c>
      <c r="AX174" s="21">
        <f t="shared" si="166"/>
        <v>4.7913326103655907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42.534833967269066</v>
      </c>
      <c r="BJ174" s="59">
        <f t="shared" si="146"/>
        <v>207.04890280179532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1.9459655361882311</v>
      </c>
      <c r="BQ174" s="21">
        <f>EXP(-LN(2)/25)*BQ173+(1-EXP(-LN(2)/25))/(LN(2)/25)*Calculateur!BL174*Calculateur!BN174*VLOOKUP('Données projet'!$B$11,Paramètres!$A$1:$I$89,3,0)*0.475*44/12</f>
        <v>8.0469308320136906E-2</v>
      </c>
      <c r="BR174" s="21">
        <f>EXP(-LN(2)/2)*BR173+(1-EXP(-LN(2)/2))/(LN(2)/2)*BL174*BO174*VLOOKUP('Données projet'!$B$11,Paramètres!$A$1:$I$89,3,0)*0.475*44/12</f>
        <v>2.6127291149288173E-23</v>
      </c>
      <c r="BS174" s="22">
        <f t="shared" si="169"/>
        <v>2.0264348445083682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48.096629350804818</v>
      </c>
      <c r="T175" s="59">
        <f t="shared" si="142"/>
        <v>236.10816178434814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2.2142675709673694</v>
      </c>
      <c r="AA175" s="21">
        <f>EXP(-LN(2)/25)*AA174+(1-EXP(-LN(2)/25))/(LN(2)/25)*Calculateur!V175*Calculateur!X175*VLOOKUP('Données projet'!$B$9,Paramètres!$A$1:$I$89,3,0)*0.475*44/12</f>
        <v>9.0841622132655855E-2</v>
      </c>
      <c r="AB175" s="21">
        <f>EXP(-LN(2)/2)*AB174+(1-EXP(-LN(2)/2))/(LN(2)/2)*V175*Y175*VLOOKUP('Données projet'!$B$9,Paramètres!$A$1:$I$89,3,0)*0.475*44/12</f>
        <v>2.1442489160410804E-23</v>
      </c>
      <c r="AC175" s="22">
        <f t="shared" si="163"/>
        <v>2.3051091931000252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85.351196714961219</v>
      </c>
      <c r="AO175" s="59">
        <f t="shared" si="144"/>
        <v>451.63168861887107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4.510845611850284</v>
      </c>
      <c r="AV175" s="21">
        <f>EXP(-LN(2)/25)*AV174+(1-EXP(-LN(2)/25))/(LN(2)/25)*Calculateur!AQ175*Calculateur!AS175*VLOOKUP('Données projet'!$B$10,Paramètres!$A$1:$I$89,3,0)*0.475*44/12</f>
        <v>0.18506007943359332</v>
      </c>
      <c r="AW175" s="21">
        <f>EXP(-LN(2)/2)*AW174+(1-EXP(-LN(2)/2))/(LN(2)/2)*AQ175*AT175*VLOOKUP('Données projet'!$B$10,Paramètres!$A$1:$I$89,3,0)*0.475*44/12</f>
        <v>4.3682055143014926E-23</v>
      </c>
      <c r="AX175" s="21">
        <f t="shared" si="166"/>
        <v>4.695905691283877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42.534833967269066</v>
      </c>
      <c r="BJ175" s="59">
        <f t="shared" si="146"/>
        <v>207.04890280179532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1.9078063389453581</v>
      </c>
      <c r="BQ175" s="21">
        <f>EXP(-LN(2)/25)*BQ174+(1-EXP(-LN(2)/25))/(LN(2)/25)*Calculateur!BL175*Calculateur!BN175*VLOOKUP('Données projet'!$B$11,Paramètres!$A$1:$I$89,3,0)*0.475*44/12</f>
        <v>7.8268870852425759E-2</v>
      </c>
      <c r="BR175" s="21">
        <f>EXP(-LN(2)/2)*BR174+(1-EXP(-LN(2)/2))/(LN(2)/2)*BL175*BO175*VLOOKUP('Données projet'!$B$11,Paramètres!$A$1:$I$89,3,0)*0.475*44/12</f>
        <v>1.8474784745696934E-23</v>
      </c>
      <c r="BS175" s="22">
        <f t="shared" si="169"/>
        <v>1.9860752097977838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48.096629350804818</v>
      </c>
      <c r="T176" s="59">
        <f t="shared" si="142"/>
        <v>236.10816178434814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2.1708471344705598</v>
      </c>
      <c r="AA176" s="21">
        <f>EXP(-LN(2)/25)*AA175+(1-EXP(-LN(2)/25))/(LN(2)/25)*Calculateur!V176*Calculateur!X176*VLOOKUP('Données projet'!$B$9,Paramètres!$A$1:$I$89,3,0)*0.475*44/12</f>
        <v>8.8357553198285088E-2</v>
      </c>
      <c r="AB176" s="21">
        <f>EXP(-LN(2)/2)*AB175+(1-EXP(-LN(2)/2))/(LN(2)/2)*V176*Y176*VLOOKUP('Données projet'!$B$9,Paramètres!$A$1:$I$89,3,0)*0.475*44/12</f>
        <v>1.516212949084552E-23</v>
      </c>
      <c r="AC176" s="22">
        <f t="shared" si="163"/>
        <v>2.259204687668845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85.351196714961219</v>
      </c>
      <c r="AO176" s="59">
        <f t="shared" si="144"/>
        <v>451.63168861887107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4.4223906807460507</v>
      </c>
      <c r="AV176" s="21">
        <f>EXP(-LN(2)/25)*AV175+(1-EXP(-LN(2)/25))/(LN(2)/25)*Calculateur!AQ176*Calculateur!AS176*VLOOKUP('Données projet'!$B$10,Paramètres!$A$1:$I$89,3,0)*0.475*44/12</f>
        <v>0.1799996018295951</v>
      </c>
      <c r="AW176" s="21">
        <f>EXP(-LN(2)/2)*AW175+(1-EXP(-LN(2)/2))/(LN(2)/2)*AQ176*AT176*VLOOKUP('Données projet'!$B$10,Paramètres!$A$1:$I$89,3,0)*0.475*44/12</f>
        <v>3.0887877407790557E-23</v>
      </c>
      <c r="AX176" s="21">
        <f t="shared" si="166"/>
        <v>4.6023902825756462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42.534833967269066</v>
      </c>
      <c r="BJ176" s="59">
        <f t="shared" si="146"/>
        <v>207.04890280179532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1.8703954202856059</v>
      </c>
      <c r="BQ176" s="21">
        <f>EXP(-LN(2)/25)*BQ175+(1-EXP(-LN(2)/25))/(LN(2)/25)*Calculateur!BL176*Calculateur!BN176*VLOOKUP('Données projet'!$B$11,Paramètres!$A$1:$I$89,3,0)*0.475*44/12</f>
        <v>7.6128604462985139E-2</v>
      </c>
      <c r="BR176" s="21">
        <f>EXP(-LN(2)/2)*BR175+(1-EXP(-LN(2)/2))/(LN(2)/2)*BL176*BO176*VLOOKUP('Données projet'!$B$11,Paramètres!$A$1:$I$89,3,0)*0.475*44/12</f>
        <v>1.3063645574644089E-23</v>
      </c>
      <c r="BS176" s="22">
        <f t="shared" si="169"/>
        <v>1.9465240247485911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48.096629350804818</v>
      </c>
      <c r="T177" s="59">
        <f t="shared" si="142"/>
        <v>236.10816178434814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2.1282781462496017</v>
      </c>
      <c r="AA177" s="21">
        <f>EXP(-LN(2)/25)*AA176+(1-EXP(-LN(2)/25))/(LN(2)/25)*Calculateur!V177*Calculateur!X177*VLOOKUP('Données projet'!$B$9,Paramètres!$A$1:$I$89,3,0)*0.475*44/12</f>
        <v>8.5941411259556205E-2</v>
      </c>
      <c r="AB177" s="21">
        <f>EXP(-LN(2)/2)*AB176+(1-EXP(-LN(2)/2))/(LN(2)/2)*V177*Y177*VLOOKUP('Données projet'!$B$9,Paramètres!$A$1:$I$89,3,0)*0.475*44/12</f>
        <v>1.0721244580205402E-23</v>
      </c>
      <c r="AC177" s="22">
        <f t="shared" si="163"/>
        <v>2.2142195575091579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85.351196714961219</v>
      </c>
      <c r="AO177" s="59">
        <f t="shared" si="144"/>
        <v>451.63168861887107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4.3356702968885905</v>
      </c>
      <c r="AV177" s="21">
        <f>EXP(-LN(2)/25)*AV176+(1-EXP(-LN(2)/25))/(LN(2)/25)*Calculateur!AQ177*Calculateur!AS177*VLOOKUP('Données projet'!$B$10,Paramètres!$A$1:$I$89,3,0)*0.475*44/12</f>
        <v>0.17507750325179716</v>
      </c>
      <c r="AW177" s="21">
        <f>EXP(-LN(2)/2)*AW176+(1-EXP(-LN(2)/2))/(LN(2)/2)*AQ177*AT177*VLOOKUP('Données projet'!$B$10,Paramètres!$A$1:$I$89,3,0)*0.475*44/12</f>
        <v>2.1841027571507463E-23</v>
      </c>
      <c r="AX177" s="21">
        <f t="shared" si="166"/>
        <v>4.510747800140388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42.534833967269066</v>
      </c>
      <c r="BJ177" s="59">
        <f t="shared" si="146"/>
        <v>207.04890280179532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1.833718106922364</v>
      </c>
      <c r="BQ177" s="21">
        <f>EXP(-LN(2)/25)*BQ176+(1-EXP(-LN(2)/25))/(LN(2)/25)*Calculateur!BL177*Calculateur!BN177*VLOOKUP('Données projet'!$B$11,Paramètres!$A$1:$I$89,3,0)*0.475*44/12</f>
        <v>7.4046863770515489E-2</v>
      </c>
      <c r="BR177" s="21">
        <f>EXP(-LN(2)/2)*BR176+(1-EXP(-LN(2)/2))/(LN(2)/2)*BL177*BO177*VLOOKUP('Données projet'!$B$11,Paramètres!$A$1:$I$89,3,0)*0.475*44/12</f>
        <v>9.2373923728484686E-24</v>
      </c>
      <c r="BS177" s="22">
        <f t="shared" si="169"/>
        <v>1.9077649706928794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48.096629350804818</v>
      </c>
      <c r="T178" s="59">
        <f t="shared" si="142"/>
        <v>236.10816178434814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2.0865439099231375</v>
      </c>
      <c r="AA178" s="21">
        <f>EXP(-LN(2)/25)*AA177+(1-EXP(-LN(2)/25))/(LN(2)/25)*Calculateur!V178*Calculateur!X178*VLOOKUP('Données projet'!$B$9,Paramètres!$A$1:$I$89,3,0)*0.475*44/12</f>
        <v>8.3591338849201238E-2</v>
      </c>
      <c r="AB178" s="21">
        <f>EXP(-LN(2)/2)*AB177+(1-EXP(-LN(2)/2))/(LN(2)/2)*V178*Y178*VLOOKUP('Données projet'!$B$9,Paramètres!$A$1:$I$89,3,0)*0.475*44/12</f>
        <v>7.5810647454227598E-24</v>
      </c>
      <c r="AC178" s="22">
        <f t="shared" si="163"/>
        <v>2.1701352487723389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85.351196714961219</v>
      </c>
      <c r="AO178" s="59">
        <f t="shared" si="144"/>
        <v>451.63168861887107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4.2506504468643636</v>
      </c>
      <c r="AV178" s="21">
        <f>EXP(-LN(2)/25)*AV177+(1-EXP(-LN(2)/25))/(LN(2)/25)*Calculateur!AQ178*Calculateur!AS178*VLOOKUP('Données projet'!$B$10,Paramètres!$A$1:$I$89,3,0)*0.475*44/12</f>
        <v>0.17028999971845102</v>
      </c>
      <c r="AW178" s="21">
        <f>EXP(-LN(2)/2)*AW177+(1-EXP(-LN(2)/2))/(LN(2)/2)*AQ178*AT178*VLOOKUP('Données projet'!$B$10,Paramètres!$A$1:$I$89,3,0)*0.475*44/12</f>
        <v>1.5443938703895279E-23</v>
      </c>
      <c r="AX178" s="21">
        <f t="shared" si="166"/>
        <v>4.4209404465828142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42.534833967269066</v>
      </c>
      <c r="BJ178" s="59">
        <f t="shared" si="146"/>
        <v>207.04890280179532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1.7977600133032232</v>
      </c>
      <c r="BQ178" s="21">
        <f>EXP(-LN(2)/25)*BQ177+(1-EXP(-LN(2)/25))/(LN(2)/25)*Calculateur!BL178*Calculateur!BN178*VLOOKUP('Données projet'!$B$11,Paramètres!$A$1:$I$89,3,0)*0.475*44/12</f>
        <v>7.2022048386755411E-2</v>
      </c>
      <c r="BR178" s="21">
        <f>EXP(-LN(2)/2)*BR177+(1-EXP(-LN(2)/2))/(LN(2)/2)*BL178*BO178*VLOOKUP('Données projet'!$B$11,Paramètres!$A$1:$I$89,3,0)*0.475*44/12</f>
        <v>6.5318227873220454E-24</v>
      </c>
      <c r="BS178" s="22">
        <f t="shared" si="169"/>
        <v>1.8697820616899787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48.096629350804818</v>
      </c>
      <c r="T179" s="59">
        <f t="shared" si="142"/>
        <v>236.10816178434814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2.0456280565156644</v>
      </c>
      <c r="AA179" s="21">
        <f>EXP(-LN(2)/25)*AA178+(1-EXP(-LN(2)/25))/(LN(2)/25)*Calculateur!V179*Calculateur!X179*VLOOKUP('Données projet'!$B$9,Paramètres!$A$1:$I$89,3,0)*0.475*44/12</f>
        <v>8.1305529292492365E-2</v>
      </c>
      <c r="AB179" s="21">
        <f>EXP(-LN(2)/2)*AB178+(1-EXP(-LN(2)/2))/(LN(2)/2)*V179*Y179*VLOOKUP('Données projet'!$B$9,Paramètres!$A$1:$I$89,3,0)*0.475*44/12</f>
        <v>5.360622290102701E-24</v>
      </c>
      <c r="AC179" s="22">
        <f t="shared" si="163"/>
        <v>2.1269335858081568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85.351196714961219</v>
      </c>
      <c r="AO179" s="59">
        <f t="shared" si="144"/>
        <v>451.63168861887107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4.1672977842421242</v>
      </c>
      <c r="AV179" s="21">
        <f>EXP(-LN(2)/25)*AV178+(1-EXP(-LN(2)/25))/(LN(2)/25)*Calculateur!AQ179*Calculateur!AS179*VLOOKUP('Données projet'!$B$10,Paramètres!$A$1:$I$89,3,0)*0.475*44/12</f>
        <v>0.16563341072098808</v>
      </c>
      <c r="AW179" s="21">
        <f>EXP(-LN(2)/2)*AW178+(1-EXP(-LN(2)/2))/(LN(2)/2)*AQ179*AT179*VLOOKUP('Données projet'!$B$10,Paramètres!$A$1:$I$89,3,0)*0.475*44/12</f>
        <v>1.0920513785753731E-23</v>
      </c>
      <c r="AX179" s="21">
        <f t="shared" si="166"/>
        <v>4.3329311949631126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42.534833967269066</v>
      </c>
      <c r="BJ179" s="59">
        <f t="shared" si="146"/>
        <v>207.04890280179532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1.7625070359676822</v>
      </c>
      <c r="BQ179" s="21">
        <f>EXP(-LN(2)/25)*BQ178+(1-EXP(-LN(2)/25))/(LN(2)/25)*Calculateur!BL179*Calculateur!BN179*VLOOKUP('Données projet'!$B$11,Paramètres!$A$1:$I$89,3,0)*0.475*44/12</f>
        <v>7.0052601686144661E-2</v>
      </c>
      <c r="BR179" s="21">
        <f>EXP(-LN(2)/2)*BR178+(1-EXP(-LN(2)/2))/(LN(2)/2)*BL179*BO179*VLOOKUP('Données projet'!$B$11,Paramètres!$A$1:$I$89,3,0)*0.475*44/12</f>
        <v>4.618696186424235E-24</v>
      </c>
      <c r="BS179" s="22">
        <f t="shared" si="169"/>
        <v>1.8325596376538269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48.096629350804818</v>
      </c>
      <c r="T180" s="59">
        <f t="shared" si="142"/>
        <v>236.10816178434814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2.0055145380373056</v>
      </c>
      <c r="AA180" s="21">
        <f>EXP(-LN(2)/25)*AA179+(1-EXP(-LN(2)/25))/(LN(2)/25)*Calculateur!V180*Calculateur!X180*VLOOKUP('Données projet'!$B$9,Paramètres!$A$1:$I$89,3,0)*0.475*44/12</f>
        <v>7.9082225318317198E-2</v>
      </c>
      <c r="AB180" s="21">
        <f>EXP(-LN(2)/2)*AB179+(1-EXP(-LN(2)/2))/(LN(2)/2)*V180*Y180*VLOOKUP('Données projet'!$B$9,Paramètres!$A$1:$I$89,3,0)*0.475*44/12</f>
        <v>3.7905323727113799E-24</v>
      </c>
      <c r="AC180" s="22">
        <f t="shared" si="163"/>
        <v>2.0845967633556226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85.351196714961219</v>
      </c>
      <c r="AO180" s="59">
        <f t="shared" si="144"/>
        <v>451.63168861887107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4.0855796164938027</v>
      </c>
      <c r="AV180" s="21">
        <f>EXP(-LN(2)/25)*AV179+(1-EXP(-LN(2)/25))/(LN(2)/25)*Calculateur!AQ180*Calculateur!AS180*VLOOKUP('Données projet'!$B$10,Paramètres!$A$1:$I$89,3,0)*0.475*44/12</f>
        <v>0.16110415639454015</v>
      </c>
      <c r="AW180" s="21">
        <f>EXP(-LN(2)/2)*AW179+(1-EXP(-LN(2)/2))/(LN(2)/2)*AQ180*AT180*VLOOKUP('Données projet'!$B$10,Paramètres!$A$1:$I$89,3,0)*0.475*44/12</f>
        <v>7.7219693519476393E-24</v>
      </c>
      <c r="AX180" s="21">
        <f t="shared" si="166"/>
        <v>4.2466837728883426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42.534833967269066</v>
      </c>
      <c r="BJ180" s="59">
        <f t="shared" si="146"/>
        <v>207.04890280179532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1.7279453480154983</v>
      </c>
      <c r="BQ180" s="21">
        <f>EXP(-LN(2)/25)*BQ179+(1-EXP(-LN(2)/25))/(LN(2)/25)*Calculateur!BL180*Calculateur!BN180*VLOOKUP('Données projet'!$B$11,Paramètres!$A$1:$I$89,3,0)*0.475*44/12</f>
        <v>6.8137009609130814E-2</v>
      </c>
      <c r="BR180" s="21">
        <f>EXP(-LN(2)/2)*BR179+(1-EXP(-LN(2)/2))/(LN(2)/2)*BL180*BO180*VLOOKUP('Données projet'!$B$11,Paramètres!$A$1:$I$89,3,0)*0.475*44/12</f>
        <v>3.2659113936610234E-24</v>
      </c>
      <c r="BS180" s="22">
        <f t="shared" si="169"/>
        <v>1.796082357624629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48.096629350804818</v>
      </c>
      <c r="T181" s="59">
        <f t="shared" si="142"/>
        <v>236.10816178434814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1.9661876211894771</v>
      </c>
      <c r="AA181" s="21">
        <f>EXP(-LN(2)/25)*AA180+(1-EXP(-LN(2)/25))/(LN(2)/25)*Calculateur!V181*Calculateur!X181*VLOOKUP('Données projet'!$B$9,Paramètres!$A$1:$I$89,3,0)*0.475*44/12</f>
        <v>7.6919717708234331E-2</v>
      </c>
      <c r="AB181" s="21">
        <f>EXP(-LN(2)/2)*AB180+(1-EXP(-LN(2)/2))/(LN(2)/2)*V181*Y181*VLOOKUP('Données projet'!$B$9,Paramètres!$A$1:$I$89,3,0)*0.475*44/12</f>
        <v>2.6803111450513505E-24</v>
      </c>
      <c r="AC181" s="22">
        <f t="shared" si="163"/>
        <v>2.0431073388977112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85.351196714961219</v>
      </c>
      <c r="AO181" s="59">
        <f t="shared" si="144"/>
        <v>451.63168861887107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4.005463892171865</v>
      </c>
      <c r="AV181" s="21">
        <f>EXP(-LN(2)/25)*AV180+(1-EXP(-LN(2)/25))/(LN(2)/25)*Calculateur!AQ181*Calculateur!AS181*VLOOKUP('Données projet'!$B$10,Paramètres!$A$1:$I$89,3,0)*0.475*44/12</f>
        <v>0.15669875476583206</v>
      </c>
      <c r="AW181" s="21">
        <f>EXP(-LN(2)/2)*AW180+(1-EXP(-LN(2)/2))/(LN(2)/2)*AQ181*AT181*VLOOKUP('Données projet'!$B$10,Paramètres!$A$1:$I$89,3,0)*0.475*44/12</f>
        <v>5.4602568928768657E-24</v>
      </c>
      <c r="AX181" s="21">
        <f t="shared" si="166"/>
        <v>4.1621626469376967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42.534833967269066</v>
      </c>
      <c r="BJ181" s="59">
        <f t="shared" si="146"/>
        <v>207.04890280179532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1.6940613936835085</v>
      </c>
      <c r="BQ181" s="21">
        <f>EXP(-LN(2)/25)*BQ180+(1-EXP(-LN(2)/25))/(LN(2)/25)*Calculateur!BL181*Calculateur!BN181*VLOOKUP('Données projet'!$B$11,Paramètres!$A$1:$I$89,3,0)*0.475*44/12</f>
        <v>6.6273799498199532E-2</v>
      </c>
      <c r="BR181" s="21">
        <f>EXP(-LN(2)/2)*BR180+(1-EXP(-LN(2)/2))/(LN(2)/2)*BL181*BO181*VLOOKUP('Données projet'!$B$11,Paramètres!$A$1:$I$89,3,0)*0.475*44/12</f>
        <v>2.3093480932121179E-24</v>
      </c>
      <c r="BS181" s="22">
        <f t="shared" si="169"/>
        <v>1.7603351931817079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48.096629350804818</v>
      </c>
      <c r="T182" s="59">
        <f t="shared" si="142"/>
        <v>236.10816178434814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1.9276318811939837</v>
      </c>
      <c r="AA182" s="21">
        <f>EXP(-LN(2)/25)*AA181+(1-EXP(-LN(2)/25))/(LN(2)/25)*Calculateur!V182*Calculateur!X182*VLOOKUP('Données projet'!$B$9,Paramètres!$A$1:$I$89,3,0)*0.475*44/12</f>
        <v>7.4816343982470515E-2</v>
      </c>
      <c r="AB182" s="21">
        <f>EXP(-LN(2)/2)*AB181+(1-EXP(-LN(2)/2))/(LN(2)/2)*V182*Y182*VLOOKUP('Données projet'!$B$9,Paramètres!$A$1:$I$89,3,0)*0.475*44/12</f>
        <v>1.89526618635569E-24</v>
      </c>
      <c r="AC182" s="22">
        <f t="shared" si="163"/>
        <v>2.0024482251764542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85.351196714961219</v>
      </c>
      <c r="AO182" s="59">
        <f t="shared" si="144"/>
        <v>451.63168861887107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3.9269191883381138</v>
      </c>
      <c r="AV182" s="21">
        <f>EXP(-LN(2)/25)*AV181+(1-EXP(-LN(2)/25))/(LN(2)/25)*Calculateur!AQ182*Calculateur!AS182*VLOOKUP('Données projet'!$B$10,Paramètres!$A$1:$I$89,3,0)*0.475*44/12</f>
        <v>0.152413819076331</v>
      </c>
      <c r="AW182" s="21">
        <f>EXP(-LN(2)/2)*AW181+(1-EXP(-LN(2)/2))/(LN(2)/2)*AQ182*AT182*VLOOKUP('Données projet'!$B$10,Paramètres!$A$1:$I$89,3,0)*0.475*44/12</f>
        <v>3.8609846759738197E-24</v>
      </c>
      <c r="AX182" s="21">
        <f t="shared" si="166"/>
        <v>4.0793330074144452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42.534833967269066</v>
      </c>
      <c r="BJ182" s="59">
        <f t="shared" si="146"/>
        <v>207.04890280179532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1.6608418830287976</v>
      </c>
      <c r="BQ182" s="21">
        <f>EXP(-LN(2)/25)*BQ181+(1-EXP(-LN(2)/25))/(LN(2)/25)*Calculateur!BL182*Calculateur!BN182*VLOOKUP('Données projet'!$B$11,Paramètres!$A$1:$I$89,3,0)*0.475*44/12</f>
        <v>6.4461538965733617E-2</v>
      </c>
      <c r="BR182" s="21">
        <f>EXP(-LN(2)/2)*BR181+(1-EXP(-LN(2)/2))/(LN(2)/2)*BL182*BO182*VLOOKUP('Données projet'!$B$11,Paramètres!$A$1:$I$89,3,0)*0.475*44/12</f>
        <v>1.6329556968305119E-24</v>
      </c>
      <c r="BS182" s="22">
        <f t="shared" si="169"/>
        <v>1.7253034219945313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48.096629350804818</v>
      </c>
      <c r="T183" s="59">
        <f t="shared" si="142"/>
        <v>236.10816178434814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1.8898321957431226</v>
      </c>
      <c r="AA183" s="21">
        <f>EXP(-LN(2)/25)*AA182+(1-EXP(-LN(2)/25))/(LN(2)/25)*Calculateur!V183*Calculateur!X183*VLOOKUP('Données projet'!$B$9,Paramètres!$A$1:$I$89,3,0)*0.475*44/12</f>
        <v>7.2770487121849317E-2</v>
      </c>
      <c r="AB183" s="21">
        <f>EXP(-LN(2)/2)*AB182+(1-EXP(-LN(2)/2))/(LN(2)/2)*V183*Y183*VLOOKUP('Données projet'!$B$9,Paramètres!$A$1:$I$89,3,0)*0.475*44/12</f>
        <v>1.3401555725256753E-24</v>
      </c>
      <c r="AC183" s="22">
        <f t="shared" si="163"/>
        <v>1.9626026828649719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85.351196714961219</v>
      </c>
      <c r="AO183" s="59">
        <f t="shared" si="144"/>
        <v>451.63168861887107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3.8499146982390036</v>
      </c>
      <c r="AV183" s="21">
        <f>EXP(-LN(2)/25)*AV182+(1-EXP(-LN(2)/25))/(LN(2)/25)*Calculateur!AQ183*Calculateur!AS183*VLOOKUP('Données projet'!$B$10,Paramètres!$A$1:$I$89,3,0)*0.475*44/12</f>
        <v>0.14824605517859432</v>
      </c>
      <c r="AW183" s="21">
        <f>EXP(-LN(2)/2)*AW182+(1-EXP(-LN(2)/2))/(LN(2)/2)*AQ183*AT183*VLOOKUP('Données projet'!$B$10,Paramètres!$A$1:$I$89,3,0)*0.475*44/12</f>
        <v>2.7301284464384328E-24</v>
      </c>
      <c r="AX183" s="21">
        <f t="shared" si="166"/>
        <v>3.998160753417598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42.534833967269066</v>
      </c>
      <c r="BJ183" s="59">
        <f t="shared" si="146"/>
        <v>207.04890280179532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1.6282737867161248</v>
      </c>
      <c r="BQ183" s="21">
        <f>EXP(-LN(2)/25)*BQ182+(1-EXP(-LN(2)/25))/(LN(2)/25)*Calculateur!BL183*Calculateur!BN183*VLOOKUP('Données projet'!$B$11,Paramètres!$A$1:$I$89,3,0)*0.475*44/12</f>
        <v>6.2698834792830629E-2</v>
      </c>
      <c r="BR183" s="21">
        <f>EXP(-LN(2)/2)*BR182+(1-EXP(-LN(2)/2))/(LN(2)/2)*BL183*BO183*VLOOKUP('Données projet'!$B$11,Paramètres!$A$1:$I$89,3,0)*0.475*44/12</f>
        <v>1.1546740466060591E-24</v>
      </c>
      <c r="BS183" s="22">
        <f t="shared" si="169"/>
        <v>1.6909726215089553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48.096629350804818</v>
      </c>
      <c r="T184" s="59">
        <f t="shared" si="142"/>
        <v>236.10816178434814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1.8527737390684214</v>
      </c>
      <c r="AA184" s="21">
        <f>EXP(-LN(2)/25)*AA183+(1-EXP(-LN(2)/25))/(LN(2)/25)*Calculateur!V184*Calculateur!X184*VLOOKUP('Données projet'!$B$9,Paramètres!$A$1:$I$89,3,0)*0.475*44/12</f>
        <v>7.0780574324668749E-2</v>
      </c>
      <c r="AB184" s="21">
        <f>EXP(-LN(2)/2)*AB183+(1-EXP(-LN(2)/2))/(LN(2)/2)*V184*Y184*VLOOKUP('Données projet'!$B$9,Paramètres!$A$1:$I$89,3,0)*0.475*44/12</f>
        <v>9.4763309317784498E-25</v>
      </c>
      <c r="AC184" s="22">
        <f t="shared" si="163"/>
        <v>1.9235543133930901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85.351196714961219</v>
      </c>
      <c r="AO184" s="59">
        <f t="shared" si="144"/>
        <v>451.63168861887107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3.7744202192226357</v>
      </c>
      <c r="AV184" s="21">
        <f>EXP(-LN(2)/25)*AV183+(1-EXP(-LN(2)/25))/(LN(2)/25)*Calculateur!AQ184*Calculateur!AS184*VLOOKUP('Données projet'!$B$10,Paramètres!$A$1:$I$89,3,0)*0.475*44/12</f>
        <v>0.14419225900381444</v>
      </c>
      <c r="AW184" s="21">
        <f>EXP(-LN(2)/2)*AW183+(1-EXP(-LN(2)/2))/(LN(2)/2)*AQ184*AT184*VLOOKUP('Données projet'!$B$10,Paramètres!$A$1:$I$89,3,0)*0.475*44/12</f>
        <v>1.9304923379869098E-24</v>
      </c>
      <c r="AX184" s="21">
        <f t="shared" si="166"/>
        <v>3.91861247822645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42.534833967269066</v>
      </c>
      <c r="BJ184" s="59">
        <f t="shared" si="146"/>
        <v>207.04890280179532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1.5963443309075662</v>
      </c>
      <c r="BQ184" s="21">
        <f>EXP(-LN(2)/25)*BQ183+(1-EXP(-LN(2)/25))/(LN(2)/25)*Calculateur!BL184*Calculateur!BN184*VLOOKUP('Données projet'!$B$11,Paramètres!$A$1:$I$89,3,0)*0.475*44/12</f>
        <v>6.0984331858232252E-2</v>
      </c>
      <c r="BR184" s="21">
        <f>EXP(-LN(2)/2)*BR183+(1-EXP(-LN(2)/2))/(LN(2)/2)*BL184*BO184*VLOOKUP('Données projet'!$B$11,Paramètres!$A$1:$I$89,3,0)*0.475*44/12</f>
        <v>8.1647784841525604E-25</v>
      </c>
      <c r="BS184" s="22">
        <f t="shared" si="169"/>
        <v>1.6573286627657984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48.096629350804818</v>
      </c>
      <c r="T185" s="59">
        <f t="shared" si="142"/>
        <v>236.10816178434814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1.8164419761256843</v>
      </c>
      <c r="AA185" s="21">
        <f>EXP(-LN(2)/25)*AA184+(1-EXP(-LN(2)/25))/(LN(2)/25)*Calculateur!V185*Calculateur!X185*VLOOKUP('Données projet'!$B$9,Paramètres!$A$1:$I$89,3,0)*0.475*44/12</f>
        <v>6.8845075797572056E-2</v>
      </c>
      <c r="AB185" s="21">
        <f>EXP(-LN(2)/2)*AB184+(1-EXP(-LN(2)/2))/(LN(2)/2)*V185*Y185*VLOOKUP('Données projet'!$B$9,Paramètres!$A$1:$I$89,3,0)*0.475*44/12</f>
        <v>6.7007778626283763E-25</v>
      </c>
      <c r="AC185" s="22">
        <f t="shared" si="163"/>
        <v>1.8852870519232563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85.351196714961219</v>
      </c>
      <c r="AO185" s="59">
        <f t="shared" si="144"/>
        <v>451.63168861887107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3.7004061408926932</v>
      </c>
      <c r="AV185" s="21">
        <f>EXP(-LN(2)/25)*AV184+(1-EXP(-LN(2)/25))/(LN(2)/25)*Calculateur!AQ185*Calculateur!AS185*VLOOKUP('Données projet'!$B$10,Paramètres!$A$1:$I$89,3,0)*0.475*44/12</f>
        <v>0.1402493140986138</v>
      </c>
      <c r="AW185" s="21">
        <f>EXP(-LN(2)/2)*AW184+(1-EXP(-LN(2)/2))/(LN(2)/2)*AQ185*AT185*VLOOKUP('Données projet'!$B$10,Paramètres!$A$1:$I$89,3,0)*0.475*44/12</f>
        <v>1.3650642232192164E-24</v>
      </c>
      <c r="AX185" s="21">
        <f t="shared" si="166"/>
        <v>3.8406554549913068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42.534833967269066</v>
      </c>
      <c r="BJ185" s="59">
        <f t="shared" si="146"/>
        <v>207.04890280179532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1.5650409922523685</v>
      </c>
      <c r="BQ185" s="21">
        <f>EXP(-LN(2)/25)*BQ184+(1-EXP(-LN(2)/25))/(LN(2)/25)*Calculateur!BL185*Calculateur!BN185*VLOOKUP('Données projet'!$B$11,Paramètres!$A$1:$I$89,3,0)*0.475*44/12</f>
        <v>5.9316712096542261E-2</v>
      </c>
      <c r="BR185" s="21">
        <f>EXP(-LN(2)/2)*BR184+(1-EXP(-LN(2)/2))/(LN(2)/2)*BL185*BO185*VLOOKUP('Données projet'!$B$11,Paramètres!$A$1:$I$89,3,0)*0.475*44/12</f>
        <v>5.7733702330302966E-25</v>
      </c>
      <c r="BS185" s="22">
        <f t="shared" si="169"/>
        <v>1.6243577043489108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48.096629350804818</v>
      </c>
      <c r="T186" s="59">
        <f t="shared" si="142"/>
        <v>236.10816178434814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1.780822656894067</v>
      </c>
      <c r="AA186" s="21">
        <f>EXP(-LN(2)/25)*AA185+(1-EXP(-LN(2)/25))/(LN(2)/25)*Calculateur!V186*Calculateur!X186*VLOOKUP('Données projet'!$B$9,Paramètres!$A$1:$I$89,3,0)*0.475*44/12</f>
        <v>6.696250357948226E-2</v>
      </c>
      <c r="AB186" s="21">
        <f>EXP(-LN(2)/2)*AB185+(1-EXP(-LN(2)/2))/(LN(2)/2)*V186*Y186*VLOOKUP('Données projet'!$B$9,Paramètres!$A$1:$I$89,3,0)*0.475*44/12</f>
        <v>4.7381654658892249E-25</v>
      </c>
      <c r="AC186" s="22">
        <f t="shared" si="163"/>
        <v>1.8477851604735493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85.351196714961219</v>
      </c>
      <c r="AO186" s="59">
        <f t="shared" si="144"/>
        <v>451.63168861887107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3.6278434334946708</v>
      </c>
      <c r="AV186" s="21">
        <f>EXP(-LN(2)/25)*AV185+(1-EXP(-LN(2)/25))/(LN(2)/25)*Calculateur!AQ186*Calculateur!AS186*VLOOKUP('Données projet'!$B$10,Paramètres!$A$1:$I$89,3,0)*0.475*44/12</f>
        <v>0.13641418922919632</v>
      </c>
      <c r="AW186" s="21">
        <f>EXP(-LN(2)/2)*AW185+(1-EXP(-LN(2)/2))/(LN(2)/2)*AQ186*AT186*VLOOKUP('Données projet'!$B$10,Paramètres!$A$1:$I$89,3,0)*0.475*44/12</f>
        <v>9.6524616899345491E-25</v>
      </c>
      <c r="AX186" s="21">
        <f t="shared" si="166"/>
        <v>3.7642576227238669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42.534833967269066</v>
      </c>
      <c r="BJ186" s="59">
        <f t="shared" si="146"/>
        <v>207.04890280179532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1.5343514929750477</v>
      </c>
      <c r="BQ186" s="21">
        <f>EXP(-LN(2)/25)*BQ185+(1-EXP(-LN(2)/25))/(LN(2)/25)*Calculateur!BL186*Calculateur!BN186*VLOOKUP('Données projet'!$B$11,Paramètres!$A$1:$I$89,3,0)*0.475*44/12</f>
        <v>5.7694693484931996E-2</v>
      </c>
      <c r="BR186" s="21">
        <f>EXP(-LN(2)/2)*BR185+(1-EXP(-LN(2)/2))/(LN(2)/2)*BL186*BO186*VLOOKUP('Données projet'!$B$11,Paramètres!$A$1:$I$89,3,0)*0.475*44/12</f>
        <v>4.0823892420762811E-25</v>
      </c>
      <c r="BS186" s="22">
        <f t="shared" si="169"/>
        <v>1.5920461864599798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48.096629350804818</v>
      </c>
      <c r="T187" s="59">
        <f t="shared" si="142"/>
        <v>236.10816178434814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1.7459018107869424</v>
      </c>
      <c r="AA187" s="21">
        <f>EXP(-LN(2)/25)*AA186+(1-EXP(-LN(2)/25))/(LN(2)/25)*Calculateur!V187*Calculateur!X187*VLOOKUP('Données projet'!$B$9,Paramètres!$A$1:$I$89,3,0)*0.475*44/12</f>
        <v>6.5131410397696293E-2</v>
      </c>
      <c r="AB187" s="21">
        <f>EXP(-LN(2)/2)*AB186+(1-EXP(-LN(2)/2))/(LN(2)/2)*V187*Y187*VLOOKUP('Données projet'!$B$9,Paramètres!$A$1:$I$89,3,0)*0.475*44/12</f>
        <v>3.3503889313141882E-25</v>
      </c>
      <c r="AC187" s="22">
        <f t="shared" si="163"/>
        <v>1.8110332211846387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85.351196714961219</v>
      </c>
      <c r="AO187" s="59">
        <f t="shared" si="144"/>
        <v>451.63168861887107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3.5567036365298423</v>
      </c>
      <c r="AV187" s="21">
        <f>EXP(-LN(2)/25)*AV186+(1-EXP(-LN(2)/25))/(LN(2)/25)*Calculateur!AQ187*Calculateur!AS187*VLOOKUP('Données projet'!$B$10,Paramètres!$A$1:$I$89,3,0)*0.475*44/12</f>
        <v>0.1326839360510135</v>
      </c>
      <c r="AW187" s="21">
        <f>EXP(-LN(2)/2)*AW186+(1-EXP(-LN(2)/2))/(LN(2)/2)*AQ187*AT187*VLOOKUP('Données projet'!$B$10,Paramètres!$A$1:$I$89,3,0)*0.475*44/12</f>
        <v>6.8253211160960821E-25</v>
      </c>
      <c r="AX187" s="21">
        <f t="shared" si="166"/>
        <v>3.689387572580856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42.534833967269066</v>
      </c>
      <c r="BJ187" s="59">
        <f t="shared" si="146"/>
        <v>207.04890280179532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1.5042637960598091</v>
      </c>
      <c r="BQ187" s="21">
        <f>EXP(-LN(2)/25)*BQ186+(1-EXP(-LN(2)/25))/(LN(2)/25)*Calculateur!BL187*Calculateur!BN187*VLOOKUP('Données projet'!$B$11,Paramètres!$A$1:$I$89,3,0)*0.475*44/12</f>
        <v>5.611702905755446E-2</v>
      </c>
      <c r="BR187" s="21">
        <f>EXP(-LN(2)/2)*BR186+(1-EXP(-LN(2)/2))/(LN(2)/2)*BL187*BO187*VLOOKUP('Données projet'!$B$11,Paramètres!$A$1:$I$89,3,0)*0.475*44/12</f>
        <v>2.8866851165151487E-25</v>
      </c>
      <c r="BS187" s="22">
        <f t="shared" si="169"/>
        <v>1.5603808251173636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48.096629350804818</v>
      </c>
      <c r="T188" s="59">
        <f t="shared" si="142"/>
        <v>236.10816178434814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1.7116657411723655</v>
      </c>
      <c r="AA188" s="21">
        <f>EXP(-LN(2)/25)*AA187+(1-EXP(-LN(2)/25))/(LN(2)/25)*Calculateur!V188*Calculateur!X188*VLOOKUP('Données projet'!$B$9,Paramètres!$A$1:$I$89,3,0)*0.475*44/12</f>
        <v>6.3350388555259277E-2</v>
      </c>
      <c r="AB188" s="21">
        <f>EXP(-LN(2)/2)*AB187+(1-EXP(-LN(2)/2))/(LN(2)/2)*V188*Y188*VLOOKUP('Données projet'!$B$9,Paramètres!$A$1:$I$89,3,0)*0.475*44/12</f>
        <v>2.3690827329446124E-25</v>
      </c>
      <c r="AC188" s="22">
        <f t="shared" si="163"/>
        <v>1.7750161297276248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85.351196714961219</v>
      </c>
      <c r="AO188" s="59">
        <f t="shared" si="144"/>
        <v>451.63168861887107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3.4869588475925024</v>
      </c>
      <c r="AV188" s="21">
        <f>EXP(-LN(2)/25)*AV187+(1-EXP(-LN(2)/25))/(LN(2)/25)*Calculateur!AQ188*Calculateur!AS188*VLOOKUP('Données projet'!$B$10,Paramètres!$A$1:$I$89,3,0)*0.475*44/12</f>
        <v>0.1290556868421536</v>
      </c>
      <c r="AW188" s="21">
        <f>EXP(-LN(2)/2)*AW187+(1-EXP(-LN(2)/2))/(LN(2)/2)*AQ188*AT188*VLOOKUP('Données projet'!$B$10,Paramètres!$A$1:$I$89,3,0)*0.475*44/12</f>
        <v>4.8262308449672746E-25</v>
      </c>
      <c r="AX188" s="21">
        <f t="shared" si="166"/>
        <v>3.6160145344346559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42.534833967269066</v>
      </c>
      <c r="BJ188" s="59">
        <f t="shared" si="146"/>
        <v>207.04890280179532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1.4747661005293953</v>
      </c>
      <c r="BQ188" s="21">
        <f>EXP(-LN(2)/25)*BQ187+(1-EXP(-LN(2)/25))/(LN(2)/25)*Calculateur!BL188*Calculateur!BN188*VLOOKUP('Données projet'!$B$11,Paramètres!$A$1:$I$89,3,0)*0.475*44/12</f>
        <v>5.4582505946909332E-2</v>
      </c>
      <c r="BR188" s="21">
        <f>EXP(-LN(2)/2)*BR187+(1-EXP(-LN(2)/2))/(LN(2)/2)*BL188*BO188*VLOOKUP('Données projet'!$B$11,Paramètres!$A$1:$I$89,3,0)*0.475*44/12</f>
        <v>2.0411946210381408E-25</v>
      </c>
      <c r="BS188" s="22">
        <f t="shared" si="169"/>
        <v>1.5293486064763047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48.096629350804818</v>
      </c>
      <c r="T189" s="59">
        <f t="shared" si="142"/>
        <v>236.10816178434814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1.6781010200009898</v>
      </c>
      <c r="AA189" s="21">
        <f>EXP(-LN(2)/25)*AA188+(1-EXP(-LN(2)/25))/(LN(2)/25)*Calculateur!V189*Calculateur!X189*VLOOKUP('Données projet'!$B$9,Paramètres!$A$1:$I$89,3,0)*0.475*44/12</f>
        <v>6.1618068848763564E-2</v>
      </c>
      <c r="AB189" s="21">
        <f>EXP(-LN(2)/2)*AB188+(1-EXP(-LN(2)/2))/(LN(2)/2)*V189*Y189*VLOOKUP('Données projet'!$B$9,Paramètres!$A$1:$I$89,3,0)*0.475*44/12</f>
        <v>1.6751944656570941E-25</v>
      </c>
      <c r="AC189" s="22">
        <f t="shared" si="163"/>
        <v>1.7397190888497533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85.351196714961219</v>
      </c>
      <c r="AO189" s="59">
        <f t="shared" si="144"/>
        <v>451.63168861887107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3.418581711426103</v>
      </c>
      <c r="AV189" s="21">
        <f>EXP(-LN(2)/25)*AV188+(1-EXP(-LN(2)/25))/(LN(2)/25)*Calculateur!AQ189*Calculateur!AS189*VLOOKUP('Données projet'!$B$10,Paramètres!$A$1:$I$89,3,0)*0.475*44/12</f>
        <v>0.12552665229871129</v>
      </c>
      <c r="AW189" s="21">
        <f>EXP(-LN(2)/2)*AW188+(1-EXP(-LN(2)/2))/(LN(2)/2)*AQ189*AT189*VLOOKUP('Données projet'!$B$10,Paramètres!$A$1:$I$89,3,0)*0.475*44/12</f>
        <v>3.4126605580480411E-25</v>
      </c>
      <c r="AX189" s="21">
        <f t="shared" si="166"/>
        <v>3.5441083637248143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42.534833967269066</v>
      </c>
      <c r="BJ189" s="59">
        <f t="shared" si="146"/>
        <v>207.04890280179532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1.4458468368165152</v>
      </c>
      <c r="BQ189" s="21">
        <f>EXP(-LN(2)/25)*BQ188+(1-EXP(-LN(2)/25))/(LN(2)/25)*Calculateur!BL189*Calculateur!BN189*VLOOKUP('Données projet'!$B$11,Paramètres!$A$1:$I$89,3,0)*0.475*44/12</f>
        <v>5.3089944451421858E-2</v>
      </c>
      <c r="BR189" s="21">
        <f>EXP(-LN(2)/2)*BR188+(1-EXP(-LN(2)/2))/(LN(2)/2)*BL189*BO189*VLOOKUP('Données projet'!$B$11,Paramètres!$A$1:$I$89,3,0)*0.475*44/12</f>
        <v>1.4433425582575746E-25</v>
      </c>
      <c r="BS189" s="22">
        <f t="shared" si="169"/>
        <v>1.4989367812679371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48.096629350804818</v>
      </c>
      <c r="T190" s="59">
        <f t="shared" si="142"/>
        <v>236.10816178434814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1.6451944825393263</v>
      </c>
      <c r="AA190" s="21">
        <f>EXP(-LN(2)/25)*AA189+(1-EXP(-LN(2)/25))/(LN(2)/25)*Calculateur!V190*Calculateur!X190*VLOOKUP('Données projet'!$B$9,Paramètres!$A$1:$I$89,3,0)*0.475*44/12</f>
        <v>5.9933119515740714E-2</v>
      </c>
      <c r="AB190" s="21">
        <f>EXP(-LN(2)/2)*AB189+(1-EXP(-LN(2)/2))/(LN(2)/2)*V190*Y190*VLOOKUP('Données projet'!$B$9,Paramètres!$A$1:$I$89,3,0)*0.475*44/12</f>
        <v>1.1845413664723062E-25</v>
      </c>
      <c r="AC190" s="22">
        <f t="shared" si="163"/>
        <v>1.705127602055067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85.351196714961219</v>
      </c>
      <c r="AO190" s="59">
        <f t="shared" si="144"/>
        <v>451.63168861887107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3.3515454091939918</v>
      </c>
      <c r="AV190" s="21">
        <f>EXP(-LN(2)/25)*AV189+(1-EXP(-LN(2)/25))/(LN(2)/25)*Calculateur!AQ190*Calculateur!AS190*VLOOKUP('Données projet'!$B$10,Paramètres!$A$1:$I$89,3,0)*0.475*44/12</f>
        <v>0.12209411939044329</v>
      </c>
      <c r="AW190" s="21">
        <f>EXP(-LN(2)/2)*AW189+(1-EXP(-LN(2)/2))/(LN(2)/2)*AQ190*AT190*VLOOKUP('Données projet'!$B$10,Paramètres!$A$1:$I$89,3,0)*0.475*44/12</f>
        <v>2.4131154224836373E-25</v>
      </c>
      <c r="AX190" s="21">
        <f t="shared" si="166"/>
        <v>3.4736395285844353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42.534833967269066</v>
      </c>
      <c r="BJ190" s="59">
        <f t="shared" si="146"/>
        <v>207.04890280179532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1.4174946622260354</v>
      </c>
      <c r="BQ190" s="21">
        <f>EXP(-LN(2)/25)*BQ189+(1-EXP(-LN(2)/25))/(LN(2)/25)*Calculateur!BL190*Calculateur!BN190*VLOOKUP('Données projet'!$B$11,Paramètres!$A$1:$I$89,3,0)*0.475*44/12</f>
        <v>5.1638197128518887E-2</v>
      </c>
      <c r="BR190" s="21">
        <f>EXP(-LN(2)/2)*BR189+(1-EXP(-LN(2)/2))/(LN(2)/2)*BL190*BO190*VLOOKUP('Données projet'!$B$11,Paramètres!$A$1:$I$89,3,0)*0.475*44/12</f>
        <v>1.0205973105190706E-25</v>
      </c>
      <c r="BS190" s="22">
        <f t="shared" si="169"/>
        <v>1.4691328593545543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48.096629350804818</v>
      </c>
      <c r="T191" s="59">
        <f t="shared" si="142"/>
        <v>236.10816178434814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1.61293322220628</v>
      </c>
      <c r="AA191" s="21">
        <f>EXP(-LN(2)/25)*AA190+(1-EXP(-LN(2)/25))/(LN(2)/25)*Calculateur!V191*Calculateur!X191*VLOOKUP('Données projet'!$B$9,Paramètres!$A$1:$I$89,3,0)*0.475*44/12</f>
        <v>5.8294245210837009E-2</v>
      </c>
      <c r="AB191" s="21">
        <f>EXP(-LN(2)/2)*AB190+(1-EXP(-LN(2)/2))/(LN(2)/2)*V191*Y191*VLOOKUP('Données projet'!$B$9,Paramètres!$A$1:$I$89,3,0)*0.475*44/12</f>
        <v>8.3759723282854704E-26</v>
      </c>
      <c r="AC191" s="22">
        <f t="shared" si="163"/>
        <v>1.671227467417117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85.351196714961219</v>
      </c>
      <c r="AO191" s="59">
        <f t="shared" si="144"/>
        <v>451.63168861887107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3.2858236479605454</v>
      </c>
      <c r="AV191" s="21">
        <f>EXP(-LN(2)/25)*AV190+(1-EXP(-LN(2)/25))/(LN(2)/25)*Calculateur!AQ191*Calculateur!AS191*VLOOKUP('Données projet'!$B$10,Paramètres!$A$1:$I$89,3,0)*0.475*44/12</f>
        <v>0.11875544927506093</v>
      </c>
      <c r="AW191" s="21">
        <f>EXP(-LN(2)/2)*AW190+(1-EXP(-LN(2)/2))/(LN(2)/2)*AQ191*AT191*VLOOKUP('Données projet'!$B$10,Paramètres!$A$1:$I$89,3,0)*0.475*44/12</f>
        <v>1.7063302790240205E-25</v>
      </c>
      <c r="AX191" s="21">
        <f t="shared" si="166"/>
        <v>3.4045790972356063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42.534833967269066</v>
      </c>
      <c r="BJ191" s="59">
        <f t="shared" si="146"/>
        <v>207.04890280179532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1.3896984564861559</v>
      </c>
      <c r="BQ191" s="21">
        <f>EXP(-LN(2)/25)*BQ190+(1-EXP(-LN(2)/25))/(LN(2)/25)*Calculateur!BL191*Calculateur!BN191*VLOOKUP('Données projet'!$B$11,Paramètres!$A$1:$I$89,3,0)*0.475*44/12</f>
        <v>5.0226147912504772E-2</v>
      </c>
      <c r="BR191" s="21">
        <f>EXP(-LN(2)/2)*BR190+(1-EXP(-LN(2)/2))/(LN(2)/2)*BL191*BO191*VLOOKUP('Données projet'!$B$11,Paramètres!$A$1:$I$89,3,0)*0.475*44/12</f>
        <v>7.2167127912878741E-26</v>
      </c>
      <c r="BS191" s="22">
        <f t="shared" si="169"/>
        <v>1.4399246043986607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48.096629350804818</v>
      </c>
      <c r="T192" s="59">
        <f t="shared" si="142"/>
        <v>236.10816178434814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1.5813045855109389</v>
      </c>
      <c r="AA192" s="21">
        <f>EXP(-LN(2)/25)*AA191+(1-EXP(-LN(2)/25))/(LN(2)/25)*Calculateur!V192*Calculateur!X192*VLOOKUP('Données projet'!$B$9,Paramètres!$A$1:$I$89,3,0)*0.475*44/12</f>
        <v>5.6700186009985547E-2</v>
      </c>
      <c r="AB192" s="21">
        <f>EXP(-LN(2)/2)*AB191+(1-EXP(-LN(2)/2))/(LN(2)/2)*V192*Y192*VLOOKUP('Données projet'!$B$9,Paramètres!$A$1:$I$89,3,0)*0.475*44/12</f>
        <v>5.9227068323615311E-26</v>
      </c>
      <c r="AC192" s="22">
        <f t="shared" si="163"/>
        <v>1.6380047715209245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85.351196714961219</v>
      </c>
      <c r="AO192" s="59">
        <f t="shared" si="144"/>
        <v>451.63168861887107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3.2213906503785705</v>
      </c>
      <c r="AV192" s="21">
        <f>EXP(-LN(2)/25)*AV191+(1-EXP(-LN(2)/25))/(LN(2)/25)*Calculateur!AQ192*Calculateur!AS192*VLOOKUP('Données projet'!$B$10,Paramètres!$A$1:$I$89,3,0)*0.475*44/12</f>
        <v>0.11550807526955673</v>
      </c>
      <c r="AW192" s="21">
        <f>EXP(-LN(2)/2)*AW191+(1-EXP(-LN(2)/2))/(LN(2)/2)*AQ192*AT192*VLOOKUP('Données projet'!$B$10,Paramètres!$A$1:$I$89,3,0)*0.475*44/12</f>
        <v>1.2065577112418186E-25</v>
      </c>
      <c r="AX192" s="21">
        <f t="shared" si="166"/>
        <v>3.3368987256481271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42.534833967269066</v>
      </c>
      <c r="BJ192" s="59">
        <f t="shared" si="146"/>
        <v>207.04890280179532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1.3624473173868241</v>
      </c>
      <c r="BQ192" s="21">
        <f>EXP(-LN(2)/25)*BQ191+(1-EXP(-LN(2)/25))/(LN(2)/25)*Calculateur!BL192*Calculateur!BN192*VLOOKUP('Données projet'!$B$11,Paramètres!$A$1:$I$89,3,0)*0.475*44/12</f>
        <v>4.8852711256559003E-2</v>
      </c>
      <c r="BR192" s="21">
        <f>EXP(-LN(2)/2)*BR191+(1-EXP(-LN(2)/2))/(LN(2)/2)*BL192*BO192*VLOOKUP('Données projet'!$B$11,Paramètres!$A$1:$I$89,3,0)*0.475*44/12</f>
        <v>5.1029865525953537E-26</v>
      </c>
      <c r="BS192" s="22">
        <f t="shared" si="169"/>
        <v>1.4113000286433832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48.096629350804818</v>
      </c>
      <c r="T193" s="59">
        <f t="shared" si="142"/>
        <v>236.10816178434814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1.55029616708963</v>
      </c>
      <c r="AA193" s="21">
        <f>EXP(-LN(2)/25)*AA192+(1-EXP(-LN(2)/25))/(LN(2)/25)*Calculateur!V193*Calculateur!X193*VLOOKUP('Données projet'!$B$9,Paramètres!$A$1:$I$89,3,0)*0.475*44/12</f>
        <v>5.5149716441809299E-2</v>
      </c>
      <c r="AB193" s="21">
        <f>EXP(-LN(2)/2)*AB192+(1-EXP(-LN(2)/2))/(LN(2)/2)*V193*Y193*VLOOKUP('Données projet'!$B$9,Paramètres!$A$1:$I$89,3,0)*0.475*44/12</f>
        <v>4.1879861641427352E-26</v>
      </c>
      <c r="AC193" s="22">
        <f t="shared" si="163"/>
        <v>1.6054458835314394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85.351196714961219</v>
      </c>
      <c r="AO193" s="59">
        <f t="shared" si="144"/>
        <v>451.63168861887107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3.1582211445789303</v>
      </c>
      <c r="AV193" s="21">
        <f>EXP(-LN(2)/25)*AV192+(1-EXP(-LN(2)/25))/(LN(2)/25)*Calculateur!AQ193*Calculateur!AS193*VLOOKUP('Données projet'!$B$10,Paramètres!$A$1:$I$89,3,0)*0.475*44/12</f>
        <v>0.11234950087700502</v>
      </c>
      <c r="AW193" s="21">
        <f>EXP(-LN(2)/2)*AW192+(1-EXP(-LN(2)/2))/(LN(2)/2)*AQ193*AT193*VLOOKUP('Données projet'!$B$10,Paramètres!$A$1:$I$89,3,0)*0.475*44/12</f>
        <v>8.5316513951201027E-26</v>
      </c>
      <c r="AX193" s="21">
        <f t="shared" si="166"/>
        <v>3.2705706454559351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42.534833967269066</v>
      </c>
      <c r="BJ193" s="59">
        <f t="shared" si="146"/>
        <v>207.04890280179532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1.3357305565036766</v>
      </c>
      <c r="BQ193" s="21">
        <f>EXP(-LN(2)/25)*BQ192+(1-EXP(-LN(2)/25))/(LN(2)/25)*Calculateur!BL193*Calculateur!BN193*VLOOKUP('Données projet'!$B$11,Paramètres!$A$1:$I$89,3,0)*0.475*44/12</f>
        <v>4.7516831298195963E-2</v>
      </c>
      <c r="BR193" s="21">
        <f>EXP(-LN(2)/2)*BR192+(1-EXP(-LN(2)/2))/(LN(2)/2)*BL193*BO193*VLOOKUP('Données projet'!$B$11,Paramètres!$A$1:$I$89,3,0)*0.475*44/12</f>
        <v>3.6083563956439376E-26</v>
      </c>
      <c r="BS193" s="22">
        <f t="shared" si="169"/>
        <v>1.3832473878018725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48.096629350804818</v>
      </c>
      <c r="T194" s="59">
        <f t="shared" si="142"/>
        <v>236.10816178434814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1.5198958048402953</v>
      </c>
      <c r="AA194" s="21">
        <f>EXP(-LN(2)/25)*AA193+(1-EXP(-LN(2)/25))/(LN(2)/25)*Calculateur!V194*Calculateur!X194*VLOOKUP('Données projet'!$B$9,Paramètres!$A$1:$I$89,3,0)*0.475*44/12</f>
        <v>5.3641644545510479E-2</v>
      </c>
      <c r="AB194" s="21">
        <f>EXP(-LN(2)/2)*AB193+(1-EXP(-LN(2)/2))/(LN(2)/2)*V194*Y194*VLOOKUP('Données projet'!$B$9,Paramètres!$A$1:$I$89,3,0)*0.475*44/12</f>
        <v>2.9613534161807656E-26</v>
      </c>
      <c r="AC194" s="22">
        <f t="shared" si="163"/>
        <v>1.5735374493858059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85.351196714961219</v>
      </c>
      <c r="AO194" s="59">
        <f t="shared" si="144"/>
        <v>451.63168861887107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3.0962903542584268</v>
      </c>
      <c r="AV194" s="21">
        <f>EXP(-LN(2)/25)*AV193+(1-EXP(-LN(2)/25))/(LN(2)/25)*Calculateur!AQ194*Calculateur!AS194*VLOOKUP('Données projet'!$B$10,Paramètres!$A$1:$I$89,3,0)*0.475*44/12</f>
        <v>0.10927729786731984</v>
      </c>
      <c r="AW194" s="21">
        <f>EXP(-LN(2)/2)*AW193+(1-EXP(-LN(2)/2))/(LN(2)/2)*AQ194*AT194*VLOOKUP('Données projet'!$B$10,Paramètres!$A$1:$I$89,3,0)*0.475*44/12</f>
        <v>6.0327885562090932E-26</v>
      </c>
      <c r="AX194" s="21">
        <f t="shared" si="166"/>
        <v>3.2055676521257466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42.534833967269066</v>
      </c>
      <c r="BJ194" s="59">
        <f t="shared" si="146"/>
        <v>207.04890280179532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1.3095376950058324</v>
      </c>
      <c r="BQ194" s="21">
        <f>EXP(-LN(2)/25)*BQ193+(1-EXP(-LN(2)/25))/(LN(2)/25)*Calculateur!BL194*Calculateur!BN194*VLOOKUP('Données projet'!$B$11,Paramètres!$A$1:$I$89,3,0)*0.475*44/12</f>
        <v>4.6217481047545236E-2</v>
      </c>
      <c r="BR194" s="21">
        <f>EXP(-LN(2)/2)*BR193+(1-EXP(-LN(2)/2))/(LN(2)/2)*BL194*BO194*VLOOKUP('Données projet'!$B$11,Paramètres!$A$1:$I$89,3,0)*0.475*44/12</f>
        <v>2.5514932762976774E-26</v>
      </c>
      <c r="BS194" s="22">
        <f t="shared" si="169"/>
        <v>1.3557551760533777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48.096629350804818</v>
      </c>
      <c r="T195" s="59">
        <f t="shared" si="142"/>
        <v>236.10816178434814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1.4900915751522801</v>
      </c>
      <c r="AA195" s="21">
        <f>EXP(-LN(2)/25)*AA194+(1-EXP(-LN(2)/25))/(LN(2)/25)*Calculateur!V195*Calculateur!X195*VLOOKUP('Données projet'!$B$9,Paramètres!$A$1:$I$89,3,0)*0.475*44/12</f>
        <v>5.2174810954522005E-2</v>
      </c>
      <c r="AB195" s="21">
        <f>EXP(-LN(2)/2)*AB194+(1-EXP(-LN(2)/2))/(LN(2)/2)*V195*Y195*VLOOKUP('Données projet'!$B$9,Paramètres!$A$1:$I$89,3,0)*0.475*44/12</f>
        <v>2.0939930820713676E-26</v>
      </c>
      <c r="AC195" s="22">
        <f t="shared" si="163"/>
        <v>1.542266386106802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85.351196714961219</v>
      </c>
      <c r="AO195" s="59">
        <f t="shared" si="144"/>
        <v>451.63168861887107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3.0355739889620561</v>
      </c>
      <c r="AV195" s="21">
        <f>EXP(-LN(2)/25)*AV194+(1-EXP(-LN(2)/25))/(LN(2)/25)*Calculateur!AQ195*Calculateur!AS195*VLOOKUP('Données projet'!$B$10,Paramètres!$A$1:$I$89,3,0)*0.475*44/12</f>
        <v>0.10628910441049463</v>
      </c>
      <c r="AW195" s="21">
        <f>EXP(-LN(2)/2)*AW194+(1-EXP(-LN(2)/2))/(LN(2)/2)*AQ195*AT195*VLOOKUP('Données projet'!$B$10,Paramètres!$A$1:$I$89,3,0)*0.475*44/12</f>
        <v>4.2658256975600513E-26</v>
      </c>
      <c r="AX195" s="21">
        <f t="shared" si="166"/>
        <v>3.1418630933725509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42.534833967269066</v>
      </c>
      <c r="BJ195" s="59">
        <f t="shared" si="146"/>
        <v>207.04890280179532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1.2838584595458931</v>
      </c>
      <c r="BQ195" s="21">
        <f>EXP(-LN(2)/25)*BQ194+(1-EXP(-LN(2)/25))/(LN(2)/25)*Calculateur!BL195*Calculateur!BN195*VLOOKUP('Données projet'!$B$11,Paramètres!$A$1:$I$89,3,0)*0.475*44/12</f>
        <v>4.4953661597828418E-2</v>
      </c>
      <c r="BR195" s="21">
        <f>EXP(-LN(2)/2)*BR194+(1-EXP(-LN(2)/2))/(LN(2)/2)*BL195*BO195*VLOOKUP('Données projet'!$B$11,Paramètres!$A$1:$I$89,3,0)*0.475*44/12</f>
        <v>1.8041781978219691E-26</v>
      </c>
      <c r="BS195" s="22">
        <f t="shared" si="169"/>
        <v>1.3288121211437214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48.096629350804818</v>
      </c>
      <c r="T196" s="59">
        <f t="shared" si="142"/>
        <v>236.10816178434814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1.4608717882296616</v>
      </c>
      <c r="AA196" s="21">
        <f>EXP(-LN(2)/25)*AA195+(1-EXP(-LN(2)/25))/(LN(2)/25)*Calculateur!V196*Calculateur!X196*VLOOKUP('Données projet'!$B$9,Paramètres!$A$1:$I$89,3,0)*0.475*44/12</f>
        <v>5.0748088005216539E-2</v>
      </c>
      <c r="AB196" s="21">
        <f>EXP(-LN(2)/2)*AB195+(1-EXP(-LN(2)/2))/(LN(2)/2)*V196*Y196*VLOOKUP('Données projet'!$B$9,Paramètres!$A$1:$I$89,3,0)*0.475*44/12</f>
        <v>1.4806767080903828E-26</v>
      </c>
      <c r="AC196" s="22">
        <f t="shared" si="163"/>
        <v>1.511619876234878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85.351196714961219</v>
      </c>
      <c r="AO196" s="59">
        <f t="shared" si="144"/>
        <v>451.63168861887107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2.9760482345558215</v>
      </c>
      <c r="AV196" s="21">
        <f>EXP(-LN(2)/25)*AV195+(1-EXP(-LN(2)/25))/(LN(2)/25)*Calculateur!AQ196*Calculateur!AS196*VLOOKUP('Données projet'!$B$10,Paramètres!$A$1:$I$89,3,0)*0.475*44/12</f>
        <v>0.10338262326088858</v>
      </c>
      <c r="AW196" s="21">
        <f>EXP(-LN(2)/2)*AW195+(1-EXP(-LN(2)/2))/(LN(2)/2)*AQ196*AT196*VLOOKUP('Données projet'!$B$10,Paramètres!$A$1:$I$89,3,0)*0.475*44/12</f>
        <v>3.0163942781045466E-26</v>
      </c>
      <c r="AX196" s="21">
        <f t="shared" si="166"/>
        <v>3.07943085781671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42.534833967269066</v>
      </c>
      <c r="BJ196" s="59">
        <f t="shared" si="146"/>
        <v>207.04890280179532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1.2586827782305361</v>
      </c>
      <c r="BQ196" s="21">
        <f>EXP(-LN(2)/25)*BQ195+(1-EXP(-LN(2)/25))/(LN(2)/25)*Calculateur!BL196*Calculateur!BN196*VLOOKUP('Données projet'!$B$11,Paramètres!$A$1:$I$89,3,0)*0.475*44/12</f>
        <v>4.3724401357425481E-2</v>
      </c>
      <c r="BR196" s="21">
        <f>EXP(-LN(2)/2)*BR195+(1-EXP(-LN(2)/2))/(LN(2)/2)*BL196*BO196*VLOOKUP('Données projet'!$B$11,Paramètres!$A$1:$I$89,3,0)*0.475*44/12</f>
        <v>1.2757466381488389E-26</v>
      </c>
      <c r="BS196" s="22">
        <f t="shared" si="169"/>
        <v>1.3024071795879615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48.096629350804818</v>
      </c>
      <c r="T197" s="59">
        <f t="shared" ref="T197:T203" si="204">$T$3</f>
        <v>236.10816178434814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1.4322249835062855</v>
      </c>
      <c r="AA197" s="21">
        <f>EXP(-LN(2)/25)*AA196+(1-EXP(-LN(2)/25))/(LN(2)/25)*Calculateur!V197*Calculateur!X197*VLOOKUP('Données projet'!$B$9,Paramètres!$A$1:$I$89,3,0)*0.475*44/12</f>
        <v>4.9360378869987932E-2</v>
      </c>
      <c r="AB197" s="21">
        <f>EXP(-LN(2)/2)*AB196+(1-EXP(-LN(2)/2))/(LN(2)/2)*V197*Y197*VLOOKUP('Données projet'!$B$9,Paramètres!$A$1:$I$89,3,0)*0.475*44/12</f>
        <v>1.0469965410356838E-26</v>
      </c>
      <c r="AC197" s="22">
        <f t="shared" si="163"/>
        <v>1.4815853623762734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85.351196714961219</v>
      </c>
      <c r="AO197" s="59">
        <f t="shared" ref="AO197:AO203" si="205">$AO$3</f>
        <v>451.63168861887107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2.9176897438863678</v>
      </c>
      <c r="AV197" s="21">
        <f>EXP(-LN(2)/25)*AV196+(1-EXP(-LN(2)/25))/(LN(2)/25)*Calculateur!AQ197*Calculateur!AS197*VLOOKUP('Données projet'!$B$10,Paramètres!$A$1:$I$89,3,0)*0.475*44/12</f>
        <v>0.10055561999116371</v>
      </c>
      <c r="AW197" s="21">
        <f>EXP(-LN(2)/2)*AW196+(1-EXP(-LN(2)/2))/(LN(2)/2)*AQ197*AT197*VLOOKUP('Données projet'!$B$10,Paramètres!$A$1:$I$89,3,0)*0.475*44/12</f>
        <v>2.1329128487800257E-26</v>
      </c>
      <c r="AX197" s="21">
        <f t="shared" si="166"/>
        <v>3.0182453638775315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42.534833967269066</v>
      </c>
      <c r="BJ197" s="59">
        <f t="shared" ref="BJ197:BJ203" si="206">$BJ$3</f>
        <v>207.04890280179532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1.234000776670124</v>
      </c>
      <c r="BQ197" s="21">
        <f>EXP(-LN(2)/25)*BQ196+(1-EXP(-LN(2)/25))/(LN(2)/25)*Calculateur!BL197*Calculateur!BN197*VLOOKUP('Données projet'!$B$11,Paramètres!$A$1:$I$89,3,0)*0.475*44/12</f>
        <v>4.2528755302940348E-2</v>
      </c>
      <c r="BR197" s="21">
        <f>EXP(-LN(2)/2)*BR196+(1-EXP(-LN(2)/2))/(LN(2)/2)*BL197*BO197*VLOOKUP('Données projet'!$B$11,Paramètres!$A$1:$I$89,3,0)*0.475*44/12</f>
        <v>9.020890989109847E-27</v>
      </c>
      <c r="BS197" s="22">
        <f t="shared" si="169"/>
        <v>1.2765295319730643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48.096629350804818</v>
      </c>
      <c r="T198" s="59">
        <f t="shared" si="204"/>
        <v>236.10816178434814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1.4041399251507092</v>
      </c>
      <c r="AA198" s="21">
        <f>EXP(-LN(2)/25)*AA197+(1-EXP(-LN(2)/25))/(LN(2)/25)*Calculateur!V198*Calculateur!X198*VLOOKUP('Données projet'!$B$9,Paramètres!$A$1:$I$89,3,0)*0.475*44/12</f>
        <v>4.8010616714038605E-2</v>
      </c>
      <c r="AB198" s="21">
        <f>EXP(-LN(2)/2)*AB197+(1-EXP(-LN(2)/2))/(LN(2)/2)*V198*Y198*VLOOKUP('Données projet'!$B$9,Paramètres!$A$1:$I$89,3,0)*0.475*44/12</f>
        <v>7.4033835404519139E-27</v>
      </c>
      <c r="AC198" s="22">
        <f t="shared" si="163"/>
        <v>1.4521505418647478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85.351196714961219</v>
      </c>
      <c r="AO198" s="59">
        <f t="shared" si="205"/>
        <v>451.63168861887107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2.8604756276237775</v>
      </c>
      <c r="AV198" s="21">
        <f>EXP(-LN(2)/25)*AV197+(1-EXP(-LN(2)/25))/(LN(2)/25)*Calculateur!AQ198*Calculateur!AS198*VLOOKUP('Données projet'!$B$10,Paramètres!$A$1:$I$89,3,0)*0.475*44/12</f>
        <v>9.7805921274515095E-2</v>
      </c>
      <c r="AW198" s="21">
        <f>EXP(-LN(2)/2)*AW197+(1-EXP(-LN(2)/2))/(LN(2)/2)*AQ198*AT198*VLOOKUP('Données projet'!$B$10,Paramètres!$A$1:$I$89,3,0)*0.475*44/12</f>
        <v>1.5081971390522733E-26</v>
      </c>
      <c r="AX198" s="21">
        <f t="shared" si="166"/>
        <v>2.9582815488982925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42.534833967269066</v>
      </c>
      <c r="BJ198" s="59">
        <f t="shared" si="206"/>
        <v>207.04890280179532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1.2098027741057771</v>
      </c>
      <c r="BQ198" s="21">
        <f>EXP(-LN(2)/25)*BQ197+(1-EXP(-LN(2)/25))/(LN(2)/25)*Calculateur!BL198*Calculateur!BN198*VLOOKUP('Données projet'!$B$11,Paramètres!$A$1:$I$89,3,0)*0.475*44/12</f>
        <v>4.1365804252691402E-2</v>
      </c>
      <c r="BR198" s="21">
        <f>EXP(-LN(2)/2)*BR197+(1-EXP(-LN(2)/2))/(LN(2)/2)*BL198*BO198*VLOOKUP('Données projet'!$B$11,Paramètres!$A$1:$I$89,3,0)*0.475*44/12</f>
        <v>6.378733190744195E-27</v>
      </c>
      <c r="BS198" s="22">
        <f t="shared" si="169"/>
        <v>1.2511685783584685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48.096629350804818</v>
      </c>
      <c r="T199" s="59">
        <f t="shared" si="204"/>
        <v>236.10816178434814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1.3766055976592917</v>
      </c>
      <c r="AA199" s="21">
        <f>EXP(-LN(2)/25)*AA198+(1-EXP(-LN(2)/25))/(LN(2)/25)*Calculateur!V199*Calculateur!X199*VLOOKUP('Données projet'!$B$9,Paramètres!$A$1:$I$89,3,0)*0.475*44/12</f>
        <v>4.6697763875224618E-2</v>
      </c>
      <c r="AB199" s="21">
        <f>EXP(-LN(2)/2)*AB198+(1-EXP(-LN(2)/2))/(LN(2)/2)*V199*Y199*VLOOKUP('Données projet'!$B$9,Paramètres!$A$1:$I$89,3,0)*0.475*44/12</f>
        <v>5.234982705178419E-27</v>
      </c>
      <c r="AC199" s="22">
        <f t="shared" si="163"/>
        <v>1.4233033615345163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85.351196714961219</v>
      </c>
      <c r="AO199" s="59">
        <f t="shared" si="205"/>
        <v>451.63168861887107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2.8043834452839316</v>
      </c>
      <c r="AV199" s="21">
        <f>EXP(-LN(2)/25)*AV198+(1-EXP(-LN(2)/25))/(LN(2)/25)*Calculateur!AQ199*Calculateur!AS199*VLOOKUP('Données projet'!$B$10,Paramètres!$A$1:$I$89,3,0)*0.475*44/12</f>
        <v>9.5131413213873625E-2</v>
      </c>
      <c r="AW199" s="21">
        <f>EXP(-LN(2)/2)*AW198+(1-EXP(-LN(2)/2))/(LN(2)/2)*AQ199*AT199*VLOOKUP('Données projet'!$B$10,Paramètres!$A$1:$I$89,3,0)*0.475*44/12</f>
        <v>1.0664564243900128E-26</v>
      </c>
      <c r="AX199" s="21">
        <f t="shared" si="166"/>
        <v>2.8995148584978052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42.534833967269066</v>
      </c>
      <c r="BJ199" s="59">
        <f t="shared" si="206"/>
        <v>207.04890280179532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1.1860792796123927</v>
      </c>
      <c r="BQ199" s="21">
        <f>EXP(-LN(2)/25)*BQ198+(1-EXP(-LN(2)/25))/(LN(2)/25)*Calculateur!BL199*Calculateur!BN199*VLOOKUP('Données projet'!$B$11,Paramètres!$A$1:$I$89,3,0)*0.475*44/12</f>
        <v>4.0234654160068453E-2</v>
      </c>
      <c r="BR199" s="21">
        <f>EXP(-LN(2)/2)*BR198+(1-EXP(-LN(2)/2))/(LN(2)/2)*BL199*BO199*VLOOKUP('Données projet'!$B$11,Paramètres!$A$1:$I$89,3,0)*0.475*44/12</f>
        <v>4.5104454945549242E-27</v>
      </c>
      <c r="BS199" s="22">
        <f t="shared" si="169"/>
        <v>1.2263139337724611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48.096629350804818</v>
      </c>
      <c r="T200" s="59">
        <f t="shared" si="204"/>
        <v>236.10816178434814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1.3496112015356994</v>
      </c>
      <c r="AA200" s="21">
        <f>EXP(-LN(2)/25)*AA199+(1-EXP(-LN(2)/25))/(LN(2)/25)*Calculateur!V200*Calculateur!X200*VLOOKUP('Données projet'!$B$9,Paramètres!$A$1:$I$89,3,0)*0.475*44/12</f>
        <v>4.5420811066327928E-2</v>
      </c>
      <c r="AB200" s="21">
        <f>EXP(-LN(2)/2)*AB199+(1-EXP(-LN(2)/2))/(LN(2)/2)*V200*Y200*VLOOKUP('Données projet'!$B$9,Paramètres!$A$1:$I$89,3,0)*0.475*44/12</f>
        <v>3.7016917702259569E-27</v>
      </c>
      <c r="AC200" s="22">
        <f t="shared" si="163"/>
        <v>1.3950320126020272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85.351196714961219</v>
      </c>
      <c r="AO200" s="59">
        <f t="shared" si="205"/>
        <v>451.63168861887107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2.7493911964269171</v>
      </c>
      <c r="AV200" s="21">
        <f>EXP(-LN(2)/25)*AV199+(1-EXP(-LN(2)/25))/(LN(2)/25)*Calculateur!AQ200*Calculateur!AS200*VLOOKUP('Données projet'!$B$10,Paramètres!$A$1:$I$89,3,0)*0.475*44/12</f>
        <v>9.2530039716796658E-2</v>
      </c>
      <c r="AW200" s="21">
        <f>EXP(-LN(2)/2)*AW199+(1-EXP(-LN(2)/2))/(LN(2)/2)*AQ200*AT200*VLOOKUP('Données projet'!$B$10,Paramètres!$A$1:$I$89,3,0)*0.475*44/12</f>
        <v>7.5409856952613665E-27</v>
      </c>
      <c r="AX200" s="21">
        <f t="shared" si="166"/>
        <v>2.8419212361437136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42.534833967269066</v>
      </c>
      <c r="BJ200" s="59">
        <f t="shared" si="206"/>
        <v>207.04890280179532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1.1628209883761207</v>
      </c>
      <c r="BQ200" s="21">
        <f>EXP(-LN(2)/25)*BQ199+(1-EXP(-LN(2)/25))/(LN(2)/25)*Calculateur!BL200*Calculateur!BN200*VLOOKUP('Données projet'!$B$11,Paramètres!$A$1:$I$89,3,0)*0.475*44/12</f>
        <v>3.913443542621288E-2</v>
      </c>
      <c r="BR200" s="21">
        <f>EXP(-LN(2)/2)*BR199+(1-EXP(-LN(2)/2))/(LN(2)/2)*BL200*BO200*VLOOKUP('Données projet'!$B$11,Paramètres!$A$1:$I$89,3,0)*0.475*44/12</f>
        <v>3.1893665953720982E-27</v>
      </c>
      <c r="BS200" s="22">
        <f t="shared" si="169"/>
        <v>1.2019554238023336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48.096629350804818</v>
      </c>
      <c r="T201" s="59">
        <f t="shared" si="204"/>
        <v>236.10816178434814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1.3231461490551348</v>
      </c>
      <c r="AA201" s="21">
        <f>EXP(-LN(2)/25)*AA200+(1-EXP(-LN(2)/25))/(LN(2)/25)*Calculateur!V201*Calculateur!X201*VLOOKUP('Données projet'!$B$9,Paramètres!$A$1:$I$89,3,0)*0.475*44/12</f>
        <v>4.4178776599142544E-2</v>
      </c>
      <c r="AB201" s="21">
        <f>EXP(-LN(2)/2)*AB200+(1-EXP(-LN(2)/2))/(LN(2)/2)*V201*Y201*VLOOKUP('Données projet'!$B$9,Paramètres!$A$1:$I$89,3,0)*0.475*44/12</f>
        <v>2.6174913525892095E-27</v>
      </c>
      <c r="AC201" s="22">
        <f t="shared" si="163"/>
        <v>1.3673249256542774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85.351196714961219</v>
      </c>
      <c r="AO201" s="59">
        <f t="shared" si="205"/>
        <v>451.63168861887107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2.6954773120280286</v>
      </c>
      <c r="AV201" s="21">
        <f>EXP(-LN(2)/25)*AV200+(1-EXP(-LN(2)/25))/(LN(2)/25)*Calculateur!AQ201*Calculateur!AS201*VLOOKUP('Données projet'!$B$10,Paramètres!$A$1:$I$89,3,0)*0.475*44/12</f>
        <v>8.9999800914797548E-2</v>
      </c>
      <c r="AW201" s="21">
        <f>EXP(-LN(2)/2)*AW200+(1-EXP(-LN(2)/2))/(LN(2)/2)*AQ201*AT201*VLOOKUP('Données projet'!$B$10,Paramètres!$A$1:$I$89,3,0)*0.475*44/12</f>
        <v>5.3322821219500642E-27</v>
      </c>
      <c r="AX201" s="21">
        <f t="shared" si="166"/>
        <v>2.7854771129428264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42.534833967269066</v>
      </c>
      <c r="BJ201" s="59">
        <f t="shared" si="206"/>
        <v>207.04890280179532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1.1400187780448352</v>
      </c>
      <c r="BQ201" s="21">
        <f>EXP(-LN(2)/25)*BQ200+(1-EXP(-LN(2)/25))/(LN(2)/25)*Calculateur!BL201*Calculateur!BN201*VLOOKUP('Données projet'!$B$11,Paramètres!$A$1:$I$89,3,0)*0.475*44/12</f>
        <v>3.8064302231492569E-2</v>
      </c>
      <c r="BR201" s="21">
        <f>EXP(-LN(2)/2)*BR200+(1-EXP(-LN(2)/2))/(LN(2)/2)*BL201*BO201*VLOOKUP('Données projet'!$B$11,Paramètres!$A$1:$I$89,3,0)*0.475*44/12</f>
        <v>2.2552227472774625E-27</v>
      </c>
      <c r="BS201" s="22">
        <f t="shared" si="169"/>
        <v>1.1780830802763278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48.096629350804818</v>
      </c>
      <c r="T202" s="59">
        <f t="shared" si="204"/>
        <v>236.10816178434814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1.297200060111626</v>
      </c>
      <c r="AA202" s="21">
        <f>EXP(-LN(2)/25)*AA201+(1-EXP(-LN(2)/25))/(LN(2)/25)*Calculateur!V202*Calculateur!X202*VLOOKUP('Données projet'!$B$9,Paramètres!$A$1:$I$89,3,0)*0.475*44/12</f>
        <v>4.2970705629778103E-2</v>
      </c>
      <c r="AB202" s="21">
        <f>EXP(-LN(2)/2)*AB201+(1-EXP(-LN(2)/2))/(LN(2)/2)*V202*Y202*VLOOKUP('Données projet'!$B$9,Paramètres!$A$1:$I$89,3,0)*0.475*44/12</f>
        <v>1.8508458851129785E-27</v>
      </c>
      <c r="AC202" s="22">
        <f t="shared" si="163"/>
        <v>1.3401707657414041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85.351196714961219</v>
      </c>
      <c r="AO202" s="59">
        <f t="shared" si="205"/>
        <v>451.63168861887107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2.64262064601798</v>
      </c>
      <c r="AV202" s="21">
        <f>EXP(-LN(2)/25)*AV201+(1-EXP(-LN(2)/25))/(LN(2)/25)*Calculateur!AQ202*Calculateur!AS202*VLOOKUP('Données projet'!$B$10,Paramètres!$A$1:$I$89,3,0)*0.475*44/12</f>
        <v>8.7538751625898581E-2</v>
      </c>
      <c r="AW202" s="21">
        <f>EXP(-LN(2)/2)*AW201+(1-EXP(-LN(2)/2))/(LN(2)/2)*AQ202*AT202*VLOOKUP('Données projet'!$B$10,Paramètres!$A$1:$I$89,3,0)*0.475*44/12</f>
        <v>3.7704928476306833E-27</v>
      </c>
      <c r="AX202" s="21">
        <f t="shared" si="166"/>
        <v>2.7301593976438787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42.534833967269066</v>
      </c>
      <c r="BJ202" s="59">
        <f t="shared" si="206"/>
        <v>207.04890280179532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1.1176637051501712</v>
      </c>
      <c r="BQ202" s="21">
        <f>EXP(-LN(2)/25)*BQ201+(1-EXP(-LN(2)/25))/(LN(2)/25)*Calculateur!BL202*Calculateur!BN202*VLOOKUP('Données projet'!$B$11,Paramètres!$A$1:$I$89,3,0)*0.475*44/12</f>
        <v>3.7023431885257745E-2</v>
      </c>
      <c r="BR202" s="21">
        <f>EXP(-LN(2)/2)*BR201+(1-EXP(-LN(2)/2))/(LN(2)/2)*BL202*BO202*VLOOKUP('Données projet'!$B$11,Paramètres!$A$1:$I$89,3,0)*0.475*44/12</f>
        <v>1.5946832976860493E-27</v>
      </c>
      <c r="BS202" s="22">
        <f t="shared" si="169"/>
        <v>1.154687137035429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48.096629350804818</v>
      </c>
      <c r="T203" s="59">
        <f t="shared" si="204"/>
        <v>236.10816178434814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1.2717627581467479</v>
      </c>
      <c r="AA203" s="21">
        <f>EXP(-LN(2)/25)*AA202+(1-EXP(-LN(2)/25))/(LN(2)/25)*Calculateur!V203*Calculateur!X203*VLOOKUP('Données projet'!$B$9,Paramètres!$A$1:$I$89,3,0)*0.475*44/12</f>
        <v>4.1795669424600619E-2</v>
      </c>
      <c r="AB203" s="21">
        <f>EXP(-LN(2)/2)*AB202+(1-EXP(-LN(2)/2))/(LN(2)/2)*V203*Y203*VLOOKUP('Données projet'!$B$9,Paramètres!$A$1:$I$89,3,0)*0.475*44/12</f>
        <v>1.3087456762946047E-27</v>
      </c>
      <c r="AC203" s="22">
        <f t="shared" si="163"/>
        <v>1.3135584275713486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85.351196714961219</v>
      </c>
      <c r="AO203" s="59">
        <f t="shared" si="205"/>
        <v>451.63168861887107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2.5908004669890055</v>
      </c>
      <c r="AV203" s="21">
        <f>EXP(-LN(2)/25)*AV202+(1-EXP(-LN(2)/25))/(LN(2)/25)*Calculateur!AQ203*Calculateur!AS203*VLOOKUP('Données projet'!$B$10,Paramètres!$A$1:$I$89,3,0)*0.475*44/12</f>
        <v>8.5144999859225509E-2</v>
      </c>
      <c r="AW203" s="21">
        <f>EXP(-LN(2)/2)*AW202+(1-EXP(-LN(2)/2))/(LN(2)/2)*AQ203*AT203*VLOOKUP('Données projet'!$B$10,Paramètres!$A$1:$I$89,3,0)*0.475*44/12</f>
        <v>2.6661410609750321E-27</v>
      </c>
      <c r="AX203" s="21">
        <f t="shared" si="166"/>
        <v>2.6759454668482308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42.534833967269066</v>
      </c>
      <c r="BJ203" s="59">
        <f t="shared" si="206"/>
        <v>207.04890280179532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1.0957470015997235</v>
      </c>
      <c r="BQ203" s="21">
        <f>EXP(-LN(2)/25)*BQ202+(1-EXP(-LN(2)/25))/(LN(2)/25)*Calculateur!BL203*Calculateur!BN203*VLOOKUP('Données projet'!$B$11,Paramètres!$A$1:$I$89,3,0)*0.475*44/12</f>
        <v>3.6011024193377705E-2</v>
      </c>
      <c r="BR203" s="21">
        <f>EXP(-LN(2)/2)*BR202+(1-EXP(-LN(2)/2))/(LN(2)/2)*BL203*BO203*VLOOKUP('Données projet'!$B$11,Paramètres!$A$1:$I$89,3,0)*0.475*44/12</f>
        <v>1.1276113736387314E-27</v>
      </c>
      <c r="BS203" s="22">
        <f t="shared" si="169"/>
        <v>1.1317580257931013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1.4192826414237836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1.4882323776587019</v>
      </c>
      <c r="BA205" s="82">
        <f>EXP(LN('Données projet'!B88)/'Données projet'!A88)</f>
        <v>1.4090748210527446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Q1" zoomScale="80" zoomScaleNormal="80" workbookViewId="0">
      <selection activeCell="J26" sqref="J26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3719.3537437888976</v>
      </c>
      <c r="U10" s="178">
        <f>'Données projet'!D9</f>
        <v>0.77266399493777704</v>
      </c>
      <c r="V10" s="177">
        <f>U10*T10</f>
        <v>2873.8107222627068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Koster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7609.1218894535359</v>
      </c>
      <c r="U11" s="178">
        <f>'Données projet'!D10</f>
        <v>2.0953427546931032</v>
      </c>
      <c r="V11" s="177">
        <f t="shared" ref="V11" si="0">U11*T11</f>
        <v>15943.718420643161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Peuplier A4A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3334.5003583521134</v>
      </c>
      <c r="U12" s="178">
        <f>'Données projet'!D11</f>
        <v>1.9519932503691209</v>
      </c>
      <c r="V12" s="177">
        <f t="shared" ref="V12:V19" si="1">U12*T12</f>
        <v>6508.9221928567404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4037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3</v>
      </c>
      <c r="I21" s="191">
        <v>300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5</v>
      </c>
      <c r="I22" s="191">
        <v>200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15</v>
      </c>
      <c r="B23" s="181">
        <f>'Données projet'!D36</f>
        <v>191</v>
      </c>
      <c r="C23" s="193">
        <v>38</v>
      </c>
      <c r="D23" s="182">
        <f>B23*C23</f>
        <v>7258</v>
      </c>
      <c r="E23" s="193">
        <v>60</v>
      </c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4665.3425848409679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9053.5376641351268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160</v>
      </c>
      <c r="Q25" s="234"/>
      <c r="R25" s="23"/>
      <c r="S25" s="186" t="s">
        <v>266</v>
      </c>
      <c r="T25" s="303">
        <f ca="1">T23-T24</f>
        <v>-4388.1950792941589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1878.3273162106073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160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>B34*C34</f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153.11004784688996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146.51679219798083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140.2074566487855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134.16981497491437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128.39216744010946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122.86331812450669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117.57255322919299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112.50962031501726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107.66470843542322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103.02842912480692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98.59179820555687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Peuplier Koster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94.346218378523332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90.283462563180223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86.395657955196413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82.675270770522872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 t="str">
        <f>IF(O48+1&lt;=MIN('Données projet'!$E$9:$E$18),O48+1,"STOP")</f>
        <v>STOP</v>
      </c>
      <c r="P49" s="185" t="e">
        <f t="shared" si="3"/>
        <v>#VALUE!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 t="e">
        <f>IF(O49+1&lt;=MIN('Données projet'!$E$9:$E$18),O49+1,"STOP")</f>
        <v>#VALUE!</v>
      </c>
      <c r="P50" s="185" t="e">
        <f t="shared" si="3"/>
        <v>#VALUE!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 t="e">
        <f>IF(O50+1&lt;=MIN('Données projet'!$E$9:$E$18),O50+1,"STOP")</f>
        <v>#VALUE!</v>
      </c>
      <c r="P51" s="185" t="e">
        <f t="shared" si="3"/>
        <v>#VALUE!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 t="e">
        <f>IF(O51+1&lt;=MIN('Données projet'!$E$9:$E$18),O51+1,"STOP")</f>
        <v>#VALUE!</v>
      </c>
      <c r="P52" s="185" t="e">
        <f t="shared" si="3"/>
        <v>#VALUE!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15</v>
      </c>
      <c r="B54" s="181">
        <f>'Données projet'!D62</f>
        <v>389.1</v>
      </c>
      <c r="C54" s="191">
        <v>38</v>
      </c>
      <c r="D54" s="179">
        <f>B54*C54</f>
        <v>14785.800000000001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Peuplier A4A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15</v>
      </c>
      <c r="B85" s="181">
        <f>'Données projet'!D88</f>
        <v>171.4</v>
      </c>
      <c r="C85" s="191">
        <v>38</v>
      </c>
      <c r="D85" s="179">
        <f>B85*C85</f>
        <v>6513.2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4688334-1075-4597-B672-078255E148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REE</vt:lpstr>
      <vt:lpstr>Scénario référence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2023-10-04T06:42:01Z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