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OCCI_OG\Documents\Olivier\C+FOR\Andros\C+for Gagnac-sur-Cère\"/>
    </mc:Choice>
  </mc:AlternateContent>
  <bookViews>
    <workbookView xWindow="0" yWindow="0" windowWidth="14715" windowHeight="4575" tabRatio="866" activeTab="5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8" i="1" l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EA4" i="2" s="1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R6" i="2" s="1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EW7" i="2" s="1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B7" i="2" l="1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I9" i="2" l="1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I12" i="2" l="1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HI15" i="2" l="1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EV20" i="2" s="1"/>
  <c r="DX20" i="2"/>
  <c r="CI20" i="2"/>
  <c r="BM20" i="2"/>
  <c r="GI20" i="2"/>
  <c r="ET20" i="2"/>
  <c r="EW20" i="2" s="1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T21" i="2"/>
  <c r="EW21" i="2" s="1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B21" i="2" l="1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EW22" i="2" s="1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FR24" i="2" s="1"/>
  <c r="GI24" i="2"/>
  <c r="DY24" i="2"/>
  <c r="ES24" i="2"/>
  <c r="DX24" i="2"/>
  <c r="FN24" i="2"/>
  <c r="ET24" i="2"/>
  <c r="EW24" i="2" s="1"/>
  <c r="CI24" i="2"/>
  <c r="BM24" i="2"/>
  <c r="DD24" i="2"/>
  <c r="DC24" i="2"/>
  <c r="AR24" i="2"/>
  <c r="AS24" i="2"/>
  <c r="CH24" i="2"/>
  <c r="BN24" i="2"/>
  <c r="X24" i="2"/>
  <c r="W24" i="2"/>
  <c r="HE24" i="2"/>
  <c r="HH24" i="2" s="1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C24" i="2" l="1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FS26" i="2" l="1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C27" i="2" l="1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EB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C29" i="2" l="1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B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HG33" i="2" s="1"/>
  <c r="FO33" i="2"/>
  <c r="FN33" i="2"/>
  <c r="GI33" i="2"/>
  <c r="DY33" i="2"/>
  <c r="DD33" i="2"/>
  <c r="ET33" i="2"/>
  <c r="EW33" i="2" s="1"/>
  <c r="CH33" i="2"/>
  <c r="AS33" i="2"/>
  <c r="CI33" i="2"/>
  <c r="BM33" i="2"/>
  <c r="X33" i="2"/>
  <c r="ES33" i="2"/>
  <c r="EV33" i="2" s="1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EA35" i="2" s="1"/>
  <c r="DC35" i="2"/>
  <c r="DD35" i="2"/>
  <c r="BN35" i="2"/>
  <c r="CI35" i="2"/>
  <c r="BM35" i="2"/>
  <c r="W35" i="2"/>
  <c r="FN35" i="2"/>
  <c r="FQ35" i="2" s="1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S35" i="2" l="1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EW38" i="2" s="1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EX40" i="2" l="1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G42" i="2" s="1"/>
  <c r="HE42" i="2"/>
  <c r="GI42" i="2"/>
  <c r="GJ42" i="2"/>
  <c r="ET42" i="2"/>
  <c r="FN42" i="2"/>
  <c r="FO42" i="2"/>
  <c r="DY42" i="2"/>
  <c r="BN42" i="2"/>
  <c r="ES42" i="2"/>
  <c r="EV42" i="2" s="1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A43" i="2" l="1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G47" i="2" s="1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G50" i="2" s="1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W50" i="2" l="1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HI52" i="2" l="1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HH60" i="2" s="1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FS60" i="2" l="1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EV64" i="2" s="1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W66" i="2" l="1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FS67" i="2" l="1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EW71" i="2" s="1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EW74" i="2" s="1"/>
  <c r="FN74" i="2"/>
  <c r="FO74" i="2"/>
  <c r="FR74" i="2" s="1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C74" i="2" l="1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A75" i="2" l="1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EV78" i="2" s="1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B78" i="2" l="1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G82" i="2" s="1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X82" i="2" l="1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HG85" i="2" s="1"/>
  <c r="GI85" i="2"/>
  <c r="FO85" i="2"/>
  <c r="FN85" i="2"/>
  <c r="ET85" i="2"/>
  <c r="EW85" i="2" s="1"/>
  <c r="ES85" i="2"/>
  <c r="EV85" i="2" s="1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FS85" i="2" l="1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B87" i="2" l="1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FS89" i="2" l="1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EC90" i="2" l="1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EW92" i="2" s="1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HI92" i="2" l="1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FQ95" i="2" s="1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C98" i="2" l="1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HH99" i="2" s="1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EW100" i="2" s="1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AU100" i="2" l="1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HI104" i="2" l="1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EV105" i="2" s="1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I110" i="2" l="1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B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EW113" i="2" s="1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EW114" i="2" s="1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C114" i="2" l="1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I115" i="2" l="1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EV116" i="2" s="1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FQ118" i="2" s="1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G119" i="2" s="1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I119" i="2" l="1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HH120" i="2" s="1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C120" i="2" l="1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C124" i="2" l="1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FS125" i="2" l="1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G126" i="2" s="1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V127" i="2" s="1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C127" i="2" l="1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B128" i="2" l="1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HH130" i="2" s="1"/>
  <c r="GI130" i="2"/>
  <c r="GJ130" i="2"/>
  <c r="ET130" i="2"/>
  <c r="EW130" i="2" s="1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B130" i="2" l="1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W133" i="2" s="1"/>
  <c r="ES133" i="2"/>
  <c r="EV133" i="2" s="1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I133" i="2" l="1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EW134" i="2" s="1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C134" i="2" l="1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EW135" i="2" s="1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FS137" i="2" l="1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EB138" i="2" s="1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HI138" i="2" l="1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A139" i="2" l="1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G140" i="2" s="1"/>
  <c r="HE140" i="2"/>
  <c r="HH140" i="2" s="1"/>
  <c r="FO140" i="2"/>
  <c r="FR140" i="2" s="1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EC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EA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G144" i="2" s="1"/>
  <c r="HE144" i="2"/>
  <c r="HH144" i="2" s="1"/>
  <c r="FO144" i="2"/>
  <c r="FR144" i="2" s="1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G146" i="2" s="1"/>
  <c r="HE146" i="2"/>
  <c r="HH146" i="2" s="1"/>
  <c r="GJ146" i="2"/>
  <c r="GI146" i="2"/>
  <c r="ET146" i="2"/>
  <c r="FN146" i="2"/>
  <c r="DD146" i="2"/>
  <c r="BN146" i="2"/>
  <c r="FO146" i="2"/>
  <c r="FR146" i="2" s="1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HI147" i="2" l="1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EX149" i="2" s="1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S150" i="2" s="1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X150" i="2" l="1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HI151" i="2" l="1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C152" i="2" l="1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X154" i="2" l="1"/>
  <c r="AA154" i="2"/>
  <c r="EV154" i="2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D194" i="2"/>
  <c r="G194" i="2" s="1"/>
  <c r="DI153" i="2"/>
  <c r="FT153" i="2"/>
  <c r="CN153" i="2"/>
  <c r="HJ153" i="2"/>
  <c r="GO153" i="2"/>
  <c r="EY153" i="2"/>
  <c r="ED153" i="2"/>
  <c r="AC153" i="2"/>
  <c r="AX151" i="2"/>
  <c r="AC154" i="2" l="1"/>
  <c r="DI154" i="2"/>
  <c r="EA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ED155" i="2" s="1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AX152" i="2"/>
  <c r="EB156" i="2" l="1"/>
  <c r="D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CN156" i="2"/>
  <c r="EC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EB161" i="2" l="1"/>
  <c r="EA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DI161" i="2" l="1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I163" i="2" s="1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V163" i="2" s="1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A163" i="2" l="1"/>
  <c r="FS163" i="2"/>
  <c r="EC163" i="2"/>
  <c r="ED163" i="2" s="1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EV164" i="2" s="1"/>
  <c r="DX164" i="2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/>
  <c r="EA164" i="2" l="1"/>
  <c r="DI163" i="2"/>
  <c r="D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EC165" i="2"/>
  <c r="ED165" i="2" s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C167" i="2" l="1"/>
  <c r="EA167" i="2"/>
  <c r="EB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I167" i="2" l="1"/>
  <c r="EB168" i="2"/>
  <c r="DG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D171" i="2" s="1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A172" i="2" l="1"/>
  <c r="EC172" i="2"/>
  <c r="ED172" i="2" s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A174" i="2" l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EW175" i="2" s="1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B175" i="2" l="1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I177" i="2" l="1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EB178" i="2"/>
  <c r="HI178" i="2"/>
  <c r="EX178" i="2"/>
  <c r="EC178" i="2"/>
  <c r="ED178" i="2" s="1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DF179" i="2" l="1"/>
  <c r="FS179" i="2"/>
  <c r="EX179" i="2"/>
  <c r="AW179" i="2"/>
  <c r="EC179" i="2"/>
  <c r="ED179" i="2" s="1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C180" i="2" l="1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DG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ED182" i="2" s="1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/>
  <c r="EB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EW185" i="2" s="1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B185" i="2" l="1"/>
  <c r="EA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X186" i="2" l="1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B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FS188" i="2" l="1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B189" i="2" l="1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Y189" i="2"/>
  <c r="AX187" i="2"/>
  <c r="EB190" i="2" l="1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C191" i="2" l="1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B192" i="2" l="1"/>
  <c r="EC192" i="2"/>
  <c r="EA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DI192" i="2"/>
  <c r="FS193" i="2"/>
  <c r="EC193" i="2"/>
  <c r="ED193" i="2" s="1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CN193" i="2" l="1"/>
  <c r="AW194" i="2"/>
  <c r="DI193" i="2"/>
  <c r="FS194" i="2"/>
  <c r="DF194" i="2"/>
  <c r="EX194" i="2"/>
  <c r="EC194" i="2"/>
  <c r="ED194" i="2" s="1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DH195" i="2" l="1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FS196" i="2" l="1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A197" i="2"/>
  <c r="EX197" i="2"/>
  <c r="EB197" i="2"/>
  <c r="ED197" i="2" s="1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FS198" i="2" l="1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B199" i="2" l="1"/>
  <c r="EA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HI200" i="2" l="1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A201" i="2" l="1"/>
  <c r="ED200" i="2"/>
  <c r="DI200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V202" i="2" l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EI195" i="2" a="1"/>
  <c r="EI195" i="2" s="1"/>
  <c r="DN123" i="2" a="1"/>
  <c r="DN123" i="2" s="1"/>
  <c r="AH151" i="2" a="1"/>
  <c r="AH151" i="2" s="1"/>
  <c r="DN103" i="2" a="1"/>
  <c r="DN103" i="2" s="1"/>
  <c r="DN114" i="2" a="1"/>
  <c r="DN114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DN45" i="2" a="1"/>
  <c r="DN45" i="2" s="1"/>
  <c r="BX107" i="2" a="1"/>
  <c r="BX107" i="2" s="1"/>
  <c r="FD82" i="2" a="1"/>
  <c r="FD82" i="2" s="1"/>
  <c r="DN187" i="2" a="1"/>
  <c r="DN187" i="2" s="1"/>
  <c r="HJ202" i="2"/>
  <c r="EY202" i="2"/>
  <c r="AX200" i="2"/>
  <c r="CS56" i="2" l="1" a="1"/>
  <c r="CS56" i="2" s="1"/>
  <c r="CS72" i="2" a="1"/>
  <c r="CS72" i="2" s="1"/>
  <c r="CS24" i="2" a="1"/>
  <c r="CS24" i="2" s="1"/>
  <c r="CS134" i="2" a="1"/>
  <c r="CS134" i="2" s="1"/>
  <c r="CS185" i="2" a="1"/>
  <c r="CS185" i="2" s="1"/>
  <c r="CS114" i="2" a="1"/>
  <c r="CS114" i="2" s="1"/>
  <c r="CS38" i="2" a="1"/>
  <c r="CS38" i="2" s="1"/>
  <c r="CS161" i="2" a="1"/>
  <c r="CS161" i="2" s="1"/>
  <c r="CS120" i="2" a="1"/>
  <c r="CS120" i="2" s="1"/>
  <c r="CS129" i="2" a="1"/>
  <c r="CS129" i="2" s="1"/>
  <c r="CS52" i="2" a="1"/>
  <c r="CS52" i="2" s="1"/>
  <c r="CS137" i="2" a="1"/>
  <c r="CS137" i="2" s="1"/>
  <c r="CS66" i="2" a="1"/>
  <c r="CS66" i="2" s="1"/>
  <c r="CS116" i="2" a="1"/>
  <c r="CS116" i="2" s="1"/>
  <c r="CS105" i="2" a="1"/>
  <c r="CS105" i="2" s="1"/>
  <c r="CS77" i="2" a="1"/>
  <c r="CS77" i="2" s="1"/>
  <c r="DN184" i="2" a="1"/>
  <c r="DN184" i="2" s="1"/>
  <c r="DN56" i="2" a="1"/>
  <c r="DN56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DI203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CY24" i="2" l="1"/>
  <c r="CY60" i="2"/>
  <c r="CY197" i="2"/>
  <c r="CY17" i="2"/>
  <c r="CY88" i="2"/>
  <c r="CY47" i="2"/>
  <c r="CY69" i="2"/>
  <c r="CY45" i="2"/>
  <c r="CY199" i="2"/>
  <c r="CY39" i="2"/>
  <c r="CY87" i="2"/>
  <c r="CY111" i="2"/>
  <c r="CY26" i="2"/>
  <c r="CY95" i="2"/>
  <c r="CY30" i="2"/>
  <c r="CY194" i="2"/>
  <c r="CY176" i="2"/>
  <c r="CY107" i="2"/>
  <c r="CY183" i="2"/>
  <c r="CY188" i="2"/>
  <c r="CY157" i="2"/>
  <c r="CY172" i="2"/>
  <c r="CY177" i="2"/>
  <c r="CY187" i="2"/>
  <c r="CY12" i="2"/>
  <c r="CY171" i="2"/>
  <c r="CY8" i="2"/>
  <c r="CY133" i="2"/>
  <c r="CY18" i="2"/>
  <c r="CY84" i="2"/>
  <c r="CY75" i="2"/>
  <c r="CY105" i="2"/>
  <c r="CY3" i="2"/>
  <c r="C10" i="4" s="1"/>
  <c r="E10" i="4" s="1"/>
  <c r="F10" i="4" s="1"/>
  <c r="G10" i="4" s="1"/>
  <c r="L10" i="4" s="1"/>
  <c r="CY169" i="2"/>
  <c r="CY142" i="2"/>
  <c r="CY15" i="2"/>
  <c r="CY174" i="2"/>
  <c r="CY196" i="2"/>
  <c r="CY200" i="2"/>
  <c r="CY167" i="2"/>
  <c r="CY159" i="2"/>
  <c r="CY9" i="2"/>
  <c r="CY29" i="2"/>
  <c r="CY65" i="2"/>
  <c r="CY6" i="2"/>
  <c r="CY112" i="2"/>
  <c r="CY90" i="2"/>
  <c r="CY102" i="2"/>
  <c r="CY135" i="2"/>
  <c r="CY59" i="2"/>
  <c r="CY154" i="2"/>
  <c r="CY180" i="2"/>
  <c r="CY20" i="2"/>
  <c r="CY192" i="2"/>
  <c r="CY93" i="2"/>
  <c r="CY110" i="2"/>
  <c r="CY10" i="2"/>
  <c r="CY53" i="2"/>
  <c r="CY79" i="2"/>
  <c r="CY86" i="2"/>
  <c r="CY121" i="2"/>
  <c r="CY19" i="2"/>
  <c r="CY170" i="2"/>
  <c r="CY76" i="2"/>
  <c r="CY125" i="2"/>
  <c r="CY51" i="2"/>
  <c r="CY23" i="2"/>
  <c r="CY153" i="2"/>
  <c r="CY155" i="2"/>
  <c r="CY96" i="2"/>
  <c r="CY148" i="2"/>
  <c r="CY104" i="2"/>
  <c r="CY13" i="2"/>
  <c r="CY106" i="2"/>
  <c r="CY132" i="2"/>
  <c r="CY145" i="2"/>
  <c r="CY42" i="2"/>
  <c r="CY203" i="2"/>
  <c r="CY181" i="2"/>
  <c r="CY48" i="2"/>
  <c r="CY108" i="2"/>
  <c r="CY85" i="2"/>
  <c r="CY73" i="2"/>
  <c r="CY44" i="2"/>
  <c r="CY80" i="2"/>
  <c r="CY158" i="2"/>
  <c r="CY57" i="2"/>
  <c r="CY117" i="2"/>
  <c r="CY27" i="2"/>
  <c r="CY36" i="2"/>
  <c r="CY50" i="2"/>
  <c r="CY164" i="2"/>
  <c r="CY140" i="2"/>
  <c r="CY25" i="2"/>
  <c r="CY71" i="2"/>
  <c r="CY168" i="2"/>
  <c r="CY161" i="2"/>
  <c r="CY5" i="2"/>
  <c r="CY146" i="2"/>
  <c r="CY4" i="2"/>
  <c r="CY201" i="2"/>
  <c r="CY120" i="2"/>
  <c r="CY22" i="2"/>
  <c r="CY32" i="2"/>
  <c r="CY184" i="2"/>
  <c r="CY37" i="2"/>
  <c r="CY127" i="2"/>
  <c r="CY193" i="2"/>
  <c r="CY118" i="2"/>
  <c r="CY92" i="2"/>
  <c r="CY149" i="2"/>
  <c r="CY41" i="2"/>
  <c r="CY81" i="2"/>
  <c r="CY130" i="2"/>
  <c r="CY55" i="2"/>
  <c r="CY190" i="2"/>
  <c r="CY43" i="2"/>
  <c r="CY115" i="2"/>
  <c r="CY14" i="2"/>
  <c r="CY64" i="2"/>
  <c r="CY173" i="2"/>
  <c r="CY179" i="2"/>
  <c r="CY89" i="2"/>
  <c r="CY49" i="2"/>
  <c r="CY141" i="2"/>
  <c r="CY11" i="2"/>
  <c r="CY122" i="2"/>
  <c r="CY68" i="2"/>
  <c r="CY160" i="2"/>
  <c r="CY150" i="2"/>
  <c r="CY182" i="2"/>
  <c r="CY137" i="2"/>
  <c r="CY21" i="2"/>
  <c r="CY114" i="2"/>
  <c r="CY40" i="2"/>
  <c r="CY178" i="2"/>
  <c r="CY58" i="2"/>
  <c r="CY136" i="2"/>
  <c r="CY98" i="2"/>
  <c r="CY198" i="2"/>
  <c r="CY103" i="2"/>
  <c r="CY77" i="2"/>
  <c r="CY83" i="2"/>
  <c r="CY175" i="2"/>
  <c r="CY144" i="2"/>
  <c r="CY16" i="2"/>
  <c r="CY66" i="2"/>
  <c r="CY113" i="2"/>
  <c r="CY189" i="2"/>
  <c r="CY151" i="2"/>
  <c r="CY163" i="2"/>
  <c r="CY91" i="2"/>
  <c r="CY186" i="2"/>
  <c r="CY156" i="2"/>
  <c r="CY195" i="2"/>
  <c r="CY143" i="2"/>
  <c r="CY134" i="2"/>
  <c r="CY56" i="2"/>
  <c r="CY119" i="2"/>
  <c r="CY63" i="2"/>
  <c r="CY101" i="2"/>
  <c r="CY138" i="2"/>
  <c r="CY61" i="2"/>
  <c r="CY126" i="2"/>
  <c r="CY124" i="2"/>
  <c r="CY70" i="2"/>
  <c r="CY129" i="2"/>
  <c r="CY94" i="2"/>
  <c r="CY33" i="2"/>
  <c r="CY116" i="2"/>
  <c r="CY191" i="2"/>
  <c r="CY35" i="2"/>
  <c r="CY123" i="2"/>
  <c r="CY72" i="2"/>
  <c r="CY166" i="2"/>
  <c r="CY185" i="2"/>
  <c r="CY139" i="2"/>
  <c r="CY34" i="2"/>
  <c r="CY97" i="2"/>
  <c r="CY99" i="2"/>
  <c r="CY147" i="2"/>
  <c r="CY31" i="2"/>
  <c r="CY52" i="2"/>
  <c r="CY202" i="2"/>
  <c r="CY78" i="2"/>
  <c r="CY38" i="2"/>
  <c r="CY7" i="2"/>
  <c r="CY74" i="2"/>
  <c r="CY152" i="2"/>
  <c r="CY54" i="2"/>
  <c r="CY82" i="2"/>
  <c r="CY109" i="2"/>
  <c r="CY162" i="2"/>
  <c r="CY100" i="2"/>
  <c r="CY131" i="2"/>
  <c r="CY165" i="2"/>
  <c r="CY67" i="2"/>
  <c r="CY128" i="2"/>
  <c r="CY46" i="2"/>
  <c r="CY28" i="2"/>
  <c r="CY62" i="2"/>
  <c r="FE115" i="2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CD60" i="2" l="1"/>
  <c r="CD84" i="2"/>
  <c r="CD61" i="2"/>
  <c r="CD11" i="2"/>
  <c r="CD172" i="2"/>
  <c r="CD103" i="2"/>
  <c r="CD164" i="2"/>
  <c r="CD64" i="2"/>
  <c r="CD72" i="2"/>
  <c r="CD33" i="2"/>
  <c r="CD42" i="2"/>
  <c r="CD31" i="2"/>
  <c r="CD71" i="2"/>
  <c r="CD201" i="2"/>
  <c r="CD63" i="2"/>
  <c r="CD190" i="2"/>
  <c r="CD86" i="2"/>
  <c r="CD109" i="2"/>
  <c r="CD179" i="2"/>
  <c r="CD6" i="2"/>
  <c r="CD116" i="2"/>
  <c r="CD8" i="2"/>
  <c r="CD98" i="2"/>
  <c r="CD112" i="2"/>
  <c r="CD101" i="2"/>
  <c r="CD100" i="2"/>
  <c r="CD76" i="2"/>
  <c r="CD68" i="2"/>
  <c r="CD166" i="2"/>
  <c r="CD40" i="2"/>
  <c r="CD36" i="2"/>
  <c r="CD66" i="2"/>
  <c r="CD158" i="2"/>
  <c r="CD157" i="2"/>
  <c r="CD127" i="2"/>
  <c r="CD126" i="2"/>
  <c r="CD132" i="2"/>
  <c r="CD37" i="2"/>
  <c r="CD159" i="2"/>
  <c r="CD10" i="2"/>
  <c r="CD146" i="2"/>
  <c r="CD200" i="2"/>
  <c r="CD23" i="2"/>
  <c r="CD49" i="2"/>
  <c r="CD87" i="2"/>
  <c r="CD104" i="2"/>
  <c r="CD91" i="2"/>
  <c r="CD122" i="2"/>
  <c r="CD176" i="2"/>
  <c r="CD163" i="2"/>
  <c r="CD74" i="2"/>
  <c r="CD165" i="2"/>
  <c r="CD52" i="2"/>
  <c r="CD3" i="2"/>
  <c r="C9" i="4" s="1"/>
  <c r="E9" i="4" s="1"/>
  <c r="F9" i="4" s="1"/>
  <c r="G9" i="4" s="1"/>
  <c r="L9" i="4" s="1"/>
  <c r="CD46" i="2"/>
  <c r="CD188" i="2"/>
  <c r="CD94" i="2"/>
  <c r="CD57" i="2"/>
  <c r="CD50" i="2"/>
  <c r="CD70" i="2"/>
  <c r="CD151" i="2"/>
  <c r="CD182" i="2"/>
  <c r="CD152" i="2"/>
  <c r="CD113" i="2"/>
  <c r="CD26" i="2"/>
  <c r="CD107" i="2"/>
  <c r="CD180" i="2"/>
  <c r="CD82" i="2"/>
  <c r="CD85" i="2"/>
  <c r="CD178" i="2"/>
  <c r="CD75" i="2"/>
  <c r="CD170" i="2"/>
  <c r="CD32" i="2"/>
  <c r="CD53" i="2"/>
  <c r="CD189" i="2"/>
  <c r="CD145" i="2"/>
  <c r="CD191" i="2"/>
  <c r="CD130" i="2"/>
  <c r="CD121" i="2"/>
  <c r="CD81" i="2"/>
  <c r="CD168" i="2"/>
  <c r="CD5" i="2"/>
  <c r="CD22" i="2"/>
  <c r="CD38" i="2"/>
  <c r="CD114" i="2"/>
  <c r="CD93" i="2"/>
  <c r="CD120" i="2"/>
  <c r="CD177" i="2"/>
  <c r="CD149" i="2"/>
  <c r="CD119" i="2"/>
  <c r="CD138" i="2"/>
  <c r="CD18" i="2"/>
  <c r="CD167" i="2"/>
  <c r="CD115" i="2"/>
  <c r="CD186" i="2"/>
  <c r="CD79" i="2"/>
  <c r="CD202" i="2"/>
  <c r="CD17" i="2"/>
  <c r="CD137" i="2"/>
  <c r="CD62" i="2"/>
  <c r="CD19" i="2"/>
  <c r="CD47" i="2"/>
  <c r="CD24" i="2"/>
  <c r="CD148" i="2"/>
  <c r="CD21" i="2"/>
  <c r="CD117" i="2"/>
  <c r="CD97" i="2"/>
  <c r="CD169" i="2"/>
  <c r="CD83" i="2"/>
  <c r="CD35" i="2"/>
  <c r="CD175" i="2"/>
  <c r="CD20" i="2"/>
  <c r="CD56" i="2"/>
  <c r="CD88" i="2"/>
  <c r="CD111" i="2"/>
  <c r="CD143" i="2"/>
  <c r="CD89" i="2"/>
  <c r="CD12" i="2"/>
  <c r="CD25" i="2"/>
  <c r="CD29" i="2"/>
  <c r="CD77" i="2"/>
  <c r="CD181" i="2"/>
  <c r="CD13" i="2"/>
  <c r="CD193" i="2"/>
  <c r="CD185" i="2"/>
  <c r="CD44" i="2"/>
  <c r="CD7" i="2"/>
  <c r="CD41" i="2"/>
  <c r="CD140" i="2"/>
  <c r="CD78" i="2"/>
  <c r="CD4" i="2"/>
  <c r="CD134" i="2"/>
  <c r="CD108" i="2"/>
  <c r="CD95" i="2"/>
  <c r="CD73" i="2"/>
  <c r="CD99" i="2"/>
  <c r="CD45" i="2"/>
  <c r="CD65" i="2"/>
  <c r="CD48" i="2"/>
  <c r="CD15" i="2"/>
  <c r="CD106" i="2"/>
  <c r="CD162" i="2"/>
  <c r="CD16" i="2"/>
  <c r="CD187" i="2"/>
  <c r="CD199" i="2"/>
  <c r="CD92" i="2"/>
  <c r="CD67" i="2"/>
  <c r="CD39" i="2"/>
  <c r="CD131" i="2"/>
  <c r="CD155" i="2"/>
  <c r="CD153" i="2"/>
  <c r="CD90" i="2"/>
  <c r="CD55" i="2"/>
  <c r="CD14" i="2"/>
  <c r="CD118" i="2"/>
  <c r="CD110" i="2"/>
  <c r="CD194" i="2"/>
  <c r="CD51" i="2"/>
  <c r="CD141" i="2"/>
  <c r="CD171" i="2"/>
  <c r="CD28" i="2"/>
  <c r="CD124" i="2"/>
  <c r="CD173" i="2"/>
  <c r="CD96" i="2"/>
  <c r="CD27" i="2"/>
  <c r="CD142" i="2"/>
  <c r="CD34" i="2"/>
  <c r="CD196" i="2"/>
  <c r="CD154" i="2"/>
  <c r="CD195" i="2"/>
  <c r="CD192" i="2"/>
  <c r="CD69" i="2"/>
  <c r="CD136" i="2"/>
  <c r="CD30" i="2"/>
  <c r="CD156" i="2"/>
  <c r="CD129" i="2"/>
  <c r="CD105" i="2"/>
  <c r="CD54" i="2"/>
  <c r="CD43" i="2"/>
  <c r="CD144" i="2"/>
  <c r="CD59" i="2"/>
  <c r="CD203" i="2"/>
  <c r="CD125" i="2"/>
  <c r="CD174" i="2"/>
  <c r="CD150" i="2"/>
  <c r="CD9" i="2"/>
  <c r="CD183" i="2"/>
  <c r="CD128" i="2"/>
  <c r="CD139" i="2"/>
  <c r="CD198" i="2"/>
  <c r="CD58" i="2"/>
  <c r="CD161" i="2"/>
  <c r="CD184" i="2"/>
  <c r="CD147" i="2"/>
  <c r="CD123" i="2"/>
  <c r="CD133" i="2"/>
  <c r="CD135" i="2"/>
  <c r="CD80" i="2"/>
  <c r="CD197" i="2"/>
  <c r="CD160" i="2"/>
  <c r="CD102" i="2"/>
  <c r="FE155" i="2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I71" i="2" l="1"/>
  <c r="BI47" i="2"/>
  <c r="BI70" i="2"/>
  <c r="BI145" i="2"/>
  <c r="BI154" i="2"/>
  <c r="BI166" i="2"/>
  <c r="BI134" i="2"/>
  <c r="BI187" i="2"/>
  <c r="BI73" i="2"/>
  <c r="BI19" i="2"/>
  <c r="BI91" i="2"/>
  <c r="BI176" i="2"/>
  <c r="BI99" i="2"/>
  <c r="BI83" i="2"/>
  <c r="BI137" i="2"/>
  <c r="BI168" i="2"/>
  <c r="BI121" i="2"/>
  <c r="BI101" i="2"/>
  <c r="BI175" i="2"/>
  <c r="BI201" i="2"/>
  <c r="BI164" i="2"/>
  <c r="BI178" i="2"/>
  <c r="BI45" i="2"/>
  <c r="BI75" i="2"/>
  <c r="BI185" i="2"/>
  <c r="BI122" i="2"/>
  <c r="BI174" i="2"/>
  <c r="BI92" i="2"/>
  <c r="BI190" i="2"/>
  <c r="BI100" i="2"/>
  <c r="BI97" i="2"/>
  <c r="BI130" i="2"/>
  <c r="BI144" i="2"/>
  <c r="BI93" i="2"/>
  <c r="BI135" i="2"/>
  <c r="BI195" i="2"/>
  <c r="BI15" i="2"/>
  <c r="BI106" i="2"/>
  <c r="BI180" i="2"/>
  <c r="BI95" i="2"/>
  <c r="BI61" i="2"/>
  <c r="BI49" i="2"/>
  <c r="BI63" i="2"/>
  <c r="BI116" i="2"/>
  <c r="BI67" i="2"/>
  <c r="BI7" i="2"/>
  <c r="BI127" i="2"/>
  <c r="BI199" i="2"/>
  <c r="BI87" i="2"/>
  <c r="BI72" i="2"/>
  <c r="BI152" i="2"/>
  <c r="BI69" i="2"/>
  <c r="BI107" i="2"/>
  <c r="BI29" i="2"/>
  <c r="BI56" i="2"/>
  <c r="BI197" i="2"/>
  <c r="BI181" i="2"/>
  <c r="BI139" i="2"/>
  <c r="BI119" i="2"/>
  <c r="BI141" i="2"/>
  <c r="BI21" i="2"/>
  <c r="BI124" i="2"/>
  <c r="BI23" i="2"/>
  <c r="BI125" i="2"/>
  <c r="BI42" i="2"/>
  <c r="BI52" i="2"/>
  <c r="BI184" i="2"/>
  <c r="BI37" i="2"/>
  <c r="BI161" i="2"/>
  <c r="BI146" i="2"/>
  <c r="BI6" i="2"/>
  <c r="BI157" i="2"/>
  <c r="BI192" i="2"/>
  <c r="BI40" i="2"/>
  <c r="BI32" i="2"/>
  <c r="BI46" i="2"/>
  <c r="BI25" i="2"/>
  <c r="BI16" i="2"/>
  <c r="BI20" i="2"/>
  <c r="BI85" i="2"/>
  <c r="BI200" i="2"/>
  <c r="BI55" i="2"/>
  <c r="BI36" i="2"/>
  <c r="BI41" i="2"/>
  <c r="BI167" i="2"/>
  <c r="BI39" i="2"/>
  <c r="BI4" i="2"/>
  <c r="BI172" i="2"/>
  <c r="BI113" i="2"/>
  <c r="BI34" i="2"/>
  <c r="BI51" i="2"/>
  <c r="BI8" i="2"/>
  <c r="BI163" i="2"/>
  <c r="BI50" i="2"/>
  <c r="BI64" i="2"/>
  <c r="BI88" i="2"/>
  <c r="BI57" i="2"/>
  <c r="BI179" i="2"/>
  <c r="BI96" i="2"/>
  <c r="BI126" i="2"/>
  <c r="BI182" i="2"/>
  <c r="BI188" i="2"/>
  <c r="BI194" i="2"/>
  <c r="BI112" i="2"/>
  <c r="BI84" i="2"/>
  <c r="BI81" i="2"/>
  <c r="BI59" i="2"/>
  <c r="BI128" i="2"/>
  <c r="BI132" i="2"/>
  <c r="BI118" i="2"/>
  <c r="BI150" i="2"/>
  <c r="BI203" i="2"/>
  <c r="BI22" i="2"/>
  <c r="BI111" i="2"/>
  <c r="BI148" i="2"/>
  <c r="BI142" i="2"/>
  <c r="BI186" i="2"/>
  <c r="BI120" i="2"/>
  <c r="BI138" i="2"/>
  <c r="BI27" i="2"/>
  <c r="BI98" i="2"/>
  <c r="BI33" i="2"/>
  <c r="BI189" i="2"/>
  <c r="BI74" i="2"/>
  <c r="BI38" i="2"/>
  <c r="BI28" i="2"/>
  <c r="BI53" i="2"/>
  <c r="BI76" i="2"/>
  <c r="BI14" i="2"/>
  <c r="BI13" i="2"/>
  <c r="BI54" i="2"/>
  <c r="BI110" i="2"/>
  <c r="BI105" i="2"/>
  <c r="BI173" i="2"/>
  <c r="BI155" i="2"/>
  <c r="BI94" i="2"/>
  <c r="BI151" i="2"/>
  <c r="BI60" i="2"/>
  <c r="BI102" i="2"/>
  <c r="BI80" i="2"/>
  <c r="BI171" i="2"/>
  <c r="BI158" i="2"/>
  <c r="BI58" i="2"/>
  <c r="BI65" i="2"/>
  <c r="BI115" i="2"/>
  <c r="BI79" i="2"/>
  <c r="BI196" i="2"/>
  <c r="BI177" i="2"/>
  <c r="BI129" i="2"/>
  <c r="BI68" i="2"/>
  <c r="BI198" i="2"/>
  <c r="BI48" i="2"/>
  <c r="BI89" i="2"/>
  <c r="BI35" i="2"/>
  <c r="BI77" i="2"/>
  <c r="BI147" i="2"/>
  <c r="BI66" i="2"/>
  <c r="BI117" i="2"/>
  <c r="BI131" i="2"/>
  <c r="BI12" i="2"/>
  <c r="BI136" i="2"/>
  <c r="BI133" i="2"/>
  <c r="BI108" i="2"/>
  <c r="BI191" i="2"/>
  <c r="BI26" i="2"/>
  <c r="BI44" i="2"/>
  <c r="BI104" i="2"/>
  <c r="BI11" i="2"/>
  <c r="BI30" i="2"/>
  <c r="BI9" i="2"/>
  <c r="BI31" i="2"/>
  <c r="BI18" i="2"/>
  <c r="BI183" i="2"/>
  <c r="BI90" i="2"/>
  <c r="BI153" i="2"/>
  <c r="BI62" i="2"/>
  <c r="BI10" i="2"/>
  <c r="BI82" i="2"/>
  <c r="BI103" i="2"/>
  <c r="BI5" i="2"/>
  <c r="BI159" i="2"/>
  <c r="BI143" i="2"/>
  <c r="BI24" i="2"/>
  <c r="BI202" i="2"/>
  <c r="BI3" i="2"/>
  <c r="C8" i="4" s="1"/>
  <c r="E8" i="4" s="1"/>
  <c r="F8" i="4" s="1"/>
  <c r="G8" i="4" s="1"/>
  <c r="L8" i="4" s="1"/>
  <c r="BI123" i="2"/>
  <c r="BI114" i="2"/>
  <c r="BI78" i="2"/>
  <c r="BI149" i="2"/>
  <c r="BI86" i="2"/>
  <c r="BI170" i="2"/>
  <c r="BI17" i="2"/>
  <c r="BI140" i="2"/>
  <c r="BI162" i="2"/>
  <c r="BI160" i="2"/>
  <c r="BI109" i="2"/>
  <c r="BI169" i="2"/>
  <c r="BI156" i="2"/>
  <c r="BI43" i="2"/>
  <c r="BI193" i="2"/>
  <c r="BI165" i="2"/>
  <c r="BF124" i="2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<sst xmlns="http://schemas.openxmlformats.org/spreadsheetml/2006/main" count="1170" uniqueCount="324">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</sst>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1.9199716212741016</c:v>
                </c:pt>
                <c:pt idx="2">
                  <c:v>2.7783837817723858</c:v>
                </c:pt>
                <c:pt idx="3">
                  <c:v>4.0223147679412268</c:v>
                </c:pt>
                <c:pt idx="4">
                  <c:v>5.8256327289341234</c:v>
                </c:pt>
                <c:pt idx="5">
                  <c:v>8.4409264905674721</c:v>
                </c:pt>
                <c:pt idx="6">
                  <c:v>12.235275533799731</c:v>
                </c:pt>
                <c:pt idx="7">
                  <c:v>36.637274530047357</c:v>
                </c:pt>
                <c:pt idx="8">
                  <c:v>61.688187067404698</c:v>
                </c:pt>
                <c:pt idx="9">
                  <c:v>89.832036425235188</c:v>
                </c:pt>
                <c:pt idx="10">
                  <c:v>118.86519359265833</c:v>
                </c:pt>
                <c:pt idx="11">
                  <c:v>146.61696480780643</c:v>
                </c:pt>
                <c:pt idx="12">
                  <c:v>170.93352467622933</c:v>
                </c:pt>
                <c:pt idx="13">
                  <c:v>195.16855533604027</c:v>
                </c:pt>
                <c:pt idx="14">
                  <c:v>218.23658696519121</c:v>
                </c:pt>
                <c:pt idx="15">
                  <c:v>237.96432737707607</c:v>
                </c:pt>
                <c:pt idx="16">
                  <c:v>258.74769419360268</c:v>
                </c:pt>
                <c:pt idx="17">
                  <c:v>274.03742715328451</c:v>
                </c:pt>
                <c:pt idx="18">
                  <c:v>287.12761317419091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5729680"/>
        <c:axId val="495725328"/>
      </c:scatterChart>
      <c:valAx>
        <c:axId val="4957296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95725328"/>
        <c:crosses val="autoZero"/>
        <c:crossBetween val="midCat"/>
      </c:valAx>
      <c:valAx>
        <c:axId val="495725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957296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11628272"/>
        <c:axId val="511632624"/>
      </c:scatterChart>
      <c:valAx>
        <c:axId val="51162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11632624"/>
        <c:crosses val="autoZero"/>
        <c:crossBetween val="midCat"/>
      </c:valAx>
      <c:valAx>
        <c:axId val="511632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1162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5727504"/>
        <c:axId val="495724240"/>
      </c:scatterChart>
      <c:valAx>
        <c:axId val="4957275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95724240"/>
        <c:crosses val="autoZero"/>
        <c:crossBetween val="midCat"/>
      </c:valAx>
      <c:valAx>
        <c:axId val="495724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957275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3101232"/>
        <c:axId val="632478336"/>
      </c:scatterChart>
      <c:valAx>
        <c:axId val="2531012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2478336"/>
        <c:crosses val="autoZero"/>
        <c:crossBetween val="midCat"/>
      </c:valAx>
      <c:valAx>
        <c:axId val="632478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531012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32478880"/>
        <c:axId val="632477248"/>
      </c:scatterChart>
      <c:valAx>
        <c:axId val="6324788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2477248"/>
        <c:crosses val="autoZero"/>
        <c:crossBetween val="midCat"/>
      </c:valAx>
      <c:valAx>
        <c:axId val="632477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24788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32479424"/>
        <c:axId val="632479968"/>
      </c:scatterChart>
      <c:valAx>
        <c:axId val="6324794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2479968"/>
        <c:crosses val="autoZero"/>
        <c:crossBetween val="midCat"/>
      </c:valAx>
      <c:valAx>
        <c:axId val="632479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24794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32477792"/>
        <c:axId val="632480512"/>
      </c:scatterChart>
      <c:valAx>
        <c:axId val="63247779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2480512"/>
        <c:crosses val="autoZero"/>
        <c:crossBetween val="midCat"/>
      </c:valAx>
      <c:valAx>
        <c:axId val="632480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24777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11627728"/>
        <c:axId val="511633168"/>
      </c:scatterChart>
      <c:valAx>
        <c:axId val="51162772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11633168"/>
        <c:crosses val="autoZero"/>
        <c:crossBetween val="midCat"/>
      </c:valAx>
      <c:valAx>
        <c:axId val="51163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116277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11628816"/>
        <c:axId val="511627184"/>
      </c:scatterChart>
      <c:valAx>
        <c:axId val="51162881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11627184"/>
        <c:crosses val="autoZero"/>
        <c:crossBetween val="midCat"/>
      </c:valAx>
      <c:valAx>
        <c:axId val="511627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116288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11633712"/>
        <c:axId val="511626640"/>
      </c:scatterChart>
      <c:valAx>
        <c:axId val="51163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11626640"/>
        <c:crosses val="autoZero"/>
        <c:crossBetween val="midCat"/>
      </c:valAx>
      <c:valAx>
        <c:axId val="511626640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1163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xmlns="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xmlns="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xmlns="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opLeftCell="A7" zoomScale="80" zoomScaleNormal="80" workbookViewId="0">
      <selection activeCell="C6" sqref="C6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6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3"/>
      <c r="I3" s="226" t="s">
        <v>304</v>
      </c>
      <c r="J3" s="94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5"/>
      <c r="B4" s="95"/>
      <c r="C4" s="95"/>
      <c r="D4" s="95"/>
      <c r="E4" s="95"/>
      <c r="F4" s="95"/>
      <c r="G4" s="236"/>
      <c r="I4" s="226" t="s">
        <v>305</v>
      </c>
      <c r="J4" s="94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2.1</v>
      </c>
      <c r="D5" s="305" t="s">
        <v>229</v>
      </c>
      <c r="E5" s="306"/>
      <c r="F5" s="95"/>
      <c r="G5" s="236"/>
      <c r="H5" s="237"/>
      <c r="I5" s="237"/>
      <c r="J5" s="24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6"/>
      <c r="B6" s="96"/>
      <c r="C6" s="97"/>
      <c r="D6" s="91"/>
      <c r="E6" s="91"/>
      <c r="F6" s="29"/>
      <c r="G6" s="238"/>
      <c r="H6" s="239"/>
      <c r="I6" s="239"/>
      <c r="J6" s="246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</row>
    <row r="7" spans="1:38" ht="26.25" x14ac:dyDescent="0.25">
      <c r="A7" s="302" t="s">
        <v>226</v>
      </c>
      <c r="B7" s="302"/>
      <c r="C7" s="95"/>
      <c r="D7" s="95"/>
      <c r="E7" s="5"/>
      <c r="F7" s="95"/>
      <c r="G7" s="236"/>
      <c r="H7" s="237"/>
      <c r="I7" s="237"/>
      <c r="J7" s="24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1"/>
      <c r="J8" s="24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112</v>
      </c>
      <c r="C9" s="35">
        <v>1</v>
      </c>
      <c r="D9" s="36">
        <f t="shared" ref="D9:D18" si="0">C9*$C$5</f>
        <v>2.1</v>
      </c>
      <c r="E9" s="37">
        <v>18</v>
      </c>
      <c r="F9" s="38" t="str">
        <f t="array" ref="F9">IF(E9="","",IF(INDEX(A:A,MAX(IF(ISNUMBER($A$36:$A$55),ROW($A$36:$A$55),"")))&lt;&gt;E9,"Corrigez : révolution incorrecte","OK"))</f>
        <v>OK</v>
      </c>
      <c r="G9" s="256" t="s">
        <v>306</v>
      </c>
      <c r="I9" s="252"/>
      <c r="J9" s="24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2"/>
      <c r="J10" s="24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29"/>
      <c r="I11" s="252"/>
      <c r="J11" s="24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29"/>
      <c r="I12" s="252"/>
      <c r="J12" s="24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29"/>
      <c r="I13" s="252"/>
      <c r="J13" s="24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29"/>
      <c r="I14" s="252"/>
      <c r="J14" s="24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29"/>
      <c r="I15" s="252"/>
      <c r="J15" s="24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29"/>
      <c r="I16" s="252"/>
      <c r="J16" s="24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29"/>
      <c r="I17" s="252"/>
      <c r="J17" s="24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29"/>
      <c r="I18" s="252"/>
      <c r="J18" s="24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98"/>
      <c r="B19" s="39" t="s">
        <v>175</v>
      </c>
      <c r="C19" s="40">
        <f>SUM(C9:C18)</f>
        <v>1</v>
      </c>
      <c r="D19" s="41">
        <f>SUM(D9:D18)</f>
        <v>2.1</v>
      </c>
      <c r="E19" s="5"/>
      <c r="F19" s="99"/>
      <c r="G19" s="240"/>
      <c r="H19" s="241"/>
      <c r="I19" s="240"/>
      <c r="J19" s="24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98"/>
      <c r="B20" s="42" t="s">
        <v>230</v>
      </c>
      <c r="C20" s="43" t="str">
        <f>IF(C19&gt;100%,"Erreur : corrigez","OK")</f>
        <v>OK</v>
      </c>
      <c r="D20" s="247"/>
      <c r="F20" s="239"/>
      <c r="G20" s="239"/>
      <c r="H20" s="241"/>
      <c r="I20" s="240"/>
      <c r="J20" s="24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2"/>
      <c r="I21" s="253"/>
      <c r="J21" s="24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7"/>
      <c r="H22" s="228"/>
      <c r="I22" s="246"/>
      <c r="J22" s="246"/>
      <c r="P22" s="97"/>
      <c r="Q22" s="97"/>
      <c r="R22" s="97"/>
      <c r="S22" s="97"/>
      <c r="T22" s="97"/>
      <c r="U22" s="97"/>
      <c r="V22" s="97"/>
      <c r="W22" s="97"/>
      <c r="X22" s="97"/>
      <c r="Y22" s="97"/>
      <c r="Z22" s="97"/>
      <c r="AA22" s="97"/>
      <c r="AB22" s="97"/>
      <c r="AC22" s="97"/>
      <c r="AD22" s="97"/>
      <c r="AE22" s="97"/>
      <c r="AF22" s="97"/>
      <c r="AG22" s="97"/>
      <c r="AH22" s="97"/>
      <c r="AI22" s="97"/>
      <c r="AJ22" s="97"/>
      <c r="AK22" s="97"/>
      <c r="AL22" s="97"/>
      <c r="AM22" s="97"/>
    </row>
    <row r="23" spans="1:45" x14ac:dyDescent="0.25">
      <c r="A23" s="5"/>
      <c r="B23" s="5"/>
      <c r="C23" s="5"/>
      <c r="H23" s="219"/>
      <c r="I23" s="245"/>
      <c r="J23" s="24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0"/>
      <c r="F24" s="100"/>
      <c r="G24" s="243"/>
      <c r="H24" s="229"/>
      <c r="I24" s="243"/>
      <c r="J24" s="244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1"/>
      <c r="E25" s="5"/>
      <c r="F25" s="101"/>
      <c r="G25" s="244"/>
      <c r="H25" s="229"/>
      <c r="I25" s="244"/>
      <c r="J25" s="244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</v>
      </c>
      <c r="D26" s="47" t="s">
        <v>234</v>
      </c>
      <c r="E26" s="100"/>
      <c r="F26" s="100"/>
      <c r="G26" s="243"/>
      <c r="I26" s="243"/>
      <c r="J26" s="243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0"/>
      <c r="F27" s="100"/>
      <c r="G27" s="243"/>
      <c r="I27" s="243"/>
      <c r="J27" s="243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5"/>
      <c r="I28" s="245"/>
      <c r="J28" s="24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5"/>
      <c r="I29" s="245"/>
      <c r="J29" s="24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48"/>
      <c r="H30" s="246"/>
      <c r="I30" s="246"/>
      <c r="J30" s="246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97"/>
      <c r="AQ30" s="97"/>
      <c r="AR30" s="97"/>
      <c r="AS30" s="97"/>
    </row>
    <row r="31" spans="1:45" x14ac:dyDescent="0.25">
      <c r="A31" s="5"/>
      <c r="B31" s="5"/>
      <c r="H31" s="245"/>
      <c r="I31" s="245"/>
      <c r="J31" s="245"/>
      <c r="K31" s="248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Peuplier Koster</v>
      </c>
      <c r="D32" s="257" t="s">
        <v>307</v>
      </c>
      <c r="K32" s="248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48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0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2"/>
      <c r="J34" s="249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0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6</v>
      </c>
      <c r="B36" s="63">
        <v>10</v>
      </c>
      <c r="C36" s="63"/>
      <c r="D36" s="63"/>
      <c r="E36" s="54"/>
      <c r="F36" s="54"/>
      <c r="G36" s="54"/>
      <c r="H36" s="54"/>
      <c r="I36" s="52">
        <f>IFERROR(B36/A36,"")</f>
        <v>1.6666666666666667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7</v>
      </c>
      <c r="B37" s="63">
        <v>31</v>
      </c>
      <c r="C37" s="63"/>
      <c r="D37" s="63"/>
      <c r="E37" s="54"/>
      <c r="F37" s="54"/>
      <c r="G37" s="54"/>
      <c r="H37" s="54"/>
      <c r="I37" s="56">
        <f t="shared" ref="I37:I55" si="1">IF(A37&lt;&gt;0,(B37-(B36-D36))/(A37-A36),"")</f>
        <v>21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8</v>
      </c>
      <c r="B38" s="63">
        <v>53</v>
      </c>
      <c r="C38" s="63"/>
      <c r="D38" s="63"/>
      <c r="E38" s="54"/>
      <c r="F38" s="54"/>
      <c r="G38" s="54"/>
      <c r="H38" s="54"/>
      <c r="I38" s="56">
        <f t="shared" si="1"/>
        <v>22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9</v>
      </c>
      <c r="B39" s="63">
        <v>78</v>
      </c>
      <c r="C39" s="63"/>
      <c r="D39" s="63"/>
      <c r="E39" s="54"/>
      <c r="F39" s="54"/>
      <c r="G39" s="54"/>
      <c r="H39" s="54"/>
      <c r="I39" s="52">
        <f t="shared" si="1"/>
        <v>25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10</v>
      </c>
      <c r="B40" s="63">
        <v>104</v>
      </c>
      <c r="C40" s="63"/>
      <c r="D40" s="63"/>
      <c r="E40" s="54"/>
      <c r="F40" s="54"/>
      <c r="G40" s="54"/>
      <c r="H40" s="54"/>
      <c r="I40" s="52">
        <f t="shared" si="1"/>
        <v>26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11</v>
      </c>
      <c r="B41" s="63">
        <v>129</v>
      </c>
      <c r="C41" s="63"/>
      <c r="D41" s="63"/>
      <c r="E41" s="54"/>
      <c r="F41" s="54"/>
      <c r="G41" s="54"/>
      <c r="H41" s="54"/>
      <c r="I41" s="56">
        <f t="shared" si="1"/>
        <v>25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12</v>
      </c>
      <c r="B42" s="63">
        <v>151</v>
      </c>
      <c r="C42" s="63"/>
      <c r="D42" s="63"/>
      <c r="E42" s="54"/>
      <c r="F42" s="54"/>
      <c r="G42" s="54"/>
      <c r="H42" s="54"/>
      <c r="I42" s="56">
        <f t="shared" si="1"/>
        <v>22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1">
        <v>13</v>
      </c>
      <c r="B43" s="63">
        <v>173</v>
      </c>
      <c r="C43" s="63"/>
      <c r="D43" s="63"/>
      <c r="E43" s="54"/>
      <c r="F43" s="54"/>
      <c r="G43" s="54"/>
      <c r="H43" s="54"/>
      <c r="I43" s="52">
        <f t="shared" si="1"/>
        <v>22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1">
        <v>14</v>
      </c>
      <c r="B44" s="63">
        <v>194</v>
      </c>
      <c r="C44" s="63"/>
      <c r="D44" s="63"/>
      <c r="E44" s="54"/>
      <c r="F44" s="54"/>
      <c r="G44" s="54"/>
      <c r="H44" s="54"/>
      <c r="I44" s="52">
        <f t="shared" si="1"/>
        <v>21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1">
        <v>15</v>
      </c>
      <c r="B45" s="63">
        <v>212</v>
      </c>
      <c r="C45" s="63"/>
      <c r="D45" s="63"/>
      <c r="E45" s="54"/>
      <c r="F45" s="54"/>
      <c r="G45" s="54"/>
      <c r="H45" s="54"/>
      <c r="I45" s="52">
        <f t="shared" si="1"/>
        <v>18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1">
        <v>16</v>
      </c>
      <c r="B46" s="63">
        <v>231</v>
      </c>
      <c r="C46" s="63"/>
      <c r="D46" s="63"/>
      <c r="E46" s="54"/>
      <c r="F46" s="54"/>
      <c r="G46" s="54"/>
      <c r="H46" s="54"/>
      <c r="I46" s="52">
        <f t="shared" si="1"/>
        <v>19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1">
        <v>17</v>
      </c>
      <c r="B47" s="63">
        <v>245</v>
      </c>
      <c r="C47" s="63"/>
      <c r="D47" s="63"/>
      <c r="E47" s="54"/>
      <c r="F47" s="54"/>
      <c r="G47" s="54"/>
      <c r="H47" s="54"/>
      <c r="I47" s="52">
        <f t="shared" si="1"/>
        <v>14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1">
        <v>18</v>
      </c>
      <c r="B48" s="63">
        <v>257</v>
      </c>
      <c r="C48" s="63">
        <v>1</v>
      </c>
      <c r="D48" s="63">
        <f>B48</f>
        <v>257</v>
      </c>
      <c r="E48" s="54">
        <v>0.77</v>
      </c>
      <c r="F48" s="54">
        <v>0.12</v>
      </c>
      <c r="G48" s="54">
        <v>0.11</v>
      </c>
      <c r="H48" s="54"/>
      <c r="I48" s="52">
        <f t="shared" si="1"/>
        <v>12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1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1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1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1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1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1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1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7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3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0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2"/>
      <c r="J60" s="249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0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290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290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290"/>
      <c r="F64" s="290"/>
      <c r="G64" s="290"/>
      <c r="H64" s="290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290"/>
      <c r="F65" s="290"/>
      <c r="G65" s="290"/>
      <c r="H65" s="290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290"/>
      <c r="F66" s="290"/>
      <c r="G66" s="290"/>
      <c r="H66" s="290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290"/>
      <c r="F67" s="290"/>
      <c r="G67" s="290"/>
      <c r="H67" s="290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290"/>
      <c r="F68" s="290"/>
      <c r="G68" s="290"/>
      <c r="H68" s="290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63"/>
      <c r="B69" s="63"/>
      <c r="C69" s="63"/>
      <c r="D69" s="63"/>
      <c r="E69" s="290"/>
      <c r="F69" s="290"/>
      <c r="G69" s="290"/>
      <c r="H69" s="290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63"/>
      <c r="B70" s="63"/>
      <c r="C70" s="63"/>
      <c r="D70" s="63"/>
      <c r="E70" s="290"/>
      <c r="F70" s="290"/>
      <c r="G70" s="290"/>
      <c r="H70" s="290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63"/>
      <c r="B71" s="63"/>
      <c r="C71" s="63"/>
      <c r="D71" s="63"/>
      <c r="E71" s="290"/>
      <c r="F71" s="290"/>
      <c r="G71" s="290"/>
      <c r="H71" s="290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63"/>
      <c r="B72" s="63"/>
      <c r="C72" s="63"/>
      <c r="D72" s="63"/>
      <c r="E72" s="290"/>
      <c r="F72" s="290"/>
      <c r="G72" s="290"/>
      <c r="H72" s="290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63"/>
      <c r="B73" s="63"/>
      <c r="C73" s="63"/>
      <c r="D73" s="63"/>
      <c r="E73" s="290"/>
      <c r="F73" s="290"/>
      <c r="G73" s="290"/>
      <c r="H73" s="290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63"/>
      <c r="B74" s="63"/>
      <c r="C74" s="63"/>
      <c r="D74" s="63"/>
      <c r="E74" s="291"/>
      <c r="F74" s="291"/>
      <c r="G74" s="291"/>
      <c r="H74" s="291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63"/>
      <c r="B75" s="63"/>
      <c r="C75" s="63"/>
      <c r="D75" s="63"/>
      <c r="E75" s="291"/>
      <c r="F75" s="291"/>
      <c r="G75" s="291"/>
      <c r="H75" s="291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63"/>
      <c r="B76" s="53"/>
      <c r="C76" s="63"/>
      <c r="D76" s="53"/>
      <c r="E76" s="57"/>
      <c r="F76" s="57"/>
      <c r="G76" s="57"/>
      <c r="H76" s="57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7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3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0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2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54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54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54"/>
      <c r="F90" s="54"/>
      <c r="G90" s="54"/>
      <c r="H90" s="54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54"/>
      <c r="F91" s="54"/>
      <c r="G91" s="54"/>
      <c r="H91" s="54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54"/>
      <c r="F92" s="54"/>
      <c r="G92" s="54"/>
      <c r="H92" s="54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54"/>
      <c r="F93" s="54"/>
      <c r="G93" s="54"/>
      <c r="H93" s="54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54"/>
      <c r="F94" s="54"/>
      <c r="G94" s="54"/>
      <c r="H94" s="54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53"/>
      <c r="B95" s="53"/>
      <c r="C95" s="53"/>
      <c r="D95" s="53"/>
      <c r="E95" s="54"/>
      <c r="F95" s="54"/>
      <c r="G95" s="54"/>
      <c r="H95" s="54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53"/>
      <c r="B96" s="53"/>
      <c r="C96" s="53"/>
      <c r="D96" s="53"/>
      <c r="E96" s="54"/>
      <c r="F96" s="54"/>
      <c r="G96" s="54"/>
      <c r="H96" s="54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53"/>
      <c r="B97" s="53"/>
      <c r="C97" s="53"/>
      <c r="D97" s="53"/>
      <c r="E97" s="54"/>
      <c r="F97" s="54"/>
      <c r="G97" s="54"/>
      <c r="H97" s="54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53"/>
      <c r="B98" s="53"/>
      <c r="C98" s="53"/>
      <c r="D98" s="53"/>
      <c r="E98" s="54"/>
      <c r="F98" s="54"/>
      <c r="G98" s="54"/>
      <c r="H98" s="54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53"/>
      <c r="B99" s="53"/>
      <c r="C99" s="53"/>
      <c r="D99" s="53"/>
      <c r="E99" s="54"/>
      <c r="F99" s="54"/>
      <c r="G99" s="54"/>
      <c r="H99" s="54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53"/>
      <c r="B100" s="53"/>
      <c r="C100" s="53"/>
      <c r="D100" s="53"/>
      <c r="E100" s="54"/>
      <c r="F100" s="54"/>
      <c r="G100" s="54"/>
      <c r="H100" s="54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53"/>
      <c r="B101" s="53"/>
      <c r="C101" s="53"/>
      <c r="D101" s="53"/>
      <c r="E101" s="54"/>
      <c r="F101" s="54"/>
      <c r="G101" s="54"/>
      <c r="H101" s="54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53"/>
      <c r="B102" s="53"/>
      <c r="C102" s="53"/>
      <c r="D102" s="53"/>
      <c r="E102" s="54"/>
      <c r="F102" s="54"/>
      <c r="G102" s="54"/>
      <c r="H102" s="54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53"/>
      <c r="B103" s="53"/>
      <c r="C103" s="53"/>
      <c r="D103" s="53"/>
      <c r="E103" s="54"/>
      <c r="F103" s="54"/>
      <c r="G103" s="54"/>
      <c r="H103" s="54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53"/>
      <c r="B104" s="53"/>
      <c r="C104" s="53"/>
      <c r="D104" s="53"/>
      <c r="E104" s="54"/>
      <c r="F104" s="54"/>
      <c r="G104" s="54"/>
      <c r="H104" s="54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4"/>
      <c r="F105" s="54"/>
      <c r="G105" s="54"/>
      <c r="H105" s="54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4"/>
      <c r="F106" s="54"/>
      <c r="G106" s="54"/>
      <c r="H106" s="54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4"/>
      <c r="F107" s="54"/>
      <c r="G107" s="54"/>
      <c r="H107" s="54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7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3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0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2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6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6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6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6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6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6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53"/>
      <c r="B120" s="63"/>
      <c r="C120" s="63"/>
      <c r="D120" s="63"/>
      <c r="E120" s="54"/>
      <c r="F120" s="54"/>
      <c r="G120" s="54"/>
      <c r="H120" s="54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281"/>
      <c r="B121" s="63"/>
      <c r="C121" s="63"/>
      <c r="D121" s="63"/>
      <c r="E121" s="54"/>
      <c r="F121" s="54"/>
      <c r="G121" s="54"/>
      <c r="H121" s="54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281"/>
      <c r="B122" s="63"/>
      <c r="C122" s="63"/>
      <c r="D122" s="63"/>
      <c r="E122" s="54"/>
      <c r="F122" s="54"/>
      <c r="G122" s="54"/>
      <c r="H122" s="54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281"/>
      <c r="B123" s="63"/>
      <c r="C123" s="63"/>
      <c r="D123" s="63"/>
      <c r="E123" s="54"/>
      <c r="F123" s="54"/>
      <c r="G123" s="54"/>
      <c r="H123" s="54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281"/>
      <c r="B124" s="63"/>
      <c r="C124" s="63"/>
      <c r="D124" s="63"/>
      <c r="E124" s="54"/>
      <c r="F124" s="54"/>
      <c r="G124" s="54"/>
      <c r="H124" s="54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281"/>
      <c r="B125" s="63"/>
      <c r="C125" s="63"/>
      <c r="D125" s="63"/>
      <c r="E125" s="54"/>
      <c r="F125" s="54"/>
      <c r="G125" s="54"/>
      <c r="H125" s="54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281"/>
      <c r="B126" s="63"/>
      <c r="C126" s="63"/>
      <c r="D126" s="63"/>
      <c r="E126" s="54"/>
      <c r="F126" s="54"/>
      <c r="G126" s="54"/>
      <c r="H126" s="54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281"/>
      <c r="B127" s="63"/>
      <c r="C127" s="63"/>
      <c r="D127" s="63"/>
      <c r="E127" s="54"/>
      <c r="F127" s="54"/>
      <c r="G127" s="54"/>
      <c r="H127" s="54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281"/>
      <c r="B128" s="53"/>
      <c r="C128" s="53"/>
      <c r="D128" s="53"/>
      <c r="E128" s="54"/>
      <c r="F128" s="54"/>
      <c r="G128" s="54"/>
      <c r="H128" s="54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281"/>
      <c r="B129" s="53"/>
      <c r="C129" s="53"/>
      <c r="D129" s="53"/>
      <c r="E129" s="54"/>
      <c r="F129" s="54"/>
      <c r="G129" s="54"/>
      <c r="H129" s="54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281"/>
      <c r="B130" s="53"/>
      <c r="C130" s="53"/>
      <c r="D130" s="53"/>
      <c r="E130" s="54"/>
      <c r="F130" s="54"/>
      <c r="G130" s="54"/>
      <c r="H130" s="54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281"/>
      <c r="B131" s="53"/>
      <c r="C131" s="53"/>
      <c r="D131" s="53"/>
      <c r="E131" s="54"/>
      <c r="F131" s="54"/>
      <c r="G131" s="54"/>
      <c r="H131" s="54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281"/>
      <c r="B132" s="53"/>
      <c r="C132" s="53"/>
      <c r="D132" s="53"/>
      <c r="E132" s="54"/>
      <c r="F132" s="54"/>
      <c r="G132" s="54"/>
      <c r="H132" s="54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281"/>
      <c r="B133" s="53"/>
      <c r="C133" s="53"/>
      <c r="D133" s="53"/>
      <c r="E133" s="54"/>
      <c r="F133" s="54"/>
      <c r="G133" s="54"/>
      <c r="H133" s="54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7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3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0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2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6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6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6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6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6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6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6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53"/>
      <c r="C147" s="53"/>
      <c r="D147" s="5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53"/>
      <c r="C148" s="53"/>
      <c r="D148" s="5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8"/>
      <c r="B149" s="58"/>
      <c r="C149" s="58"/>
      <c r="D149" s="58"/>
      <c r="E149" s="66"/>
      <c r="F149" s="66"/>
      <c r="G149" s="66"/>
      <c r="H149" s="66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8"/>
      <c r="B150" s="58"/>
      <c r="C150" s="58"/>
      <c r="D150" s="58"/>
      <c r="E150" s="66"/>
      <c r="F150" s="66"/>
      <c r="G150" s="66"/>
      <c r="H150" s="66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8"/>
      <c r="B151" s="58"/>
      <c r="C151" s="58"/>
      <c r="D151" s="58"/>
      <c r="E151" s="66"/>
      <c r="F151" s="66"/>
      <c r="G151" s="66"/>
      <c r="H151" s="66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8"/>
      <c r="B152" s="58"/>
      <c r="C152" s="58"/>
      <c r="D152" s="58"/>
      <c r="E152" s="67"/>
      <c r="F152" s="67"/>
      <c r="G152" s="67"/>
      <c r="H152" s="6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92"/>
      <c r="B153" s="63"/>
      <c r="C153" s="92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3"/>
      <c r="B154" s="53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3"/>
      <c r="B155" s="53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3"/>
      <c r="B156" s="53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3"/>
      <c r="B157" s="53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3"/>
      <c r="B158" s="53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3"/>
      <c r="B159" s="53"/>
      <c r="C159" s="53"/>
      <c r="D159" s="53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7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3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0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2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5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5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5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5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5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5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5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63"/>
      <c r="C173" s="53"/>
      <c r="D173" s="6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63"/>
      <c r="C174" s="53"/>
      <c r="D174" s="6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63"/>
      <c r="C175" s="53"/>
      <c r="D175" s="6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63"/>
      <c r="C176" s="53"/>
      <c r="D176" s="6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63"/>
      <c r="C177" s="53"/>
      <c r="D177" s="6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63"/>
      <c r="C178" s="53"/>
      <c r="D178" s="63"/>
      <c r="E178" s="57"/>
      <c r="F178" s="57"/>
      <c r="G178" s="57"/>
      <c r="H178" s="57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63"/>
      <c r="C179" s="53"/>
      <c r="D179" s="63"/>
      <c r="E179" s="57"/>
      <c r="F179" s="57"/>
      <c r="G179" s="57"/>
      <c r="H179" s="57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8"/>
      <c r="B180" s="59"/>
      <c r="C180" s="53"/>
      <c r="D180" s="53"/>
      <c r="E180" s="57"/>
      <c r="F180" s="57"/>
      <c r="G180" s="57"/>
      <c r="H180" s="57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8"/>
      <c r="B181" s="59"/>
      <c r="C181" s="53"/>
      <c r="D181" s="53"/>
      <c r="E181" s="57"/>
      <c r="F181" s="57"/>
      <c r="G181" s="57"/>
      <c r="H181" s="57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8"/>
      <c r="B182" s="59"/>
      <c r="C182" s="53"/>
      <c r="D182" s="61"/>
      <c r="E182" s="57"/>
      <c r="F182" s="57"/>
      <c r="G182" s="57"/>
      <c r="H182" s="57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7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3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0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2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7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3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0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2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2"/>
      <c r="B231" s="63"/>
      <c r="C231" s="92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7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3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0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2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2"/>
      <c r="B257" s="63"/>
      <c r="C257" s="92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7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3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0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2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2"/>
      <c r="B283" s="63"/>
      <c r="C283" s="92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Normal="100" workbookViewId="0">
      <selection activeCell="B18" sqref="B18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4"/>
      <c r="K1" s="104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5" t="s">
        <v>296</v>
      </c>
      <c r="C5" s="105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5"/>
      <c r="C6" s="235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6"/>
      <c r="B7" s="29" t="s">
        <v>295</v>
      </c>
      <c r="C7" s="107" t="s">
        <v>214</v>
      </c>
      <c r="D7" s="233"/>
      <c r="E7" s="108"/>
      <c r="F7" s="29" t="s">
        <v>295</v>
      </c>
      <c r="G7" s="107" t="s">
        <v>215</v>
      </c>
      <c r="H7" s="234"/>
      <c r="I7" s="234"/>
      <c r="J7" s="234"/>
      <c r="K7" s="234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</row>
    <row r="8" spans="1:38" ht="17.25" customHeight="1" x14ac:dyDescent="0.25">
      <c r="A8" s="112">
        <v>1</v>
      </c>
      <c r="B8" s="64">
        <v>1</v>
      </c>
      <c r="C8" s="52" t="s">
        <v>177</v>
      </c>
      <c r="D8" s="25"/>
      <c r="E8" s="112">
        <v>4</v>
      </c>
      <c r="F8" s="64">
        <v>0</v>
      </c>
      <c r="G8" s="109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2">
        <v>2</v>
      </c>
      <c r="B9" s="64">
        <v>0</v>
      </c>
      <c r="C9" s="115" t="s">
        <v>216</v>
      </c>
      <c r="D9" s="25"/>
      <c r="E9" s="112">
        <v>5</v>
      </c>
      <c r="F9" s="64">
        <v>0</v>
      </c>
      <c r="G9" s="110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2">
        <v>3</v>
      </c>
      <c r="B10" s="64">
        <v>0</v>
      </c>
      <c r="C10" s="116" t="s">
        <v>217</v>
      </c>
      <c r="D10" s="25"/>
      <c r="E10" s="5"/>
      <c r="F10" s="113">
        <f>SUM(F7:F9)</f>
        <v>0</v>
      </c>
      <c r="G10" s="111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3">
        <v>0</v>
      </c>
      <c r="C11" s="111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4"/>
      <c r="B13" s="114"/>
      <c r="C13" s="105" t="s">
        <v>273</v>
      </c>
      <c r="D13" s="234"/>
      <c r="E13" s="106"/>
      <c r="F13" s="114"/>
      <c r="G13" s="105" t="s">
        <v>301</v>
      </c>
      <c r="H13" s="234"/>
      <c r="I13" s="234"/>
      <c r="J13" s="234"/>
      <c r="K13" s="234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</row>
    <row r="14" spans="1:38" s="4" customFormat="1" ht="21" customHeight="1" x14ac:dyDescent="0.25">
      <c r="A14" s="234"/>
      <c r="B14" s="114"/>
      <c r="C14" s="105" t="s">
        <v>309</v>
      </c>
      <c r="D14" s="234"/>
      <c r="E14" s="106"/>
      <c r="F14" s="114"/>
      <c r="G14" s="105" t="s">
        <v>294</v>
      </c>
      <c r="H14" s="234"/>
      <c r="I14" s="234"/>
      <c r="J14" s="234"/>
      <c r="K14" s="234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7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7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7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3">
        <f>SUM(B16:B18)</f>
        <v>1</v>
      </c>
      <c r="C19" s="111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7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7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0" bestFit="1" customWidth="1"/>
    <col min="2" max="4" width="11.42578125" style="70"/>
    <col min="5" max="5" width="9.5703125" style="70" customWidth="1"/>
    <col min="6" max="7" width="11.42578125" style="70"/>
    <col min="8" max="8" width="10.7109375" style="70" customWidth="1"/>
    <col min="9" max="9" width="9.42578125" style="70" customWidth="1"/>
    <col min="10" max="11" width="10.5703125" style="70" bestFit="1" customWidth="1"/>
    <col min="12" max="12" width="14" style="70" bestFit="1" customWidth="1"/>
    <col min="13" max="13" width="14" style="70" customWidth="1"/>
    <col min="14" max="23" width="11.42578125" style="70"/>
    <col min="24" max="24" width="11.7109375" style="70" bestFit="1" customWidth="1"/>
    <col min="25" max="25" width="14.5703125" style="70" bestFit="1" customWidth="1"/>
    <col min="26" max="26" width="12.42578125" style="70" bestFit="1" customWidth="1"/>
    <col min="27" max="27" width="9.7109375" style="70" bestFit="1" customWidth="1"/>
    <col min="28" max="28" width="11" style="70" bestFit="1" customWidth="1"/>
    <col min="29" max="29" width="9.42578125" style="70" bestFit="1" customWidth="1"/>
    <col min="30" max="31" width="9.42578125" style="70" customWidth="1"/>
    <col min="32" max="32" width="11.42578125" style="70"/>
    <col min="33" max="34" width="14" style="70" bestFit="1" customWidth="1"/>
    <col min="35" max="35" width="10.5703125" style="70" bestFit="1" customWidth="1"/>
    <col min="36" max="36" width="9.42578125" style="70" bestFit="1" customWidth="1"/>
    <col min="37" max="38" width="10.5703125" style="70" bestFit="1" customWidth="1"/>
    <col min="39" max="41" width="10.5703125" style="70" customWidth="1"/>
    <col min="42" max="42" width="9" style="70" bestFit="1" customWidth="1"/>
    <col min="43" max="43" width="10.5703125" style="70" bestFit="1" customWidth="1"/>
    <col min="44" max="44" width="9.28515625" style="70" bestFit="1" customWidth="1"/>
    <col min="45" max="45" width="11.7109375" style="70" bestFit="1" customWidth="1"/>
    <col min="46" max="46" width="8.42578125" style="70" bestFit="1" customWidth="1"/>
    <col min="47" max="47" width="9.42578125" style="70" bestFit="1" customWidth="1"/>
    <col min="48" max="48" width="9.7109375" style="70" bestFit="1" customWidth="1"/>
    <col min="49" max="49" width="11" style="70" bestFit="1" customWidth="1"/>
    <col min="50" max="50" width="9.42578125" style="70" bestFit="1" customWidth="1"/>
    <col min="51" max="52" width="9.42578125" style="70" customWidth="1"/>
    <col min="53" max="53" width="10.5703125" style="70" bestFit="1" customWidth="1"/>
    <col min="54" max="54" width="14.28515625" style="70" customWidth="1"/>
    <col min="55" max="55" width="14" style="70" customWidth="1"/>
    <col min="56" max="56" width="10.5703125" style="70" bestFit="1" customWidth="1"/>
    <col min="57" max="57" width="9.42578125" style="70" bestFit="1" customWidth="1"/>
    <col min="58" max="59" width="10.5703125" style="70" bestFit="1" customWidth="1"/>
    <col min="60" max="62" width="10.5703125" style="70" customWidth="1"/>
    <col min="63" max="63" width="9" style="70" bestFit="1" customWidth="1"/>
    <col min="64" max="64" width="10.5703125" style="70" bestFit="1" customWidth="1"/>
    <col min="65" max="65" width="9.28515625" style="70" bestFit="1" customWidth="1"/>
    <col min="66" max="66" width="11.7109375" style="70" bestFit="1" customWidth="1"/>
    <col min="67" max="67" width="8.42578125" style="70" bestFit="1" customWidth="1"/>
    <col min="68" max="68" width="9.42578125" style="70" bestFit="1" customWidth="1"/>
    <col min="69" max="69" width="9.7109375" style="70" bestFit="1" customWidth="1"/>
    <col min="70" max="70" width="11" style="70" bestFit="1" customWidth="1"/>
    <col min="71" max="71" width="9.42578125" style="70" bestFit="1" customWidth="1"/>
    <col min="72" max="73" width="9.42578125" style="70" customWidth="1"/>
    <col min="74" max="74" width="10.5703125" style="70" bestFit="1" customWidth="1"/>
    <col min="75" max="75" width="14" style="70" bestFit="1" customWidth="1"/>
    <col min="76" max="76" width="13.85546875" style="70" customWidth="1"/>
    <col min="77" max="77" width="10.5703125" style="70" bestFit="1" customWidth="1"/>
    <col min="78" max="78" width="9.42578125" style="70" bestFit="1" customWidth="1"/>
    <col min="79" max="80" width="10.5703125" style="70" bestFit="1" customWidth="1"/>
    <col min="81" max="83" width="10.5703125" style="70" customWidth="1"/>
    <col min="84" max="84" width="11.42578125" style="70"/>
    <col min="85" max="85" width="10.5703125" style="70" bestFit="1" customWidth="1"/>
    <col min="86" max="86" width="9.28515625" style="70" bestFit="1" customWidth="1"/>
    <col min="87" max="87" width="11.7109375" style="70" bestFit="1" customWidth="1"/>
    <col min="88" max="88" width="8.42578125" style="70" bestFit="1" customWidth="1"/>
    <col min="89" max="89" width="9.42578125" style="70" bestFit="1" customWidth="1"/>
    <col min="90" max="90" width="9.7109375" style="70" bestFit="1" customWidth="1"/>
    <col min="91" max="91" width="11" style="70" bestFit="1" customWidth="1"/>
    <col min="92" max="92" width="9.42578125" style="70" bestFit="1" customWidth="1"/>
    <col min="93" max="94" width="9.42578125" style="70" customWidth="1"/>
    <col min="95" max="95" width="11.42578125" style="70"/>
    <col min="96" max="97" width="14" style="70" customWidth="1"/>
    <col min="98" max="98" width="10.5703125" style="70" bestFit="1" customWidth="1"/>
    <col min="99" max="99" width="9.42578125" style="70" bestFit="1" customWidth="1"/>
    <col min="100" max="101" width="10.5703125" style="70" bestFit="1" customWidth="1"/>
    <col min="102" max="104" width="10.5703125" style="70" customWidth="1"/>
    <col min="105" max="105" width="9" style="70" bestFit="1" customWidth="1"/>
    <col min="106" max="106" width="10.5703125" style="70" bestFit="1" customWidth="1"/>
    <col min="107" max="107" width="9.28515625" style="70" bestFit="1" customWidth="1"/>
    <col min="108" max="108" width="11.7109375" style="70" bestFit="1" customWidth="1"/>
    <col min="109" max="109" width="8.42578125" style="70" bestFit="1" customWidth="1"/>
    <col min="110" max="110" width="9.42578125" style="70" bestFit="1" customWidth="1"/>
    <col min="111" max="111" width="9.7109375" style="70" bestFit="1" customWidth="1"/>
    <col min="112" max="112" width="11" style="70" bestFit="1" customWidth="1"/>
    <col min="113" max="113" width="9.42578125" style="70" bestFit="1" customWidth="1"/>
    <col min="114" max="115" width="9.42578125" style="70" customWidth="1"/>
    <col min="116" max="116" width="10.5703125" style="70" bestFit="1" customWidth="1"/>
    <col min="117" max="117" width="14.28515625" style="70" customWidth="1"/>
    <col min="118" max="118" width="14" style="70" bestFit="1" customWidth="1"/>
    <col min="119" max="119" width="10.5703125" style="70" bestFit="1" customWidth="1"/>
    <col min="120" max="120" width="9.42578125" style="70" bestFit="1" customWidth="1"/>
    <col min="121" max="122" width="10.5703125" style="70" bestFit="1" customWidth="1"/>
    <col min="123" max="125" width="10.5703125" style="70" customWidth="1"/>
    <col min="126" max="126" width="9" style="70" bestFit="1" customWidth="1"/>
    <col min="127" max="127" width="10.5703125" style="70" bestFit="1" customWidth="1"/>
    <col min="128" max="128" width="9.28515625" style="70" bestFit="1" customWidth="1"/>
    <col min="129" max="129" width="11.7109375" style="70" bestFit="1" customWidth="1"/>
    <col min="130" max="130" width="8.42578125" style="70" bestFit="1" customWidth="1"/>
    <col min="131" max="131" width="9.42578125" style="70" bestFit="1" customWidth="1"/>
    <col min="132" max="132" width="9.7109375" style="70" bestFit="1" customWidth="1"/>
    <col min="133" max="133" width="11" style="70" bestFit="1" customWidth="1"/>
    <col min="134" max="134" width="9.42578125" style="70" bestFit="1" customWidth="1"/>
    <col min="135" max="136" width="9.42578125" style="70" customWidth="1"/>
    <col min="137" max="137" width="10.5703125" style="70" bestFit="1" customWidth="1"/>
    <col min="138" max="139" width="14" style="70" customWidth="1"/>
    <col min="140" max="140" width="10.5703125" style="70" bestFit="1" customWidth="1"/>
    <col min="141" max="141" width="9.42578125" style="70" bestFit="1" customWidth="1"/>
    <col min="142" max="143" width="10.5703125" style="70" bestFit="1" customWidth="1"/>
    <col min="144" max="146" width="10.5703125" style="70" customWidth="1"/>
    <col min="147" max="147" width="9" style="70" bestFit="1" customWidth="1"/>
    <col min="148" max="148" width="10.5703125" style="70" bestFit="1" customWidth="1"/>
    <col min="149" max="149" width="9.28515625" style="70" bestFit="1" customWidth="1"/>
    <col min="150" max="150" width="11.7109375" style="70" bestFit="1" customWidth="1"/>
    <col min="151" max="151" width="8.42578125" style="70" bestFit="1" customWidth="1"/>
    <col min="152" max="152" width="9.42578125" style="70" bestFit="1" customWidth="1"/>
    <col min="153" max="153" width="9.7109375" style="70" bestFit="1" customWidth="1"/>
    <col min="154" max="154" width="11" style="70" bestFit="1" customWidth="1"/>
    <col min="155" max="155" width="9.42578125" style="70" bestFit="1" customWidth="1"/>
    <col min="156" max="157" width="9.42578125" style="70" customWidth="1"/>
    <col min="158" max="158" width="11.42578125" style="70"/>
    <col min="159" max="160" width="14" style="70" bestFit="1" customWidth="1"/>
    <col min="161" max="161" width="10.5703125" style="70" bestFit="1" customWidth="1"/>
    <col min="162" max="162" width="9.42578125" style="70" bestFit="1" customWidth="1"/>
    <col min="163" max="164" width="10.5703125" style="70" bestFit="1" customWidth="1"/>
    <col min="165" max="167" width="10.5703125" style="70" customWidth="1"/>
    <col min="168" max="168" width="9" style="70" bestFit="1" customWidth="1"/>
    <col min="169" max="169" width="10.5703125" style="70" bestFit="1" customWidth="1"/>
    <col min="170" max="170" width="9.28515625" style="70" bestFit="1" customWidth="1"/>
    <col min="171" max="171" width="11.7109375" style="70" bestFit="1" customWidth="1"/>
    <col min="172" max="172" width="8.140625" style="70" bestFit="1" customWidth="1"/>
    <col min="173" max="173" width="9.42578125" style="70" bestFit="1" customWidth="1"/>
    <col min="174" max="174" width="9.7109375" style="70" bestFit="1" customWidth="1"/>
    <col min="175" max="175" width="11" style="70" bestFit="1" customWidth="1"/>
    <col min="176" max="176" width="9.42578125" style="70" bestFit="1" customWidth="1"/>
    <col min="177" max="178" width="9.42578125" style="70" customWidth="1"/>
    <col min="179" max="179" width="10.5703125" style="70" bestFit="1" customWidth="1"/>
    <col min="180" max="181" width="14" style="70" bestFit="1" customWidth="1"/>
    <col min="182" max="182" width="10.5703125" style="70" bestFit="1" customWidth="1"/>
    <col min="183" max="183" width="9.42578125" style="70" bestFit="1" customWidth="1"/>
    <col min="184" max="185" width="10.5703125" style="70" bestFit="1" customWidth="1"/>
    <col min="186" max="188" width="10.5703125" style="70" customWidth="1"/>
    <col min="189" max="189" width="9" style="70" bestFit="1" customWidth="1"/>
    <col min="190" max="190" width="10.5703125" style="70" bestFit="1" customWidth="1"/>
    <col min="191" max="191" width="9.28515625" style="70" bestFit="1" customWidth="1"/>
    <col min="192" max="192" width="11.42578125" style="70"/>
    <col min="193" max="193" width="8.42578125" style="70" bestFit="1" customWidth="1"/>
    <col min="194" max="194" width="9.42578125" style="70" bestFit="1" customWidth="1"/>
    <col min="195" max="195" width="9.7109375" style="70" bestFit="1" customWidth="1"/>
    <col min="196" max="196" width="11" style="70" bestFit="1" customWidth="1"/>
    <col min="197" max="197" width="9.42578125" style="70" bestFit="1" customWidth="1"/>
    <col min="198" max="199" width="9.42578125" style="70" customWidth="1"/>
    <col min="200" max="200" width="10.5703125" style="70" bestFit="1" customWidth="1"/>
    <col min="201" max="201" width="14" style="70" customWidth="1"/>
    <col min="202" max="202" width="14.28515625" style="70" customWidth="1"/>
    <col min="203" max="203" width="10.5703125" style="70" bestFit="1" customWidth="1"/>
    <col min="204" max="204" width="9.42578125" style="70" bestFit="1" customWidth="1"/>
    <col min="205" max="206" width="10.5703125" style="70" bestFit="1" customWidth="1"/>
    <col min="207" max="209" width="10.5703125" style="70" customWidth="1"/>
    <col min="210" max="210" width="9" style="70" bestFit="1" customWidth="1"/>
    <col min="211" max="211" width="10.5703125" style="70" bestFit="1" customWidth="1"/>
    <col min="212" max="212" width="9.28515625" style="70" bestFit="1" customWidth="1"/>
    <col min="213" max="213" width="11.7109375" style="70" bestFit="1" customWidth="1"/>
    <col min="214" max="214" width="8.42578125" style="70" bestFit="1" customWidth="1"/>
    <col min="215" max="215" width="9.42578125" style="70" bestFit="1" customWidth="1"/>
    <col min="216" max="216" width="9.7109375" style="70" bestFit="1" customWidth="1"/>
    <col min="217" max="217" width="11" style="70" bestFit="1" customWidth="1"/>
    <col min="218" max="218" width="9.42578125" style="70" bestFit="1" customWidth="1"/>
    <col min="219" max="16384" width="11.42578125" style="70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Peuplier Koster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4" t="s">
        <v>178</v>
      </c>
      <c r="B2" s="75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8" t="s">
        <v>299</v>
      </c>
      <c r="I2" s="71" t="s">
        <v>298</v>
      </c>
      <c r="J2" s="72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2" t="s">
        <v>298</v>
      </c>
      <c r="AE2" s="72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1" t="s">
        <v>298</v>
      </c>
      <c r="AZ2" s="72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1" t="s">
        <v>298</v>
      </c>
      <c r="BU2" s="72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1" t="s">
        <v>298</v>
      </c>
      <c r="CP2" s="72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1" t="s">
        <v>298</v>
      </c>
      <c r="DK2" s="72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1" t="s">
        <v>298</v>
      </c>
      <c r="EF2" s="72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1" t="s">
        <v>298</v>
      </c>
      <c r="FA2" s="72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1" t="s">
        <v>298</v>
      </c>
      <c r="FV2" s="72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1" t="s">
        <v>298</v>
      </c>
      <c r="GQ2" s="72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6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9">
        <f>(B3+E3+F3)*44/12+(C3+D3)*0.475*44/12</f>
        <v>256.66666666666669</v>
      </c>
      <c r="I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123.16199422226606</v>
      </c>
      <c r="T3" s="62">
        <f>IF('Données projet'!E9&gt;30,$R$33-$H$33,LOOKUP('Données projet'!$E$9,$A$3:$A$203,R3:R203)-LOOKUP('Données projet'!$E$9,$A$3:$A$203,$H$3:$H$203))</f>
        <v>309.12761317419091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6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9">
        <f t="shared" ref="H4:H67" si="1">(B4+E4+F4)*44/12+(C4+D4)*0.475*44/12</f>
        <v>256.66666666666669</v>
      </c>
      <c r="I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1.6666666666666667</v>
      </c>
      <c r="N4" s="14">
        <f>IF('Données projet'!$A$36&gt;35,N3+M4-V3,IF(A4&lt;'Données projet'!$A$36,$K$205^A4,IF(A4='Données projet'!$A$36,'Données projet'!$B$36,N3+M4-V3)))</f>
        <v>1.4677992676220697</v>
      </c>
      <c r="O4" s="14">
        <f>N4*VLOOKUP('Données projet'!$B$9,Paramètres!$A$1:$I$89,3,0)*VLOOKUP('Données projet'!$B$9,Paramètres!$A$1:$I$89,5,0)</f>
        <v>0.74646399554187981</v>
      </c>
      <c r="P4" s="14">
        <f>EXP(-1.0587+0.8836*LN(O4)+0.284)</f>
        <v>0.35591205495042749</v>
      </c>
      <c r="Q4" s="22">
        <f t="shared" ref="Q4:Q34" si="2">(O4+P4)*0.475*44/12</f>
        <v>1.9199716212741016</v>
      </c>
      <c r="R4" s="62">
        <f t="shared" si="0"/>
        <v>259.80886051016296</v>
      </c>
      <c r="S4" s="62">
        <f ca="1">AVERAGE(OFFSET($R$3,0,0,'Données projet'!$E$9+1,1))-AVERAGE(OFFSET($H$3,0,0,'Données projet'!$E$9+1,1))</f>
        <v>123.16199422226606</v>
      </c>
      <c r="T4" s="62">
        <f>$T$3</f>
        <v>309.12761317419091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6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9">
        <f t="shared" si="1"/>
        <v>256.66666666666669</v>
      </c>
      <c r="I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1.6666666666666667</v>
      </c>
      <c r="N5" s="14">
        <f>IF('Données projet'!$A$36&gt;35,N4+M5-V4,IF(A5&lt;'Données projet'!$A$36,$K$205^A5,IF(A5='Données projet'!$A$36,'Données projet'!$B$36,N4+M5-V4)))</f>
        <v>2.1544346900318843</v>
      </c>
      <c r="O5" s="14">
        <f>N5*VLOOKUP('Données projet'!$B$9,Paramètres!$A$1:$I$89,3,0)*VLOOKUP('Données projet'!$B$9,Paramètres!$A$1:$I$89,5,0)</f>
        <v>1.0956593059626152</v>
      </c>
      <c r="P5" s="14">
        <f t="shared" ref="P5:P68" si="33">EXP(-1.0587+0.8836*LN(O5)+0.284)</f>
        <v>0.49958497065310881</v>
      </c>
      <c r="Q5" s="22">
        <f t="shared" si="2"/>
        <v>2.7783837817723858</v>
      </c>
      <c r="R5" s="62">
        <f t="shared" si="0"/>
        <v>261.88949489288353</v>
      </c>
      <c r="S5" s="62">
        <f ca="1">AVERAGE(OFFSET($R$3,0,0,'Données projet'!$E$9+1,1))-AVERAGE(OFFSET($H$3,0,0,'Données projet'!$E$9+1,1))</f>
        <v>123.16199422226606</v>
      </c>
      <c r="T5" s="62">
        <f t="shared" ref="T5:T68" si="34">$T$3</f>
        <v>309.12761317419091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6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9">
        <f t="shared" si="1"/>
        <v>256.66666666666669</v>
      </c>
      <c r="I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1.6666666666666667</v>
      </c>
      <c r="N6" s="14">
        <f>IF('Données projet'!$A$36&gt;35,N5+M6-V5,IF(A6&lt;'Données projet'!$A$36,$K$205^A6,IF(A6='Données projet'!$A$36,'Données projet'!$B$36,N5+M6-V5)))</f>
        <v>3.1622776601683804</v>
      </c>
      <c r="O6" s="14">
        <f>N6*VLOOKUP('Données projet'!$B$9,Paramètres!$A$1:$I$89,3,0)*VLOOKUP('Données projet'!$B$9,Paramètres!$A$1:$I$89,5,0)</f>
        <v>1.6082079268552316</v>
      </c>
      <c r="P6" s="14">
        <f t="shared" si="33"/>
        <v>0.70125509780001838</v>
      </c>
      <c r="Q6" s="22">
        <f t="shared" si="2"/>
        <v>4.0223147679412268</v>
      </c>
      <c r="R6" s="62">
        <f t="shared" si="0"/>
        <v>264.35564810127454</v>
      </c>
      <c r="S6" s="62">
        <f ca="1">AVERAGE(OFFSET($R$3,0,0,'Données projet'!$E$9+1,1))-AVERAGE(OFFSET($H$3,0,0,'Données projet'!$E$9+1,1))</f>
        <v>123.16199422226606</v>
      </c>
      <c r="T6" s="62">
        <f t="shared" si="34"/>
        <v>309.12761317419091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6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9">
        <f t="shared" si="1"/>
        <v>256.66666666666669</v>
      </c>
      <c r="I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1.6666666666666667</v>
      </c>
      <c r="N7" s="14">
        <f>IF('Données projet'!$A$36&gt;35,N6+M7-V6,IF(A7&lt;'Données projet'!$A$36,$K$205^A7,IF(A7='Données projet'!$A$36,'Données projet'!$B$36,N6+M7-V6)))</f>
        <v>4.6415888336127811</v>
      </c>
      <c r="O7" s="14">
        <f>N7*VLOOKUP('Données projet'!$B$9,Paramètres!$A$1:$I$89,3,0)*VLOOKUP('Données projet'!$B$9,Paramètres!$A$1:$I$89,5,0)</f>
        <v>2.3605264172221161</v>
      </c>
      <c r="P7" s="14">
        <f t="shared" si="33"/>
        <v>0.9843344797735526</v>
      </c>
      <c r="Q7" s="22">
        <f t="shared" si="2"/>
        <v>5.8256327289341234</v>
      </c>
      <c r="R7" s="62">
        <f t="shared" si="0"/>
        <v>267.38118828448967</v>
      </c>
      <c r="S7" s="62">
        <f ca="1">AVERAGE(OFFSET($R$3,0,0,'Données projet'!$E$9+1,1))-AVERAGE(OFFSET($H$3,0,0,'Données projet'!$E$9+1,1))</f>
        <v>123.16199422226606</v>
      </c>
      <c r="T7" s="62">
        <f t="shared" si="34"/>
        <v>309.12761317419091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6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9">
        <f t="shared" si="1"/>
        <v>256.66666666666669</v>
      </c>
      <c r="I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1.6666666666666667</v>
      </c>
      <c r="N8" s="14">
        <f>IF('Données projet'!$A$36&gt;35,N7+M8-V7,IF(A8&lt;'Données projet'!$A$36,$K$205^A8,IF(A8='Données projet'!$A$36,'Données projet'!$B$36,N7+M8-V7)))</f>
        <v>6.8129206905796167</v>
      </c>
      <c r="O8" s="14">
        <f>N8*VLOOKUP('Données projet'!$B$9,Paramètres!$A$1:$I$89,3,0)*VLOOKUP('Données projet'!$B$9,Paramètres!$A$1:$I$89,5,0)</f>
        <v>3.4647789464011702</v>
      </c>
      <c r="P8" s="14">
        <f t="shared" si="33"/>
        <v>1.3816860242595801</v>
      </c>
      <c r="Q8" s="22">
        <f t="shared" si="2"/>
        <v>8.4409264905674721</v>
      </c>
      <c r="R8" s="62">
        <f t="shared" si="0"/>
        <v>271.21870426834522</v>
      </c>
      <c r="S8" s="62">
        <f ca="1">AVERAGE(OFFSET($R$3,0,0,'Données projet'!$E$9+1,1))-AVERAGE(OFFSET($H$3,0,0,'Données projet'!$E$9+1,1))</f>
        <v>123.16199422226606</v>
      </c>
      <c r="T8" s="62">
        <f t="shared" si="34"/>
        <v>309.12761317419091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6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9">
        <f t="shared" si="1"/>
        <v>256.66666666666669</v>
      </c>
      <c r="I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>
        <f>VLOOKUP(A9,'Données projet'!$A$35:$I$55,2,0)</f>
        <v>10</v>
      </c>
      <c r="L9" s="13">
        <f>VLOOKUP(A9,'Données projet'!$A$35:$I$55,9,0)</f>
        <v>1.6666666666666667</v>
      </c>
      <c r="M9" s="13">
        <f t="array" ref="M9">INDEX(L:L,MIN(IF(ISNUMBER(L9:L205),ROW(L9:L205),"")))</f>
        <v>1.6666666666666667</v>
      </c>
      <c r="N9" s="14">
        <f>IF('Données projet'!$A$36&gt;35,N8+M9-V8,IF(A9&lt;'Données projet'!$A$36,$K$205^A9,IF(A9='Données projet'!$A$36,'Données projet'!$B$36,N8+M9-V8)))</f>
        <v>10</v>
      </c>
      <c r="O9" s="14">
        <f>N9*VLOOKUP('Données projet'!$B$9,Paramètres!$A$1:$I$89,3,0)*VLOOKUP('Données projet'!$B$9,Paramètres!$A$1:$I$89,5,0)</f>
        <v>5.0856000000000003</v>
      </c>
      <c r="P9" s="14">
        <f t="shared" si="33"/>
        <v>1.939438583999846</v>
      </c>
      <c r="Q9" s="22">
        <f t="shared" si="2"/>
        <v>12.235275533799731</v>
      </c>
      <c r="R9" s="62">
        <f t="shared" si="0"/>
        <v>276.23527553379972</v>
      </c>
      <c r="S9" s="62">
        <f ca="1">AVERAGE(OFFSET($R$3,0,0,'Données projet'!$E$9+1,1))-AVERAGE(OFFSET($H$3,0,0,'Données projet'!$E$9+1,1))</f>
        <v>123.16199422226606</v>
      </c>
      <c r="T9" s="62">
        <f t="shared" si="34"/>
        <v>309.12761317419091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6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9">
        <f t="shared" si="1"/>
        <v>256.66666666666669</v>
      </c>
      <c r="I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>
        <f>VLOOKUP(A10,'Données projet'!$A$35:$I$55,2,0)</f>
        <v>31</v>
      </c>
      <c r="L10" s="13">
        <f>VLOOKUP(A10,'Données projet'!$A$35:$I$55,9,0)</f>
        <v>21</v>
      </c>
      <c r="M10" s="13">
        <f t="array" ref="M10">INDEX(L:L,MIN(IF(ISNUMBER(L10:L206),ROW(L10:L206),"")))</f>
        <v>21</v>
      </c>
      <c r="N10" s="14">
        <f>IF('Données projet'!$A$36&gt;35,N9+M10-V9,IF(A10&lt;'Données projet'!$A$36,$K$205^A10,IF(A10='Données projet'!$A$36,'Données projet'!$B$36,N9+M10-V9)))</f>
        <v>31</v>
      </c>
      <c r="O10" s="14">
        <f>N10*VLOOKUP('Données projet'!$B$9,Paramètres!$A$1:$I$89,3,0)*VLOOKUP('Données projet'!$B$9,Paramètres!$A$1:$I$89,5,0)</f>
        <v>15.765360000000001</v>
      </c>
      <c r="P10" s="14">
        <f t="shared" si="33"/>
        <v>5.2703957110319761</v>
      </c>
      <c r="Q10" s="22">
        <f t="shared" si="2"/>
        <v>36.637274530047357</v>
      </c>
      <c r="R10" s="62">
        <f t="shared" si="0"/>
        <v>301.85949675226959</v>
      </c>
      <c r="S10" s="62">
        <f ca="1">AVERAGE(OFFSET($R$3,0,0,'Données projet'!$E$9+1,1))-AVERAGE(OFFSET($H$3,0,0,'Données projet'!$E$9+1,1))</f>
        <v>123.16199422226606</v>
      </c>
      <c r="T10" s="62">
        <f t="shared" si="34"/>
        <v>309.12761317419091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6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9">
        <f t="shared" si="1"/>
        <v>256.66666666666669</v>
      </c>
      <c r="I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>
        <f>VLOOKUP(A11,'Données projet'!$A$35:$I$55,2,0)</f>
        <v>53</v>
      </c>
      <c r="L11" s="13">
        <f>VLOOKUP(A11,'Données projet'!$A$35:$I$55,9,0)</f>
        <v>22</v>
      </c>
      <c r="M11" s="13">
        <f t="array" ref="M11">INDEX(L:L,MIN(IF(ISNUMBER(L11:L207),ROW(L11:L207),"")))</f>
        <v>22</v>
      </c>
      <c r="N11" s="14">
        <f>IF('Données projet'!$A$36&gt;35,N10+M11-V10,IF(A11&lt;'Données projet'!$A$36,$K$205^A11,IF(A11='Données projet'!$A$36,'Données projet'!$B$36,N10+M11-V10)))</f>
        <v>53</v>
      </c>
      <c r="O11" s="14">
        <f>N11*VLOOKUP('Données projet'!$B$9,Paramètres!$A$1:$I$89,3,0)*VLOOKUP('Données projet'!$B$9,Paramètres!$A$1:$I$89,5,0)</f>
        <v>26.953680000000006</v>
      </c>
      <c r="P11" s="14">
        <f t="shared" si="33"/>
        <v>8.4653747755433617</v>
      </c>
      <c r="Q11" s="22">
        <f t="shared" si="2"/>
        <v>61.688187067404698</v>
      </c>
      <c r="R11" s="62">
        <f t="shared" si="0"/>
        <v>328.13263151184913</v>
      </c>
      <c r="S11" s="62">
        <f ca="1">AVERAGE(OFFSET($R$3,0,0,'Données projet'!$E$9+1,1))-AVERAGE(OFFSET($H$3,0,0,'Données projet'!$E$9+1,1))</f>
        <v>123.16199422226606</v>
      </c>
      <c r="T11" s="62">
        <f t="shared" si="34"/>
        <v>309.12761317419091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6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9">
        <f t="shared" si="1"/>
        <v>256.66666666666669</v>
      </c>
      <c r="I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>
        <f>VLOOKUP(A12,'Données projet'!$A$35:$I$55,2,0)</f>
        <v>78</v>
      </c>
      <c r="L12" s="13">
        <f>VLOOKUP(A12,'Données projet'!$A$35:$I$55,9,0)</f>
        <v>25</v>
      </c>
      <c r="M12" s="13">
        <f t="array" ref="M12">INDEX(L:L,MIN(IF(ISNUMBER(L12:L208),ROW(L12:L208),"")))</f>
        <v>25</v>
      </c>
      <c r="N12" s="14">
        <f>IF('Données projet'!$A$36&gt;35,N11+M12-V11,IF(A12&lt;'Données projet'!$A$36,$K$205^A12,IF(A12='Données projet'!$A$36,'Données projet'!$B$36,N11+M12-V11)))</f>
        <v>78</v>
      </c>
      <c r="O12" s="14">
        <f>N12*VLOOKUP('Données projet'!$B$9,Paramètres!$A$1:$I$89,3,0)*VLOOKUP('Données projet'!$B$9,Paramètres!$A$1:$I$89,5,0)</f>
        <v>39.667680000000004</v>
      </c>
      <c r="P12" s="14">
        <f t="shared" si="33"/>
        <v>11.910522732192447</v>
      </c>
      <c r="Q12" s="22">
        <f t="shared" si="2"/>
        <v>89.832036425235188</v>
      </c>
      <c r="R12" s="62">
        <f t="shared" si="0"/>
        <v>357.49870309190186</v>
      </c>
      <c r="S12" s="62">
        <f ca="1">AVERAGE(OFFSET($R$3,0,0,'Données projet'!$E$9+1,1))-AVERAGE(OFFSET($H$3,0,0,'Données projet'!$E$9+1,1))</f>
        <v>123.16199422226606</v>
      </c>
      <c r="T12" s="62">
        <f t="shared" si="34"/>
        <v>309.12761317419091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6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9">
        <f t="shared" si="1"/>
        <v>256.66666666666669</v>
      </c>
      <c r="I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>
        <f>VLOOKUP(A13,'Données projet'!$A$35:$I$55,2,0)</f>
        <v>104</v>
      </c>
      <c r="L13" s="13">
        <f>VLOOKUP(A13,'Données projet'!$A$35:$I$55,9,0)</f>
        <v>26</v>
      </c>
      <c r="M13" s="13">
        <f t="array" ref="M13">INDEX(L:L,MIN(IF(ISNUMBER(L13:L209),ROW(L13:L209),"")))</f>
        <v>26</v>
      </c>
      <c r="N13" s="14">
        <f>IF('Données projet'!$A$36&gt;35,N12+M13-V12,IF(A13&lt;'Données projet'!$A$36,$K$205^A13,IF(A13='Données projet'!$A$36,'Données projet'!$B$36,N12+M13-V12)))</f>
        <v>104</v>
      </c>
      <c r="O13" s="14">
        <f>N13*VLOOKUP('Données projet'!$B$9,Paramètres!$A$1:$I$89,3,0)*VLOOKUP('Données projet'!$B$9,Paramètres!$A$1:$I$89,5,0)</f>
        <v>52.890240000000006</v>
      </c>
      <c r="P13" s="14">
        <f t="shared" si="33"/>
        <v>15.357718043631577</v>
      </c>
      <c r="Q13" s="22">
        <f t="shared" si="2"/>
        <v>118.86519359265833</v>
      </c>
      <c r="R13" s="62">
        <f t="shared" si="0"/>
        <v>387.75408248154719</v>
      </c>
      <c r="S13" s="62">
        <f ca="1">AVERAGE(OFFSET($R$3,0,0,'Données projet'!$E$9+1,1))-AVERAGE(OFFSET($H$3,0,0,'Données projet'!$E$9+1,1))</f>
        <v>123.16199422226606</v>
      </c>
      <c r="T13" s="62">
        <f t="shared" si="34"/>
        <v>309.12761317419091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6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9">
        <f t="shared" si="1"/>
        <v>256.66666666666669</v>
      </c>
      <c r="I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>
        <f>VLOOKUP(A14,'Données projet'!$A$35:$I$55,2,0)</f>
        <v>129</v>
      </c>
      <c r="L14" s="13">
        <f>VLOOKUP(A14,'Données projet'!$A$35:$I$55,9,0)</f>
        <v>25</v>
      </c>
      <c r="M14" s="13">
        <f t="array" ref="M14">INDEX(L:L,MIN(IF(ISNUMBER(L14:L210),ROW(L14:L210),"")))</f>
        <v>25</v>
      </c>
      <c r="N14" s="14">
        <f>IF('Données projet'!$A$36&gt;35,N13+M14-V13,IF(A14&lt;'Données projet'!$A$36,$K$205^A14,IF(A14='Données projet'!$A$36,'Données projet'!$B$36,N13+M14-V13)))</f>
        <v>129</v>
      </c>
      <c r="O14" s="14">
        <f>N14*VLOOKUP('Données projet'!$B$9,Paramètres!$A$1:$I$89,3,0)*VLOOKUP('Données projet'!$B$9,Paramètres!$A$1:$I$89,5,0)</f>
        <v>65.604240000000004</v>
      </c>
      <c r="P14" s="14">
        <f t="shared" si="33"/>
        <v>18.577749363333837</v>
      </c>
      <c r="Q14" s="22">
        <f t="shared" si="2"/>
        <v>146.61696480780643</v>
      </c>
      <c r="R14" s="62">
        <f t="shared" si="0"/>
        <v>416.72807591891757</v>
      </c>
      <c r="S14" s="62">
        <f ca="1">AVERAGE(OFFSET($R$3,0,0,'Données projet'!$E$9+1,1))-AVERAGE(OFFSET($H$3,0,0,'Données projet'!$E$9+1,1))</f>
        <v>123.16199422226606</v>
      </c>
      <c r="T14" s="62">
        <f t="shared" si="34"/>
        <v>309.12761317419091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6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9">
        <f t="shared" si="1"/>
        <v>256.66666666666669</v>
      </c>
      <c r="I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>
        <f>VLOOKUP(A15,'Données projet'!$A$35:$I$55,2,0)</f>
        <v>151</v>
      </c>
      <c r="L15" s="13">
        <f>VLOOKUP(A15,'Données projet'!$A$35:$I$55,9,0)</f>
        <v>22</v>
      </c>
      <c r="M15" s="13">
        <f t="array" ref="M15">INDEX(L:L,MIN(IF(ISNUMBER(L15:L211),ROW(L15:L211),"")))</f>
        <v>22</v>
      </c>
      <c r="N15" s="14">
        <f>IF('Données projet'!$A$36&gt;35,N14+M15-V14,IF(A15&lt;'Données projet'!$A$36,$K$205^A15,IF(A15='Données projet'!$A$36,'Données projet'!$B$36,N14+M15-V14)))</f>
        <v>151</v>
      </c>
      <c r="O15" s="14">
        <f>N15*VLOOKUP('Données projet'!$B$9,Paramètres!$A$1:$I$89,3,0)*VLOOKUP('Données projet'!$B$9,Paramètres!$A$1:$I$89,5,0)</f>
        <v>76.792559999999995</v>
      </c>
      <c r="P15" s="14">
        <f t="shared" si="33"/>
        <v>21.351090531806321</v>
      </c>
      <c r="Q15" s="22">
        <f t="shared" si="2"/>
        <v>170.93352467622933</v>
      </c>
      <c r="R15" s="62">
        <f t="shared" si="0"/>
        <v>442.26685800956261</v>
      </c>
      <c r="S15" s="62">
        <f ca="1">AVERAGE(OFFSET($R$3,0,0,'Données projet'!$E$9+1,1))-AVERAGE(OFFSET($H$3,0,0,'Données projet'!$E$9+1,1))</f>
        <v>123.16199422226606</v>
      </c>
      <c r="T15" s="62">
        <f t="shared" si="34"/>
        <v>309.12761317419091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6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9">
        <f t="shared" si="1"/>
        <v>256.66666666666669</v>
      </c>
      <c r="I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>
        <f>VLOOKUP(A16,'Données projet'!$A$35:$I$55,2,0)</f>
        <v>173</v>
      </c>
      <c r="L16" s="13">
        <f>VLOOKUP(A16,'Données projet'!$A$35:$I$55,9,0)</f>
        <v>22</v>
      </c>
      <c r="M16" s="13">
        <f t="array" ref="M16">INDEX(L:L,MIN(IF(ISNUMBER(L16:L212),ROW(L16:L212),"")))</f>
        <v>22</v>
      </c>
      <c r="N16" s="14">
        <f>IF('Données projet'!$A$36&gt;35,N15+M16-V15,IF(A16&lt;'Données projet'!$A$36,$K$205^A16,IF(A16='Données projet'!$A$36,'Données projet'!$B$36,N15+M16-V15)))</f>
        <v>173</v>
      </c>
      <c r="O16" s="14">
        <f>N16*VLOOKUP('Données projet'!$B$9,Paramètres!$A$1:$I$89,3,0)*VLOOKUP('Données projet'!$B$9,Paramètres!$A$1:$I$89,5,0)</f>
        <v>87.980880000000013</v>
      </c>
      <c r="P16" s="14">
        <f t="shared" si="33"/>
        <v>24.077620671410667</v>
      </c>
      <c r="Q16" s="22">
        <f t="shared" si="2"/>
        <v>195.16855533604027</v>
      </c>
      <c r="R16" s="62">
        <f t="shared" si="0"/>
        <v>467.72411089159584</v>
      </c>
      <c r="S16" s="62">
        <f ca="1">AVERAGE(OFFSET($R$3,0,0,'Données projet'!$E$9+1,1))-AVERAGE(OFFSET($H$3,0,0,'Données projet'!$E$9+1,1))</f>
        <v>123.16199422226606</v>
      </c>
      <c r="T16" s="62">
        <f t="shared" si="34"/>
        <v>309.12761317419091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6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9">
        <f t="shared" si="1"/>
        <v>256.66666666666669</v>
      </c>
      <c r="I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>
        <f>VLOOKUP(A17,'Données projet'!$A$35:$I$55,2,0)</f>
        <v>194</v>
      </c>
      <c r="L17" s="13">
        <f>VLOOKUP(A17,'Données projet'!$A$35:$I$55,9,0)</f>
        <v>21</v>
      </c>
      <c r="M17" s="13">
        <f t="array" ref="M17">INDEX(L:L,MIN(IF(ISNUMBER(L17:L213),ROW(L17:L213),"")))</f>
        <v>21</v>
      </c>
      <c r="N17" s="14">
        <f>IF('Données projet'!$A$36&gt;35,N16+M17-V16,IF(A17&lt;'Données projet'!$A$36,$K$205^A17,IF(A17='Données projet'!$A$36,'Données projet'!$B$36,N16+M17-V16)))</f>
        <v>194</v>
      </c>
      <c r="O17" s="14">
        <f>N17*VLOOKUP('Données projet'!$B$9,Paramètres!$A$1:$I$89,3,0)*VLOOKUP('Données projet'!$B$9,Paramètres!$A$1:$I$89,5,0)</f>
        <v>98.660640000000001</v>
      </c>
      <c r="P17" s="14">
        <f t="shared" si="33"/>
        <v>26.642663520683953</v>
      </c>
      <c r="Q17" s="22">
        <f t="shared" si="2"/>
        <v>218.23658696519121</v>
      </c>
      <c r="R17" s="62">
        <f t="shared" si="0"/>
        <v>492.01436474296895</v>
      </c>
      <c r="S17" s="62">
        <f ca="1">AVERAGE(OFFSET($R$3,0,0,'Données projet'!$E$9+1,1))-AVERAGE(OFFSET($H$3,0,0,'Données projet'!$E$9+1,1))</f>
        <v>123.16199422226606</v>
      </c>
      <c r="T17" s="62">
        <f t="shared" si="34"/>
        <v>309.12761317419091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6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9">
        <f t="shared" si="1"/>
        <v>256.66666666666669</v>
      </c>
      <c r="I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>
        <f>VLOOKUP(A18,'Données projet'!$A$35:$I$55,2,0)</f>
        <v>212</v>
      </c>
      <c r="L18" s="13">
        <f>VLOOKUP(A18,'Données projet'!$A$35:$I$55,9,0)</f>
        <v>18</v>
      </c>
      <c r="M18" s="13">
        <f t="array" ref="M18">INDEX(L:L,MIN(IF(ISNUMBER(L18:L214),ROW(L18:L214),"")))</f>
        <v>18</v>
      </c>
      <c r="N18" s="14">
        <f>IF('Données projet'!$A$36&gt;35,N17+M18-V17,IF(A18&lt;'Données projet'!$A$36,$K$205^A18,IF(A18='Données projet'!$A$36,'Données projet'!$B$36,N17+M18-V17)))</f>
        <v>212</v>
      </c>
      <c r="O18" s="14">
        <f>N18*VLOOKUP('Données projet'!$B$9,Paramètres!$A$1:$I$89,3,0)*VLOOKUP('Données projet'!$B$9,Paramètres!$A$1:$I$89,5,0)</f>
        <v>107.81472000000002</v>
      </c>
      <c r="P18" s="14">
        <f t="shared" si="33"/>
        <v>28.815515814589094</v>
      </c>
      <c r="Q18" s="22">
        <f t="shared" si="2"/>
        <v>237.96432737707607</v>
      </c>
      <c r="R18" s="62">
        <f t="shared" si="0"/>
        <v>512.96432737707607</v>
      </c>
      <c r="S18" s="62">
        <f ca="1">AVERAGE(OFFSET($R$3,0,0,'Données projet'!$E$9+1,1))-AVERAGE(OFFSET($H$3,0,0,'Données projet'!$E$9+1,1))</f>
        <v>123.16199422226606</v>
      </c>
      <c r="T18" s="62">
        <f t="shared" si="34"/>
        <v>309.12761317419091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6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9">
        <f t="shared" si="1"/>
        <v>256.66666666666669</v>
      </c>
      <c r="I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>
        <f>VLOOKUP(A19,'Données projet'!$A$35:$I$55,2,0)</f>
        <v>231</v>
      </c>
      <c r="L19" s="13">
        <f>VLOOKUP(A19,'Données projet'!$A$35:$I$55,9,0)</f>
        <v>19</v>
      </c>
      <c r="M19" s="13">
        <f t="array" ref="M19">INDEX(L:L,MIN(IF(ISNUMBER(L19:L215),ROW(L19:L215),"")))</f>
        <v>19</v>
      </c>
      <c r="N19" s="14">
        <f>IF('Données projet'!$A$36&gt;35,N18+M19-V18,IF(A19&lt;'Données projet'!$A$36,$K$205^A19,IF(A19='Données projet'!$A$36,'Données projet'!$B$36,N18+M19-V18)))</f>
        <v>231</v>
      </c>
      <c r="O19" s="14">
        <f>N19*VLOOKUP('Données projet'!$B$9,Paramètres!$A$1:$I$89,3,0)*VLOOKUP('Données projet'!$B$9,Paramètres!$A$1:$I$89,5,0)</f>
        <v>117.47736</v>
      </c>
      <c r="P19" s="14">
        <f t="shared" si="33"/>
        <v>31.085909393456056</v>
      </c>
      <c r="Q19" s="22">
        <f t="shared" si="2"/>
        <v>258.74769419360268</v>
      </c>
      <c r="R19" s="62">
        <f t="shared" si="0"/>
        <v>534.96991641582485</v>
      </c>
      <c r="S19" s="62">
        <f ca="1">AVERAGE(OFFSET($R$3,0,0,'Données projet'!$E$9+1,1))-AVERAGE(OFFSET($H$3,0,0,'Données projet'!$E$9+1,1))</f>
        <v>123.16199422226606</v>
      </c>
      <c r="T19" s="62">
        <f t="shared" si="34"/>
        <v>309.12761317419091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6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9">
        <f t="shared" si="1"/>
        <v>256.66666666666669</v>
      </c>
      <c r="I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>
        <f>VLOOKUP(A20,'Données projet'!$A$35:$I$55,2,0)</f>
        <v>245</v>
      </c>
      <c r="L20" s="13">
        <f>VLOOKUP(A20,'Données projet'!$A$35:$I$55,9,0)</f>
        <v>14</v>
      </c>
      <c r="M20" s="13">
        <f t="array" ref="M20">INDEX(L:L,MIN(IF(ISNUMBER(L20:L216),ROW(L20:L216),"")))</f>
        <v>14</v>
      </c>
      <c r="N20" s="14">
        <f>IF('Données projet'!$A$36&gt;35,N19+M20-V19,IF(A20&lt;'Données projet'!$A$36,$K$205^A20,IF(A20='Données projet'!$A$36,'Données projet'!$B$36,N19+M20-V19)))</f>
        <v>245</v>
      </c>
      <c r="O20" s="14">
        <f>N20*VLOOKUP('Données projet'!$B$9,Paramètres!$A$1:$I$89,3,0)*VLOOKUP('Données projet'!$B$9,Paramètres!$A$1:$I$89,5,0)</f>
        <v>124.59720000000002</v>
      </c>
      <c r="P20" s="14">
        <f t="shared" si="33"/>
        <v>32.744863437292544</v>
      </c>
      <c r="Q20" s="22">
        <f t="shared" si="2"/>
        <v>274.03742715328451</v>
      </c>
      <c r="R20" s="62">
        <f t="shared" si="0"/>
        <v>551.48187159772897</v>
      </c>
      <c r="S20" s="62">
        <f ca="1">AVERAGE(OFFSET($R$3,0,0,'Données projet'!$E$9+1,1))-AVERAGE(OFFSET($H$3,0,0,'Données projet'!$E$9+1,1))</f>
        <v>123.16199422226606</v>
      </c>
      <c r="T20" s="62">
        <f t="shared" si="34"/>
        <v>309.12761317419091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6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9">
        <f t="shared" si="1"/>
        <v>256.66666666666669</v>
      </c>
      <c r="I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>
        <f>VLOOKUP(A21,'Données projet'!$A$35:$I$55,2,0)</f>
        <v>257</v>
      </c>
      <c r="L21" s="13">
        <f>VLOOKUP(A21,'Données projet'!$A$35:$I$55,9,0)</f>
        <v>12</v>
      </c>
      <c r="M21" s="13">
        <f t="array" ref="M21">INDEX(L:L,MIN(IF(ISNUMBER(L21:L217),ROW(L21:L217),"")))</f>
        <v>12</v>
      </c>
      <c r="N21" s="14">
        <f>IF('Données projet'!$A$36&gt;35,N20+M21-V20,IF(A21&lt;'Données projet'!$A$36,$K$205^A21,IF(A21='Données projet'!$A$36,'Données projet'!$B$36,N20+M21-V20)))</f>
        <v>257</v>
      </c>
      <c r="O21" s="14">
        <f>N21*VLOOKUP('Données projet'!$B$9,Paramètres!$A$1:$I$89,3,0)*VLOOKUP('Données projet'!$B$9,Paramètres!$A$1:$I$89,5,0)</f>
        <v>130.69991999999999</v>
      </c>
      <c r="P21" s="14">
        <f t="shared" si="33"/>
        <v>34.15803971723885</v>
      </c>
      <c r="Q21" s="22">
        <f t="shared" si="2"/>
        <v>287.12761317419091</v>
      </c>
      <c r="R21" s="62">
        <f t="shared" si="0"/>
        <v>565.7942798408576</v>
      </c>
      <c r="S21" s="62">
        <f ca="1">AVERAGE(OFFSET($R$3,0,0,'Données projet'!$E$9+1,1))-AVERAGE(OFFSET($H$3,0,0,'Données projet'!$E$9+1,1))</f>
        <v>123.16199422226606</v>
      </c>
      <c r="T21" s="62">
        <f t="shared" si="34"/>
        <v>309.12761317419091</v>
      </c>
      <c r="U21" s="16">
        <f>IF(ISNA(VLOOKUP(A21,'Données projet'!$A$35:$I$55,3,0)),0,VLOOKUP(A21,'Données projet'!$A$35:$I$55,3,0))</f>
        <v>1</v>
      </c>
      <c r="V21" s="16">
        <f>IF(ISNA(VLOOKUP(A21,'Données projet'!$A$35:$I$55,4,0)),0,VLOOKUP(A21,'Données projet'!$A$35:$I$55,4,0))</f>
        <v>257</v>
      </c>
      <c r="W21" s="17">
        <f>IF(ISNA(VLOOKUP(A21,'Données projet'!$A$35:$I$55,5,0)),0%,VLOOKUP(A21,'Données projet'!$A$35:$I$55,5,0)*VLOOKUP('Données projet'!$B$9,Paramètres!$A$1:$I$89,7,0))</f>
        <v>0.46199999999999997</v>
      </c>
      <c r="X21" s="17">
        <f>IF(ISNA(VLOOKUP(A21,'Données projet'!$A$35:$I$55,6,0)),0%,VLOOKUP(A21,'Données projet'!$A$35:$I$55,6,0)*VLOOKUP('Données projet'!$B$9,Paramètres!$A$1:$I$89,7,0))</f>
        <v>7.1999999999999995E-2</v>
      </c>
      <c r="Y21" s="17">
        <f>IF(ISNA(VLOOKUP(A21,'Données projet'!$A$35:$I$55,7,0)),0%,VLOOKUP(A21,'Données projet'!$A$35:$I$55,7,0))</f>
        <v>0.11</v>
      </c>
      <c r="Z21" s="23">
        <f>EXP(-LN(2)/35)*Z20+(1-EXP(-LN(2)/35))/(LN(2)/35)*V21*W21*VLOOKUP('Données projet'!$B$9,Paramètres!$A$1:$I$89,3,0)*0.475*44/12</f>
        <v>66.752019257304724</v>
      </c>
      <c r="AA21" s="23">
        <f>EXP(-LN(2)/25)*AA20+(1-EXP(-LN(2)/25))/(LN(2)/25)*Calculateur!V21*Calculateur!X21*VLOOKUP('Données projet'!$B$9,Paramètres!$A$1:$I$89,3,0)*0.475*44/12</f>
        <v>10.361951863320831</v>
      </c>
      <c r="AB21" s="23">
        <f>EXP(-LN(2)/2)*AB20+(1-EXP(-LN(2)/2))/(LN(2)/2)*V21*Y21*VLOOKUP('Données projet'!$B$9,Paramètres!$A$1:$I$89,3,0)*0.475*44/12</f>
        <v>13.565078148244817</v>
      </c>
      <c r="AC21" s="24">
        <f t="shared" si="3"/>
        <v>90.679049268870372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6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9">
        <f t="shared" si="1"/>
        <v>256.66666666666669</v>
      </c>
      <c r="I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0</v>
      </c>
      <c r="N22" s="14">
        <f>IF('Données projet'!$A$36&gt;35,N21+M22-V21,IF(A22&lt;'Données projet'!$A$36,$K$205^A22,IF(A22='Données projet'!$A$36,'Données projet'!$B$36,N21+M22-V21)))</f>
        <v>0</v>
      </c>
      <c r="O22" s="14">
        <f>N22*VLOOKUP('Données projet'!$B$9,Paramètres!$A$1:$I$89,3,0)*VLOOKUP('Données projet'!$B$9,Paramètres!$A$1:$I$89,5,0)</f>
        <v>0</v>
      </c>
      <c r="P22" s="14" t="e">
        <f t="shared" si="33"/>
        <v>#NUM!</v>
      </c>
      <c r="Q22" s="22" t="e">
        <f t="shared" si="2"/>
        <v>#NUM!</v>
      </c>
      <c r="R22" s="62" t="e">
        <f t="shared" si="0"/>
        <v>#NUM!</v>
      </c>
      <c r="S22" s="62">
        <f ca="1">AVERAGE(OFFSET($R$3,0,0,'Données projet'!$E$9+1,1))-AVERAGE(OFFSET($H$3,0,0,'Données projet'!$E$9+1,1))</f>
        <v>123.16199422226606</v>
      </c>
      <c r="T22" s="62">
        <f t="shared" si="34"/>
        <v>309.12761317419091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65.443052874380484</v>
      </c>
      <c r="AA22" s="23">
        <f>EXP(-LN(2)/25)*AA21+(1-EXP(-LN(2)/25))/(LN(2)/25)*Calculateur!V22*Calculateur!X22*VLOOKUP('Données projet'!$B$9,Paramètres!$A$1:$I$89,3,0)*0.475*44/12</f>
        <v>10.078603744706957</v>
      </c>
      <c r="AB22" s="23">
        <f>EXP(-LN(2)/2)*AB21+(1-EXP(-LN(2)/2))/(LN(2)/2)*V22*Y22*VLOOKUP('Données projet'!$B$9,Paramètres!$A$1:$I$89,3,0)*0.475*44/12</f>
        <v>9.5919587459493663</v>
      </c>
      <c r="AC22" s="24">
        <f t="shared" si="3"/>
        <v>85.113615365036807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6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9">
        <f t="shared" si="1"/>
        <v>256.66666666666669</v>
      </c>
      <c r="I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0</v>
      </c>
      <c r="N23" s="14">
        <f>IF('Données projet'!$A$36&gt;35,N22+M23-V22,IF(A23&lt;'Données projet'!$A$36,$K$205^A23,IF(A23='Données projet'!$A$36,'Données projet'!$B$36,N22+M23-V22)))</f>
        <v>0</v>
      </c>
      <c r="O23" s="14">
        <f>N23*VLOOKUP('Données projet'!$B$9,Paramètres!$A$1:$I$89,3,0)*VLOOKUP('Données projet'!$B$9,Paramètres!$A$1:$I$89,5,0)</f>
        <v>0</v>
      </c>
      <c r="P23" s="14" t="e">
        <f t="shared" si="33"/>
        <v>#NUM!</v>
      </c>
      <c r="Q23" s="22" t="e">
        <f t="shared" si="2"/>
        <v>#NUM!</v>
      </c>
      <c r="R23" s="62" t="e">
        <f t="shared" si="0"/>
        <v>#NUM!</v>
      </c>
      <c r="S23" s="62">
        <f ca="1">AVERAGE(OFFSET($R$3,0,0,'Données projet'!$E$9+1,1))-AVERAGE(OFFSET($H$3,0,0,'Données projet'!$E$9+1,1))</f>
        <v>123.16199422226606</v>
      </c>
      <c r="T23" s="62">
        <f t="shared" si="34"/>
        <v>309.12761317419091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7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64.159754523834721</v>
      </c>
      <c r="AA23" s="23">
        <f>EXP(-LN(2)/25)*AA22+(1-EXP(-LN(2)/25))/(LN(2)/25)*Calculateur!V23*Calculateur!X23*VLOOKUP('Données projet'!$B$9,Paramètres!$A$1:$I$89,3,0)*0.475*44/12</f>
        <v>9.8030037952972098</v>
      </c>
      <c r="AB23" s="23">
        <f>EXP(-LN(2)/2)*AB22+(1-EXP(-LN(2)/2))/(LN(2)/2)*V23*Y23*VLOOKUP('Données projet'!$B$9,Paramètres!$A$1:$I$89,3,0)*0.475*44/12</f>
        <v>6.7825390741224094</v>
      </c>
      <c r="AC23" s="24">
        <f t="shared" si="3"/>
        <v>80.745297393254347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6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9">
        <f t="shared" si="1"/>
        <v>256.66666666666669</v>
      </c>
      <c r="I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0</v>
      </c>
      <c r="N24" s="14">
        <f>IF('Données projet'!$A$36&gt;35,N23+M24-V23,IF(A24&lt;'Données projet'!$A$36,$K$205^A24,IF(A24='Données projet'!$A$36,'Données projet'!$B$36,N23+M24-V23)))</f>
        <v>0</v>
      </c>
      <c r="O24" s="14">
        <f>N24*VLOOKUP('Données projet'!$B$9,Paramètres!$A$1:$I$89,3,0)*VLOOKUP('Données projet'!$B$9,Paramètres!$A$1:$I$89,5,0)</f>
        <v>0</v>
      </c>
      <c r="P24" s="14" t="e">
        <f t="shared" si="33"/>
        <v>#NUM!</v>
      </c>
      <c r="Q24" s="22" t="e">
        <f t="shared" si="2"/>
        <v>#NUM!</v>
      </c>
      <c r="R24" s="62" t="e">
        <f t="shared" si="0"/>
        <v>#NUM!</v>
      </c>
      <c r="S24" s="62">
        <f ca="1">AVERAGE(OFFSET($R$3,0,0,'Données projet'!$E$9+1,1))-AVERAGE(OFFSET($H$3,0,0,'Données projet'!$E$9+1,1))</f>
        <v>123.16199422226606</v>
      </c>
      <c r="T24" s="62">
        <f t="shared" si="34"/>
        <v>309.12761317419091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62.901620871208458</v>
      </c>
      <c r="AA24" s="23">
        <f>EXP(-LN(2)/25)*AA23+(1-EXP(-LN(2)/25))/(LN(2)/25)*Calculateur!V24*Calculateur!X24*VLOOKUP('Données projet'!$B$9,Paramètres!$A$1:$I$89,3,0)*0.475*44/12</f>
        <v>9.534940140997243</v>
      </c>
      <c r="AB24" s="23">
        <f>EXP(-LN(2)/2)*AB23+(1-EXP(-LN(2)/2))/(LN(2)/2)*V24*Y24*VLOOKUP('Données projet'!$B$9,Paramètres!$A$1:$I$89,3,0)*0.475*44/12</f>
        <v>4.7959793729746831</v>
      </c>
      <c r="AC24" s="24">
        <f t="shared" si="3"/>
        <v>77.232540385180386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6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9">
        <f t="shared" si="1"/>
        <v>256.66666666666669</v>
      </c>
      <c r="I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0</v>
      </c>
      <c r="N25" s="14">
        <f>IF('Données projet'!$A$36&gt;35,N24+M25-V24,IF(A25&lt;'Données projet'!$A$36,$K$205^A25,IF(A25='Données projet'!$A$36,'Données projet'!$B$36,N24+M25-V24)))</f>
        <v>0</v>
      </c>
      <c r="O25" s="14">
        <f>N25*VLOOKUP('Données projet'!$B$9,Paramètres!$A$1:$I$89,3,0)*VLOOKUP('Données projet'!$B$9,Paramètres!$A$1:$I$89,5,0)</f>
        <v>0</v>
      </c>
      <c r="P25" s="14" t="e">
        <f t="shared" si="33"/>
        <v>#NUM!</v>
      </c>
      <c r="Q25" s="22" t="e">
        <f t="shared" si="2"/>
        <v>#NUM!</v>
      </c>
      <c r="R25" s="62" t="e">
        <f t="shared" si="0"/>
        <v>#NUM!</v>
      </c>
      <c r="S25" s="62">
        <f ca="1">AVERAGE(OFFSET($R$3,0,0,'Données projet'!$E$9+1,1))-AVERAGE(OFFSET($H$3,0,0,'Données projet'!$E$9+1,1))</f>
        <v>123.16199422226606</v>
      </c>
      <c r="T25" s="62">
        <f t="shared" si="34"/>
        <v>309.12761317419091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61.668158452124445</v>
      </c>
      <c r="AA25" s="23">
        <f>EXP(-LN(2)/25)*AA24+(1-EXP(-LN(2)/25))/(LN(2)/25)*Calculateur!V25*Calculateur!X25*VLOOKUP('Données projet'!$B$9,Paramètres!$A$1:$I$89,3,0)*0.475*44/12</f>
        <v>9.2742067014209635</v>
      </c>
      <c r="AB25" s="23">
        <f>EXP(-LN(2)/2)*AB24+(1-EXP(-LN(2)/2))/(LN(2)/2)*V25*Y25*VLOOKUP('Données projet'!$B$9,Paramètres!$A$1:$I$89,3,0)*0.475*44/12</f>
        <v>3.3912695370612047</v>
      </c>
      <c r="AC25" s="24">
        <f t="shared" si="3"/>
        <v>74.333634690606615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6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9">
        <f t="shared" si="1"/>
        <v>256.66666666666669</v>
      </c>
      <c r="I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0</v>
      </c>
      <c r="N26" s="14">
        <f>IF('Données projet'!$A$36&gt;35,N25+M26-V25,IF(A26&lt;'Données projet'!$A$36,$K$205^A26,IF(A26='Données projet'!$A$36,'Données projet'!$B$36,N25+M26-V25)))</f>
        <v>0</v>
      </c>
      <c r="O26" s="14">
        <f>N26*VLOOKUP('Données projet'!$B$9,Paramètres!$A$1:$I$89,3,0)*VLOOKUP('Données projet'!$B$9,Paramètres!$A$1:$I$89,5,0)</f>
        <v>0</v>
      </c>
      <c r="P26" s="14" t="e">
        <f t="shared" si="33"/>
        <v>#NUM!</v>
      </c>
      <c r="Q26" s="22" t="e">
        <f t="shared" si="2"/>
        <v>#NUM!</v>
      </c>
      <c r="R26" s="62" t="e">
        <f t="shared" si="0"/>
        <v>#NUM!</v>
      </c>
      <c r="S26" s="62">
        <f ca="1">AVERAGE(OFFSET($R$3,0,0,'Données projet'!$E$9+1,1))-AVERAGE(OFFSET($H$3,0,0,'Données projet'!$E$9+1,1))</f>
        <v>123.16199422226606</v>
      </c>
      <c r="T26" s="62">
        <f t="shared" si="34"/>
        <v>309.12761317419091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60.45888347874088</v>
      </c>
      <c r="AA26" s="23">
        <f>EXP(-LN(2)/25)*AA25+(1-EXP(-LN(2)/25))/(LN(2)/25)*Calculateur!V26*Calculateur!X26*VLOOKUP('Données projet'!$B$9,Paramètres!$A$1:$I$89,3,0)*0.475*44/12</f>
        <v>9.020603031461274</v>
      </c>
      <c r="AB26" s="23">
        <f>EXP(-LN(2)/2)*AB25+(1-EXP(-LN(2)/2))/(LN(2)/2)*V26*Y26*VLOOKUP('Données projet'!$B$9,Paramètres!$A$1:$I$89,3,0)*0.475*44/12</f>
        <v>2.3979896864873416</v>
      </c>
      <c r="AC26" s="24">
        <f t="shared" si="3"/>
        <v>71.877476196689486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6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9">
        <f t="shared" si="1"/>
        <v>256.66666666666669</v>
      </c>
      <c r="I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0</v>
      </c>
      <c r="N27" s="14">
        <f>IF('Données projet'!$A$36&gt;35,N26+M27-V26,IF(A27&lt;'Données projet'!$A$36,$K$205^A27,IF(A27='Données projet'!$A$36,'Données projet'!$B$36,N26+M27-V26)))</f>
        <v>0</v>
      </c>
      <c r="O27" s="14">
        <f>N27*VLOOKUP('Données projet'!$B$9,Paramètres!$A$1:$I$89,3,0)*VLOOKUP('Données projet'!$B$9,Paramètres!$A$1:$I$89,5,0)</f>
        <v>0</v>
      </c>
      <c r="P27" s="14" t="e">
        <f t="shared" si="33"/>
        <v>#NUM!</v>
      </c>
      <c r="Q27" s="22" t="e">
        <f t="shared" si="2"/>
        <v>#NUM!</v>
      </c>
      <c r="R27" s="62" t="e">
        <f t="shared" si="0"/>
        <v>#NUM!</v>
      </c>
      <c r="S27" s="62">
        <f ca="1">AVERAGE(OFFSET($R$3,0,0,'Données projet'!$E$9+1,1))-AVERAGE(OFFSET($H$3,0,0,'Données projet'!$E$9+1,1))</f>
        <v>123.16199422226606</v>
      </c>
      <c r="T27" s="62">
        <f t="shared" si="34"/>
        <v>309.12761317419091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59.273321650000462</v>
      </c>
      <c r="AA27" s="23">
        <f>EXP(-LN(2)/25)*AA26+(1-EXP(-LN(2)/25))/(LN(2)/25)*Calculateur!V27*Calculateur!X27*VLOOKUP('Données projet'!$B$9,Paramètres!$A$1:$I$89,3,0)*0.475*44/12</f>
        <v>8.7739341671930688</v>
      </c>
      <c r="AB27" s="23">
        <f>EXP(-LN(2)/2)*AB26+(1-EXP(-LN(2)/2))/(LN(2)/2)*V27*Y27*VLOOKUP('Données projet'!$B$9,Paramètres!$A$1:$I$89,3,0)*0.475*44/12</f>
        <v>1.6956347685306024</v>
      </c>
      <c r="AC27" s="24">
        <f t="shared" si="3"/>
        <v>69.742890585724126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6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9">
        <f t="shared" si="1"/>
        <v>256.66666666666669</v>
      </c>
      <c r="I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0</v>
      </c>
      <c r="N28" s="14">
        <f>IF('Données projet'!$A$36&gt;35,N27+M28-V27,IF(A28&lt;'Données projet'!$A$36,$K$205^A28,IF(A28='Données projet'!$A$36,'Données projet'!$B$36,N27+M28-V27)))</f>
        <v>0</v>
      </c>
      <c r="O28" s="14">
        <f>N28*VLOOKUP('Données projet'!$B$9,Paramètres!$A$1:$I$89,3,0)*VLOOKUP('Données projet'!$B$9,Paramètres!$A$1:$I$89,5,0)</f>
        <v>0</v>
      </c>
      <c r="P28" s="14" t="e">
        <f t="shared" si="33"/>
        <v>#NUM!</v>
      </c>
      <c r="Q28" s="22" t="e">
        <f t="shared" si="2"/>
        <v>#NUM!</v>
      </c>
      <c r="R28" s="62" t="e">
        <f t="shared" si="0"/>
        <v>#NUM!</v>
      </c>
      <c r="S28" s="62">
        <f ca="1">AVERAGE(OFFSET($R$3,0,0,'Données projet'!$E$9+1,1))-AVERAGE(OFFSET($H$3,0,0,'Données projet'!$E$9+1,1))</f>
        <v>123.16199422226606</v>
      </c>
      <c r="T28" s="62">
        <f t="shared" si="34"/>
        <v>309.12761317419091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58.111007965600329</v>
      </c>
      <c r="AA28" s="23">
        <f>EXP(-LN(2)/25)*AA27+(1-EXP(-LN(2)/25))/(LN(2)/25)*Calculateur!V28*Calculateur!X28*VLOOKUP('Données projet'!$B$9,Paramètres!$A$1:$I$89,3,0)*0.475*44/12</f>
        <v>8.5340104759900299</v>
      </c>
      <c r="AB28" s="23">
        <f>EXP(-LN(2)/2)*AB27+(1-EXP(-LN(2)/2))/(LN(2)/2)*V28*Y28*VLOOKUP('Données projet'!$B$9,Paramètres!$A$1:$I$89,3,0)*0.475*44/12</f>
        <v>1.1989948432436708</v>
      </c>
      <c r="AC28" s="24">
        <f t="shared" si="3"/>
        <v>67.844013284834034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6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9">
        <f t="shared" si="1"/>
        <v>256.66666666666669</v>
      </c>
      <c r="I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0</v>
      </c>
      <c r="N29" s="14">
        <f>IF('Données projet'!$A$36&gt;35,N28+M29-V28,IF(A29&lt;'Données projet'!$A$36,$K$205^A29,IF(A29='Données projet'!$A$36,'Données projet'!$B$36,N28+M29-V28)))</f>
        <v>0</v>
      </c>
      <c r="O29" s="14">
        <f>N29*VLOOKUP('Données projet'!$B$9,Paramètres!$A$1:$I$89,3,0)*VLOOKUP('Données projet'!$B$9,Paramètres!$A$1:$I$89,5,0)</f>
        <v>0</v>
      </c>
      <c r="P29" s="14" t="e">
        <f t="shared" si="33"/>
        <v>#NUM!</v>
      </c>
      <c r="Q29" s="22" t="e">
        <f t="shared" si="2"/>
        <v>#NUM!</v>
      </c>
      <c r="R29" s="62" t="e">
        <f t="shared" si="0"/>
        <v>#NUM!</v>
      </c>
      <c r="S29" s="62">
        <f ca="1">AVERAGE(OFFSET($R$3,0,0,'Données projet'!$E$9+1,1))-AVERAGE(OFFSET($H$3,0,0,'Données projet'!$E$9+1,1))</f>
        <v>123.16199422226606</v>
      </c>
      <c r="T29" s="62">
        <f t="shared" si="34"/>
        <v>309.12761317419091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56.971486543609942</v>
      </c>
      <c r="AA29" s="23">
        <f>EXP(-LN(2)/25)*AA28+(1-EXP(-LN(2)/25))/(LN(2)/25)*Calculateur!V29*Calculateur!X29*VLOOKUP('Données projet'!$B$9,Paramètres!$A$1:$I$89,3,0)*0.475*44/12</f>
        <v>8.3006475107399762</v>
      </c>
      <c r="AB29" s="23">
        <f>EXP(-LN(2)/2)*AB28+(1-EXP(-LN(2)/2))/(LN(2)/2)*V29*Y29*VLOOKUP('Données projet'!$B$9,Paramètres!$A$1:$I$89,3,0)*0.475*44/12</f>
        <v>0.84781738426530118</v>
      </c>
      <c r="AC29" s="24">
        <f t="shared" si="3"/>
        <v>66.119951438615217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6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9">
        <f t="shared" si="1"/>
        <v>256.66666666666669</v>
      </c>
      <c r="I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0</v>
      </c>
      <c r="N30" s="14">
        <f>IF('Données projet'!$A$36&gt;35,N29+M30-V29,IF(A30&lt;'Données projet'!$A$36,$K$205^A30,IF(A30='Données projet'!$A$36,'Données projet'!$B$36,N29+M30-V29)))</f>
        <v>0</v>
      </c>
      <c r="O30" s="14">
        <f>N30*VLOOKUP('Données projet'!$B$9,Paramètres!$A$1:$I$89,3,0)*VLOOKUP('Données projet'!$B$9,Paramètres!$A$1:$I$89,5,0)</f>
        <v>0</v>
      </c>
      <c r="P30" s="14" t="e">
        <f t="shared" si="33"/>
        <v>#NUM!</v>
      </c>
      <c r="Q30" s="22" t="e">
        <f t="shared" si="2"/>
        <v>#NUM!</v>
      </c>
      <c r="R30" s="62" t="e">
        <f t="shared" si="0"/>
        <v>#NUM!</v>
      </c>
      <c r="S30" s="62">
        <f ca="1">AVERAGE(OFFSET($R$3,0,0,'Données projet'!$E$9+1,1))-AVERAGE(OFFSET($H$3,0,0,'Données projet'!$E$9+1,1))</f>
        <v>123.16199422226606</v>
      </c>
      <c r="T30" s="62">
        <f t="shared" si="34"/>
        <v>309.12761317419091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55.854310441665348</v>
      </c>
      <c r="AA30" s="23">
        <f>EXP(-LN(2)/25)*AA29+(1-EXP(-LN(2)/25))/(LN(2)/25)*Calculateur!V30*Calculateur!X30*VLOOKUP('Données projet'!$B$9,Paramètres!$A$1:$I$89,3,0)*0.475*44/12</f>
        <v>8.0736658680467102</v>
      </c>
      <c r="AB30" s="23">
        <f>EXP(-LN(2)/2)*AB29+(1-EXP(-LN(2)/2))/(LN(2)/2)*V30*Y30*VLOOKUP('Données projet'!$B$9,Paramètres!$A$1:$I$89,3,0)*0.475*44/12</f>
        <v>0.59949742162183539</v>
      </c>
      <c r="AC30" s="24">
        <f t="shared" si="3"/>
        <v>64.527473731333899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6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9">
        <f t="shared" si="1"/>
        <v>256.66666666666669</v>
      </c>
      <c r="I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0</v>
      </c>
      <c r="N31" s="14">
        <f>IF('Données projet'!$A$36&gt;35,N30+M31-V30,IF(A31&lt;'Données projet'!$A$36,$K$205^A31,IF(A31='Données projet'!$A$36,'Données projet'!$B$36,N30+M31-V30)))</f>
        <v>0</v>
      </c>
      <c r="O31" s="14">
        <f>N31*VLOOKUP('Données projet'!$B$9,Paramètres!$A$1:$I$89,3,0)*VLOOKUP('Données projet'!$B$9,Paramètres!$A$1:$I$89,5,0)</f>
        <v>0</v>
      </c>
      <c r="P31" s="14" t="e">
        <f t="shared" si="33"/>
        <v>#NUM!</v>
      </c>
      <c r="Q31" s="22" t="e">
        <f t="shared" si="2"/>
        <v>#NUM!</v>
      </c>
      <c r="R31" s="62" t="e">
        <f t="shared" si="0"/>
        <v>#NUM!</v>
      </c>
      <c r="S31" s="62">
        <f ca="1">AVERAGE(OFFSET($R$3,0,0,'Données projet'!$E$9+1,1))-AVERAGE(OFFSET($H$3,0,0,'Données projet'!$E$9+1,1))</f>
        <v>123.16199422226606</v>
      </c>
      <c r="T31" s="62">
        <f t="shared" si="34"/>
        <v>309.12761317419091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54.759041481669747</v>
      </c>
      <c r="AA31" s="23">
        <f>EXP(-LN(2)/25)*AA30+(1-EXP(-LN(2)/25))/(LN(2)/25)*Calculateur!V31*Calculateur!X31*VLOOKUP('Données projet'!$B$9,Paramètres!$A$1:$I$89,3,0)*0.475*44/12</f>
        <v>7.8528910503093377</v>
      </c>
      <c r="AB31" s="23">
        <f>EXP(-LN(2)/2)*AB30+(1-EXP(-LN(2)/2))/(LN(2)/2)*V31*Y31*VLOOKUP('Données projet'!$B$9,Paramètres!$A$1:$I$89,3,0)*0.475*44/12</f>
        <v>0.42390869213265059</v>
      </c>
      <c r="AC31" s="24">
        <f t="shared" si="3"/>
        <v>63.035841224111735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6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9">
        <f t="shared" si="1"/>
        <v>256.66666666666669</v>
      </c>
      <c r="I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0</v>
      </c>
      <c r="N32" s="14">
        <f>IF('Données projet'!$A$36&gt;35,N31+M32-V31,IF(A32&lt;'Données projet'!$A$36,$K$205^A32,IF(A32='Données projet'!$A$36,'Données projet'!$B$36,N31+M32-V31)))</f>
        <v>0</v>
      </c>
      <c r="O32" s="14">
        <f>N32*VLOOKUP('Données projet'!$B$9,Paramètres!$A$1:$I$89,3,0)*VLOOKUP('Données projet'!$B$9,Paramètres!$A$1:$I$89,5,0)</f>
        <v>0</v>
      </c>
      <c r="P32" s="14" t="e">
        <f t="shared" si="33"/>
        <v>#NUM!</v>
      </c>
      <c r="Q32" s="22" t="e">
        <f t="shared" si="2"/>
        <v>#NUM!</v>
      </c>
      <c r="R32" s="62" t="e">
        <f t="shared" si="0"/>
        <v>#NUM!</v>
      </c>
      <c r="S32" s="62">
        <f ca="1">AVERAGE(OFFSET($R$3,0,0,'Données projet'!$E$9+1,1))-AVERAGE(OFFSET($H$3,0,0,'Données projet'!$E$9+1,1))</f>
        <v>123.16199422226606</v>
      </c>
      <c r="T32" s="62">
        <f t="shared" si="34"/>
        <v>309.12761317419091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53.685250077931556</v>
      </c>
      <c r="AA32" s="23">
        <f>EXP(-LN(2)/25)*AA31+(1-EXP(-LN(2)/25))/(LN(2)/25)*Calculateur!V32*Calculateur!X32*VLOOKUP('Données projet'!$B$9,Paramètres!$A$1:$I$89,3,0)*0.475*44/12</f>
        <v>7.6381533315730366</v>
      </c>
      <c r="AB32" s="23">
        <f>EXP(-LN(2)/2)*AB31+(1-EXP(-LN(2)/2))/(LN(2)/2)*V32*Y32*VLOOKUP('Données projet'!$B$9,Paramètres!$A$1:$I$89,3,0)*0.475*44/12</f>
        <v>0.2997487108109177</v>
      </c>
      <c r="AC32" s="24">
        <f t="shared" si="3"/>
        <v>61.62315212031551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6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9">
        <f t="shared" si="1"/>
        <v>256.66666666666669</v>
      </c>
      <c r="I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0</v>
      </c>
      <c r="N33" s="14">
        <f>IF('Données projet'!$A$36&gt;35,N32+M33-V32,IF(A33&lt;'Données projet'!$A$36,$K$205^A33,IF(A33='Données projet'!$A$36,'Données projet'!$B$36,N32+M33-V32)))</f>
        <v>0</v>
      </c>
      <c r="O33" s="14">
        <f>N33*VLOOKUP('Données projet'!$B$9,Paramètres!$A$1:$I$89,3,0)*VLOOKUP('Données projet'!$B$9,Paramètres!$A$1:$I$89,5,0)</f>
        <v>0</v>
      </c>
      <c r="P33" s="14" t="e">
        <f t="shared" si="33"/>
        <v>#NUM!</v>
      </c>
      <c r="Q33" s="22" t="e">
        <f t="shared" si="2"/>
        <v>#NUM!</v>
      </c>
      <c r="R33" s="62" t="e">
        <f t="shared" si="0"/>
        <v>#NUM!</v>
      </c>
      <c r="S33" s="62">
        <f ca="1">AVERAGE(OFFSET($R$3,0,0,'Données projet'!$E$9+1,1))-AVERAGE(OFFSET($H$3,0,0,'Données projet'!$E$9+1,1))</f>
        <v>123.16199422226606</v>
      </c>
      <c r="T33" s="62">
        <f t="shared" si="34"/>
        <v>309.12761317419091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52.632515068672589</v>
      </c>
      <c r="AA33" s="23">
        <f>EXP(-LN(2)/25)*AA32+(1-EXP(-LN(2)/25))/(LN(2)/25)*Calculateur!V33*Calculateur!X33*VLOOKUP('Données projet'!$B$9,Paramètres!$A$1:$I$89,3,0)*0.475*44/12</f>
        <v>7.4292876270481454</v>
      </c>
      <c r="AB33" s="23">
        <f>EXP(-LN(2)/2)*AB32+(1-EXP(-LN(2)/2))/(LN(2)/2)*V33*Y33*VLOOKUP('Données projet'!$B$9,Paramètres!$A$1:$I$89,3,0)*0.475*44/12</f>
        <v>0.21195434606632529</v>
      </c>
      <c r="AC33" s="24">
        <f t="shared" si="3"/>
        <v>60.273757041787064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6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9">
        <f t="shared" si="1"/>
        <v>256.66666666666669</v>
      </c>
      <c r="I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0</v>
      </c>
      <c r="O34" s="14">
        <f>N34*VLOOKUP('Données projet'!$B$9,Paramètres!$A$1:$I$89,3,0)*VLOOKUP('Données projet'!$B$9,Paramètres!$A$1:$I$89,5,0)</f>
        <v>0</v>
      </c>
      <c r="P34" s="14" t="e">
        <f t="shared" si="33"/>
        <v>#NUM!</v>
      </c>
      <c r="Q34" s="22" t="e">
        <f t="shared" si="2"/>
        <v>#NUM!</v>
      </c>
      <c r="R34" s="62" t="e">
        <f t="shared" si="0"/>
        <v>#NUM!</v>
      </c>
      <c r="S34" s="62">
        <f ca="1">AVERAGE(OFFSET($R$3,0,0,'Données projet'!$E$9+1,1))-AVERAGE(OFFSET($H$3,0,0,'Données projet'!$E$9+1,1))</f>
        <v>123.16199422226606</v>
      </c>
      <c r="T34" s="62">
        <f t="shared" si="34"/>
        <v>309.12761317419091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51.60042355084024</v>
      </c>
      <c r="AA34" s="23">
        <f>EXP(-LN(2)/25)*AA33+(1-EXP(-LN(2)/25))/(LN(2)/25)*Calculateur!V34*Calculateur!X34*VLOOKUP('Données projet'!$B$9,Paramètres!$A$1:$I$89,3,0)*0.475*44/12</f>
        <v>7.2261333661972573</v>
      </c>
      <c r="AB34" s="23">
        <f>EXP(-LN(2)/2)*AB33+(1-EXP(-LN(2)/2))/(LN(2)/2)*V34*Y34*VLOOKUP('Données projet'!$B$9,Paramètres!$A$1:$I$89,3,0)*0.475*44/12</f>
        <v>0.14987435540545885</v>
      </c>
      <c r="AC34" s="24">
        <f t="shared" si="3"/>
        <v>58.976431272442959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6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9">
        <f t="shared" si="1"/>
        <v>256.66666666666669</v>
      </c>
      <c r="I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0</v>
      </c>
      <c r="O35" s="14">
        <f>N35*VLOOKUP('Données projet'!$B$9,Paramètres!$A$1:$I$89,3,0)*VLOOKUP('Données projet'!$B$9,Paramètres!$A$1:$I$89,5,0)</f>
        <v>0</v>
      </c>
      <c r="P35" s="14" t="e">
        <f t="shared" si="33"/>
        <v>#NUM!</v>
      </c>
      <c r="Q35" s="22" t="e">
        <f t="shared" ref="Q35:Q66" si="53">(O35+P35)*0.475*44/12</f>
        <v>#NUM!</v>
      </c>
      <c r="R35" s="62" t="e">
        <f t="shared" si="0"/>
        <v>#NUM!</v>
      </c>
      <c r="S35" s="62">
        <f ca="1">AVERAGE(OFFSET($R$3,0,0,'Données projet'!$E$9+1,1))-AVERAGE(OFFSET($H$3,0,0,'Données projet'!$E$9+1,1))</f>
        <v>123.16199422226606</v>
      </c>
      <c r="T35" s="62">
        <f t="shared" si="34"/>
        <v>309.12761317419091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50.588570718158913</v>
      </c>
      <c r="AA35" s="23">
        <f>EXP(-LN(2)/25)*AA34+(1-EXP(-LN(2)/25))/(LN(2)/25)*Calculateur!V35*Calculateur!X35*VLOOKUP('Données projet'!$B$9,Paramètres!$A$1:$I$89,3,0)*0.475*44/12</f>
        <v>7.0285343692927551</v>
      </c>
      <c r="AB35" s="23">
        <f>EXP(-LN(2)/2)*AB34+(1-EXP(-LN(2)/2))/(LN(2)/2)*V35*Y35*VLOOKUP('Données projet'!$B$9,Paramètres!$A$1:$I$89,3,0)*0.475*44/12</f>
        <v>0.10597717303316265</v>
      </c>
      <c r="AC35" s="24">
        <f t="shared" si="3"/>
        <v>57.72308226048483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6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9">
        <f t="shared" si="1"/>
        <v>256.66666666666669</v>
      </c>
      <c r="I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0</v>
      </c>
      <c r="O36" s="14">
        <f>N36*VLOOKUP('Données projet'!$B$9,Paramètres!$A$1:$I$89,3,0)*VLOOKUP('Données projet'!$B$9,Paramètres!$A$1:$I$89,5,0)</f>
        <v>0</v>
      </c>
      <c r="P36" s="14" t="e">
        <f t="shared" si="33"/>
        <v>#NUM!</v>
      </c>
      <c r="Q36" s="22" t="e">
        <f t="shared" si="53"/>
        <v>#NUM!</v>
      </c>
      <c r="R36" s="62" t="e">
        <f t="shared" si="0"/>
        <v>#NUM!</v>
      </c>
      <c r="S36" s="62">
        <f ca="1">AVERAGE(OFFSET($R$3,0,0,'Données projet'!$E$9+1,1))-AVERAGE(OFFSET($H$3,0,0,'Données projet'!$E$9+1,1))</f>
        <v>123.16199422226606</v>
      </c>
      <c r="T36" s="62">
        <f t="shared" si="34"/>
        <v>309.12761317419091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49.596559702357176</v>
      </c>
      <c r="AA36" s="23">
        <f>EXP(-LN(2)/25)*AA35+(1-EXP(-LN(2)/25))/(LN(2)/25)*Calculateur!V36*Calculateur!X36*VLOOKUP('Données projet'!$B$9,Paramètres!$A$1:$I$89,3,0)*0.475*44/12</f>
        <v>6.8363387273498866</v>
      </c>
      <c r="AB36" s="23">
        <f>EXP(-LN(2)/2)*AB35+(1-EXP(-LN(2)/2))/(LN(2)/2)*V36*Y36*VLOOKUP('Données projet'!$B$9,Paramètres!$A$1:$I$89,3,0)*0.475*44/12</f>
        <v>7.4937177702729424E-2</v>
      </c>
      <c r="AC36" s="24">
        <f t="shared" si="3"/>
        <v>56.507835607409795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6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9">
        <f t="shared" si="1"/>
        <v>256.66666666666669</v>
      </c>
      <c r="I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0</v>
      </c>
      <c r="O37" s="14">
        <f>N37*VLOOKUP('Données projet'!$B$9,Paramètres!$A$1:$I$89,3,0)*VLOOKUP('Données projet'!$B$9,Paramètres!$A$1:$I$89,5,0)</f>
        <v>0</v>
      </c>
      <c r="P37" s="14" t="e">
        <f t="shared" si="33"/>
        <v>#NUM!</v>
      </c>
      <c r="Q37" s="22" t="e">
        <f t="shared" si="53"/>
        <v>#NUM!</v>
      </c>
      <c r="R37" s="62" t="e">
        <f t="shared" si="0"/>
        <v>#NUM!</v>
      </c>
      <c r="S37" s="62">
        <f ca="1">AVERAGE(OFFSET($R$3,0,0,'Données projet'!$E$9+1,1))-AVERAGE(OFFSET($H$3,0,0,'Données projet'!$E$9+1,1))</f>
        <v>123.16199422226606</v>
      </c>
      <c r="T37" s="62">
        <f t="shared" si="34"/>
        <v>309.12761317419091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48.624001417508339</v>
      </c>
      <c r="AA37" s="23">
        <f>EXP(-LN(2)/25)*AA36+(1-EXP(-LN(2)/25))/(LN(2)/25)*Calculateur!V37*Calculateur!X37*VLOOKUP('Données projet'!$B$9,Paramètres!$A$1:$I$89,3,0)*0.475*44/12</f>
        <v>6.6493986853430753</v>
      </c>
      <c r="AB37" s="23">
        <f>EXP(-LN(2)/2)*AB36+(1-EXP(-LN(2)/2))/(LN(2)/2)*V37*Y37*VLOOKUP('Données projet'!$B$9,Paramètres!$A$1:$I$89,3,0)*0.475*44/12</f>
        <v>5.2988586516581324E-2</v>
      </c>
      <c r="AC37" s="24">
        <f t="shared" si="3"/>
        <v>55.326388689367995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6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9">
        <f t="shared" si="1"/>
        <v>256.66666666666669</v>
      </c>
      <c r="I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0</v>
      </c>
      <c r="O38" s="14">
        <f>N38*VLOOKUP('Données projet'!$B$9,Paramètres!$A$1:$I$89,3,0)*VLOOKUP('Données projet'!$B$9,Paramètres!$A$1:$I$89,5,0)</f>
        <v>0</v>
      </c>
      <c r="P38" s="14" t="e">
        <f t="shared" si="33"/>
        <v>#NUM!</v>
      </c>
      <c r="Q38" s="22" t="e">
        <f t="shared" si="53"/>
        <v>#NUM!</v>
      </c>
      <c r="R38" s="62" t="e">
        <f t="shared" si="0"/>
        <v>#NUM!</v>
      </c>
      <c r="S38" s="62">
        <f ca="1">AVERAGE(OFFSET($R$3,0,0,'Données projet'!$E$9+1,1))-AVERAGE(OFFSET($H$3,0,0,'Données projet'!$E$9+1,1))</f>
        <v>123.16199422226606</v>
      </c>
      <c r="T38" s="62">
        <f t="shared" si="34"/>
        <v>309.12761317419091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47.670514407423411</v>
      </c>
      <c r="AA38" s="23">
        <f>EXP(-LN(2)/25)*AA37+(1-EXP(-LN(2)/25))/(LN(2)/25)*Calculateur!V38*Calculateur!X38*VLOOKUP('Données projet'!$B$9,Paramètres!$A$1:$I$89,3,0)*0.475*44/12</f>
        <v>6.4675705286156893</v>
      </c>
      <c r="AB38" s="23">
        <f>EXP(-LN(2)/2)*AB37+(1-EXP(-LN(2)/2))/(LN(2)/2)*V38*Y38*VLOOKUP('Données projet'!$B$9,Paramètres!$A$1:$I$89,3,0)*0.475*44/12</f>
        <v>3.7468588851364712E-2</v>
      </c>
      <c r="AC38" s="24">
        <f t="shared" si="3"/>
        <v>54.175553524890468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6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9">
        <f t="shared" si="1"/>
        <v>256.66666666666669</v>
      </c>
      <c r="I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0</v>
      </c>
      <c r="O39" s="14">
        <f>N39*VLOOKUP('Données projet'!$B$9,Paramètres!$A$1:$I$89,3,0)*VLOOKUP('Données projet'!$B$9,Paramètres!$A$1:$I$89,5,0)</f>
        <v>0</v>
      </c>
      <c r="P39" s="14" t="e">
        <f t="shared" si="33"/>
        <v>#NUM!</v>
      </c>
      <c r="Q39" s="22" t="e">
        <f t="shared" si="53"/>
        <v>#NUM!</v>
      </c>
      <c r="R39" s="62" t="e">
        <f t="shared" si="0"/>
        <v>#NUM!</v>
      </c>
      <c r="S39" s="62">
        <f ca="1">AVERAGE(OFFSET($R$3,0,0,'Données projet'!$E$9+1,1))-AVERAGE(OFFSET($H$3,0,0,'Données projet'!$E$9+1,1))</f>
        <v>123.16199422226606</v>
      </c>
      <c r="T39" s="62">
        <f t="shared" si="34"/>
        <v>309.12761317419091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46.735724696036598</v>
      </c>
      <c r="AA39" s="23">
        <f>EXP(-LN(2)/25)*AA38+(1-EXP(-LN(2)/25))/(LN(2)/25)*Calculateur!V39*Calculateur!X39*VLOOKUP('Données projet'!$B$9,Paramètres!$A$1:$I$89,3,0)*0.475*44/12</f>
        <v>6.2907144723959414</v>
      </c>
      <c r="AB39" s="23">
        <f>EXP(-LN(2)/2)*AB38+(1-EXP(-LN(2)/2))/(LN(2)/2)*V39*Y39*VLOOKUP('Données projet'!$B$9,Paramètres!$A$1:$I$89,3,0)*0.475*44/12</f>
        <v>2.6494293258290662E-2</v>
      </c>
      <c r="AC39" s="24">
        <f t="shared" si="3"/>
        <v>53.052933461690827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6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9">
        <f t="shared" si="1"/>
        <v>256.66666666666669</v>
      </c>
      <c r="I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0</v>
      </c>
      <c r="O40" s="14">
        <f>N40*VLOOKUP('Données projet'!$B$9,Paramètres!$A$1:$I$89,3,0)*VLOOKUP('Données projet'!$B$9,Paramètres!$A$1:$I$89,5,0)</f>
        <v>0</v>
      </c>
      <c r="P40" s="14" t="e">
        <f t="shared" si="33"/>
        <v>#NUM!</v>
      </c>
      <c r="Q40" s="22" t="e">
        <f t="shared" si="53"/>
        <v>#NUM!</v>
      </c>
      <c r="R40" s="62" t="e">
        <f t="shared" si="0"/>
        <v>#NUM!</v>
      </c>
      <c r="S40" s="62">
        <f ca="1">AVERAGE(OFFSET($R$3,0,0,'Données projet'!$E$9+1,1))-AVERAGE(OFFSET($H$3,0,0,'Données projet'!$E$9+1,1))</f>
        <v>123.16199422226606</v>
      </c>
      <c r="T40" s="62">
        <f t="shared" si="34"/>
        <v>309.12761317419091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45.819265640724652</v>
      </c>
      <c r="AA40" s="23">
        <f>EXP(-LN(2)/25)*AA39+(1-EXP(-LN(2)/25))/(LN(2)/25)*Calculateur!V40*Calculateur!X40*VLOOKUP('Données projet'!$B$9,Paramètres!$A$1:$I$89,3,0)*0.475*44/12</f>
        <v>6.1186945543339775</v>
      </c>
      <c r="AB40" s="23">
        <f>EXP(-LN(2)/2)*AB39+(1-EXP(-LN(2)/2))/(LN(2)/2)*V40*Y40*VLOOKUP('Données projet'!$B$9,Paramètres!$A$1:$I$89,3,0)*0.475*44/12</f>
        <v>1.8734294425682356E-2</v>
      </c>
      <c r="AC40" s="24">
        <f t="shared" si="3"/>
        <v>51.956694489484313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6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9">
        <f t="shared" si="1"/>
        <v>256.66666666666669</v>
      </c>
      <c r="I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0</v>
      </c>
      <c r="O41" s="14">
        <f>N41*VLOOKUP('Données projet'!$B$9,Paramètres!$A$1:$I$89,3,0)*VLOOKUP('Données projet'!$B$9,Paramètres!$A$1:$I$89,5,0)</f>
        <v>0</v>
      </c>
      <c r="P41" s="14" t="e">
        <f t="shared" si="33"/>
        <v>#NUM!</v>
      </c>
      <c r="Q41" s="22" t="e">
        <f t="shared" si="53"/>
        <v>#NUM!</v>
      </c>
      <c r="R41" s="62" t="e">
        <f t="shared" si="0"/>
        <v>#NUM!</v>
      </c>
      <c r="S41" s="62">
        <f ca="1">AVERAGE(OFFSET($R$3,0,0,'Données projet'!$E$9+1,1))-AVERAGE(OFFSET($H$3,0,0,'Données projet'!$E$9+1,1))</f>
        <v>123.16199422226606</v>
      </c>
      <c r="T41" s="62">
        <f t="shared" si="34"/>
        <v>309.12761317419091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44.920777788502548</v>
      </c>
      <c r="AA41" s="23">
        <f>EXP(-LN(2)/25)*AA40+(1-EXP(-LN(2)/25))/(LN(2)/25)*Calculateur!V41*Calculateur!X41*VLOOKUP('Données projet'!$B$9,Paramètres!$A$1:$I$89,3,0)*0.475*44/12</f>
        <v>5.9513785299775526</v>
      </c>
      <c r="AB41" s="23">
        <f>EXP(-LN(2)/2)*AB40+(1-EXP(-LN(2)/2))/(LN(2)/2)*V41*Y41*VLOOKUP('Données projet'!$B$9,Paramètres!$A$1:$I$89,3,0)*0.475*44/12</f>
        <v>1.3247146629145331E-2</v>
      </c>
      <c r="AC41" s="24">
        <f t="shared" si="3"/>
        <v>50.885403465109249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6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9">
        <f t="shared" si="1"/>
        <v>256.66666666666669</v>
      </c>
      <c r="I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0</v>
      </c>
      <c r="O42" s="14">
        <f>N42*VLOOKUP('Données projet'!$B$9,Paramètres!$A$1:$I$89,3,0)*VLOOKUP('Données projet'!$B$9,Paramètres!$A$1:$I$89,5,0)</f>
        <v>0</v>
      </c>
      <c r="P42" s="14" t="e">
        <f t="shared" si="33"/>
        <v>#NUM!</v>
      </c>
      <c r="Q42" s="22" t="e">
        <f t="shared" si="53"/>
        <v>#NUM!</v>
      </c>
      <c r="R42" s="62" t="e">
        <f t="shared" si="0"/>
        <v>#NUM!</v>
      </c>
      <c r="S42" s="62">
        <f ca="1">AVERAGE(OFFSET($R$3,0,0,'Données projet'!$E$9+1,1))-AVERAGE(OFFSET($H$3,0,0,'Données projet'!$E$9+1,1))</f>
        <v>123.16199422226606</v>
      </c>
      <c r="T42" s="62">
        <f t="shared" si="34"/>
        <v>309.12761317419091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44.039908735039042</v>
      </c>
      <c r="AA42" s="23">
        <f>EXP(-LN(2)/25)*AA41+(1-EXP(-LN(2)/25))/(LN(2)/25)*Calculateur!V42*Calculateur!X42*VLOOKUP('Données projet'!$B$9,Paramètres!$A$1:$I$89,3,0)*0.475*44/12</f>
        <v>5.7886377711059218</v>
      </c>
      <c r="AB42" s="23">
        <f>EXP(-LN(2)/2)*AB41+(1-EXP(-LN(2)/2))/(LN(2)/2)*V42*Y42*VLOOKUP('Données projet'!$B$9,Paramètres!$A$1:$I$89,3,0)*0.475*44/12</f>
        <v>9.367147212841178E-3</v>
      </c>
      <c r="AC42" s="24">
        <f t="shared" si="3"/>
        <v>49.837913653357802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6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9">
        <f t="shared" si="1"/>
        <v>256.66666666666669</v>
      </c>
      <c r="I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0</v>
      </c>
      <c r="O43" s="14">
        <f>N43*VLOOKUP('Données projet'!$B$9,Paramètres!$A$1:$I$89,3,0)*VLOOKUP('Données projet'!$B$9,Paramètres!$A$1:$I$89,5,0)</f>
        <v>0</v>
      </c>
      <c r="P43" s="14" t="e">
        <f t="shared" si="33"/>
        <v>#NUM!</v>
      </c>
      <c r="Q43" s="22" t="e">
        <f t="shared" si="53"/>
        <v>#NUM!</v>
      </c>
      <c r="R43" s="62" t="e">
        <f t="shared" si="0"/>
        <v>#NUM!</v>
      </c>
      <c r="S43" s="62">
        <f ca="1">AVERAGE(OFFSET($R$3,0,0,'Données projet'!$E$9+1,1))-AVERAGE(OFFSET($H$3,0,0,'Données projet'!$E$9+1,1))</f>
        <v>123.16199422226606</v>
      </c>
      <c r="T43" s="62">
        <f t="shared" si="34"/>
        <v>309.12761317419091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43.176312986436884</v>
      </c>
      <c r="AA43" s="23">
        <f>EXP(-LN(2)/25)*AA42+(1-EXP(-LN(2)/25))/(LN(2)/25)*Calculateur!V43*Calculateur!X43*VLOOKUP('Données projet'!$B$9,Paramètres!$A$1:$I$89,3,0)*0.475*44/12</f>
        <v>5.6303471668438005</v>
      </c>
      <c r="AB43" s="23">
        <f>EXP(-LN(2)/2)*AB42+(1-EXP(-LN(2)/2))/(LN(2)/2)*V43*Y43*VLOOKUP('Données projet'!$B$9,Paramètres!$A$1:$I$89,3,0)*0.475*44/12</f>
        <v>6.6235733145726654E-3</v>
      </c>
      <c r="AC43" s="24">
        <f t="shared" si="3"/>
        <v>48.813283726595252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6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9">
        <f t="shared" si="1"/>
        <v>256.66666666666669</v>
      </c>
      <c r="I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0</v>
      </c>
      <c r="O44" s="14">
        <f>N44*VLOOKUP('Données projet'!$B$9,Paramètres!$A$1:$I$89,3,0)*VLOOKUP('Données projet'!$B$9,Paramètres!$A$1:$I$89,5,0)</f>
        <v>0</v>
      </c>
      <c r="P44" s="14" t="e">
        <f t="shared" si="33"/>
        <v>#NUM!</v>
      </c>
      <c r="Q44" s="22" t="e">
        <f t="shared" si="53"/>
        <v>#NUM!</v>
      </c>
      <c r="R44" s="62" t="e">
        <f t="shared" si="0"/>
        <v>#NUM!</v>
      </c>
      <c r="S44" s="62">
        <f ca="1">AVERAGE(OFFSET($R$3,0,0,'Données projet'!$E$9+1,1))-AVERAGE(OFFSET($H$3,0,0,'Données projet'!$E$9+1,1))</f>
        <v>123.16199422226606</v>
      </c>
      <c r="T44" s="62">
        <f t="shared" si="34"/>
        <v>309.12761317419091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42.329651823723417</v>
      </c>
      <c r="AA44" s="23">
        <f>EXP(-LN(2)/25)*AA43+(1-EXP(-LN(2)/25))/(LN(2)/25)*Calculateur!V44*Calculateur!X44*VLOOKUP('Données projet'!$B$9,Paramètres!$A$1:$I$89,3,0)*0.475*44/12</f>
        <v>5.4763850274793677</v>
      </c>
      <c r="AB44" s="23">
        <f>EXP(-LN(2)/2)*AB43+(1-EXP(-LN(2)/2))/(LN(2)/2)*V44*Y44*VLOOKUP('Données projet'!$B$9,Paramètres!$A$1:$I$89,3,0)*0.475*44/12</f>
        <v>4.683573606420589E-3</v>
      </c>
      <c r="AC44" s="24">
        <f t="shared" si="3"/>
        <v>47.810720424809205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6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9">
        <f t="shared" si="1"/>
        <v>256.66666666666669</v>
      </c>
      <c r="I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0</v>
      </c>
      <c r="O45" s="14">
        <f>N45*VLOOKUP('Données projet'!$B$9,Paramètres!$A$1:$I$89,3,0)*VLOOKUP('Données projet'!$B$9,Paramètres!$A$1:$I$89,5,0)</f>
        <v>0</v>
      </c>
      <c r="P45" s="14" t="e">
        <f t="shared" si="33"/>
        <v>#NUM!</v>
      </c>
      <c r="Q45" s="22" t="e">
        <f t="shared" si="53"/>
        <v>#NUM!</v>
      </c>
      <c r="R45" s="62" t="e">
        <f t="shared" si="0"/>
        <v>#NUM!</v>
      </c>
      <c r="S45" s="62">
        <f ca="1">AVERAGE(OFFSET($R$3,0,0,'Données projet'!$E$9+1,1))-AVERAGE(OFFSET($H$3,0,0,'Données projet'!$E$9+1,1))</f>
        <v>123.16199422226606</v>
      </c>
      <c r="T45" s="62">
        <f t="shared" si="34"/>
        <v>309.12761317419091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41.499593169998441</v>
      </c>
      <c r="AA45" s="23">
        <f>EXP(-LN(2)/25)*AA44+(1-EXP(-LN(2)/25))/(LN(2)/25)*Calculateur!V45*Calculateur!X45*VLOOKUP('Données projet'!$B$9,Paramètres!$A$1:$I$89,3,0)*0.475*44/12</f>
        <v>5.3266329909123726</v>
      </c>
      <c r="AB45" s="23">
        <f>EXP(-LN(2)/2)*AB44+(1-EXP(-LN(2)/2))/(LN(2)/2)*V45*Y45*VLOOKUP('Données projet'!$B$9,Paramètres!$A$1:$I$89,3,0)*0.475*44/12</f>
        <v>3.3117866572863327E-3</v>
      </c>
      <c r="AC45" s="24">
        <f t="shared" si="3"/>
        <v>46.829537947568099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6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9">
        <f t="shared" si="1"/>
        <v>256.66666666666669</v>
      </c>
      <c r="I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0</v>
      </c>
      <c r="O46" s="14">
        <f>N46*VLOOKUP('Données projet'!$B$9,Paramètres!$A$1:$I$89,3,0)*VLOOKUP('Données projet'!$B$9,Paramètres!$A$1:$I$89,5,0)</f>
        <v>0</v>
      </c>
      <c r="P46" s="14" t="e">
        <f t="shared" si="33"/>
        <v>#NUM!</v>
      </c>
      <c r="Q46" s="22" t="e">
        <f t="shared" si="53"/>
        <v>#NUM!</v>
      </c>
      <c r="R46" s="62" t="e">
        <f t="shared" si="0"/>
        <v>#NUM!</v>
      </c>
      <c r="S46" s="62">
        <f ca="1">AVERAGE(OFFSET($R$3,0,0,'Données projet'!$E$9+1,1))-AVERAGE(OFFSET($H$3,0,0,'Données projet'!$E$9+1,1))</f>
        <v>123.16199422226606</v>
      </c>
      <c r="T46" s="62">
        <f t="shared" si="34"/>
        <v>309.12761317419091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40.685811460187224</v>
      </c>
      <c r="AA46" s="23">
        <f>EXP(-LN(2)/25)*AA45+(1-EXP(-LN(2)/25))/(LN(2)/25)*Calculateur!V46*Calculateur!X46*VLOOKUP('Données projet'!$B$9,Paramètres!$A$1:$I$89,3,0)*0.475*44/12</f>
        <v>5.1809759316604191</v>
      </c>
      <c r="AB46" s="23">
        <f>EXP(-LN(2)/2)*AB45+(1-EXP(-LN(2)/2))/(LN(2)/2)*V46*Y46*VLOOKUP('Données projet'!$B$9,Paramètres!$A$1:$I$89,3,0)*0.475*44/12</f>
        <v>2.3417868032102945E-3</v>
      </c>
      <c r="AC46" s="24">
        <f t="shared" si="3"/>
        <v>45.869129178650851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6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9">
        <f t="shared" si="1"/>
        <v>256.66666666666669</v>
      </c>
      <c r="I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0</v>
      </c>
      <c r="O47" s="14">
        <f>N47*VLOOKUP('Données projet'!$B$9,Paramètres!$A$1:$I$89,3,0)*VLOOKUP('Données projet'!$B$9,Paramètres!$A$1:$I$89,5,0)</f>
        <v>0</v>
      </c>
      <c r="P47" s="14" t="e">
        <f t="shared" si="33"/>
        <v>#NUM!</v>
      </c>
      <c r="Q47" s="22" t="e">
        <f t="shared" si="53"/>
        <v>#NUM!</v>
      </c>
      <c r="R47" s="62" t="e">
        <f t="shared" si="0"/>
        <v>#NUM!</v>
      </c>
      <c r="S47" s="62">
        <f ca="1">AVERAGE(OFFSET($R$3,0,0,'Données projet'!$E$9+1,1))-AVERAGE(OFFSET($H$3,0,0,'Données projet'!$E$9+1,1))</f>
        <v>123.16199422226606</v>
      </c>
      <c r="T47" s="62">
        <f t="shared" si="34"/>
        <v>309.12761317419091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39.887987513347575</v>
      </c>
      <c r="AA47" s="23">
        <f>EXP(-LN(2)/25)*AA46+(1-EXP(-LN(2)/25))/(LN(2)/25)*Calculateur!V47*Calculateur!X47*VLOOKUP('Données projet'!$B$9,Paramètres!$A$1:$I$89,3,0)*0.475*44/12</f>
        <v>5.0393018723534819</v>
      </c>
      <c r="AB47" s="23">
        <f>EXP(-LN(2)/2)*AB46+(1-EXP(-LN(2)/2))/(LN(2)/2)*V47*Y47*VLOOKUP('Données projet'!$B$9,Paramètres!$A$1:$I$89,3,0)*0.475*44/12</f>
        <v>1.6558933286431664E-3</v>
      </c>
      <c r="AC47" s="24">
        <f t="shared" si="3"/>
        <v>44.928945279029705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6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9">
        <f t="shared" si="1"/>
        <v>256.66666666666669</v>
      </c>
      <c r="I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0</v>
      </c>
      <c r="O48" s="14">
        <f>N48*VLOOKUP('Données projet'!$B$9,Paramètres!$A$1:$I$89,3,0)*VLOOKUP('Données projet'!$B$9,Paramètres!$A$1:$I$89,5,0)</f>
        <v>0</v>
      </c>
      <c r="P48" s="14" t="e">
        <f t="shared" si="33"/>
        <v>#NUM!</v>
      </c>
      <c r="Q48" s="22" t="e">
        <f t="shared" si="53"/>
        <v>#NUM!</v>
      </c>
      <c r="R48" s="62" t="e">
        <f t="shared" si="0"/>
        <v>#NUM!</v>
      </c>
      <c r="S48" s="62">
        <f ca="1">AVERAGE(OFFSET($R$3,0,0,'Données projet'!$E$9+1,1))-AVERAGE(OFFSET($H$3,0,0,'Données projet'!$E$9+1,1))</f>
        <v>123.16199422226606</v>
      </c>
      <c r="T48" s="62">
        <f t="shared" si="34"/>
        <v>309.12761317419091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39.105808407480893</v>
      </c>
      <c r="AA48" s="23">
        <f>EXP(-LN(2)/25)*AA47+(1-EXP(-LN(2)/25))/(LN(2)/25)*Calculateur!V48*Calculateur!X48*VLOOKUP('Données projet'!$B$9,Paramètres!$A$1:$I$89,3,0)*0.475*44/12</f>
        <v>4.9015018976486076</v>
      </c>
      <c r="AB48" s="23">
        <f>EXP(-LN(2)/2)*AB47+(1-EXP(-LN(2)/2))/(LN(2)/2)*V48*Y48*VLOOKUP('Données projet'!$B$9,Paramètres!$A$1:$I$89,3,0)*0.475*44/12</f>
        <v>1.1708934016051472E-3</v>
      </c>
      <c r="AC48" s="24">
        <f t="shared" si="3"/>
        <v>44.008481198531108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6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9">
        <f t="shared" si="1"/>
        <v>256.66666666666669</v>
      </c>
      <c r="I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0</v>
      </c>
      <c r="O49" s="14">
        <f>N49*VLOOKUP('Données projet'!$B$9,Paramètres!$A$1:$I$89,3,0)*VLOOKUP('Données projet'!$B$9,Paramètres!$A$1:$I$89,5,0)</f>
        <v>0</v>
      </c>
      <c r="P49" s="14" t="e">
        <f t="shared" si="33"/>
        <v>#NUM!</v>
      </c>
      <c r="Q49" s="22" t="e">
        <f t="shared" si="53"/>
        <v>#NUM!</v>
      </c>
      <c r="R49" s="62" t="e">
        <f t="shared" si="0"/>
        <v>#NUM!</v>
      </c>
      <c r="S49" s="62">
        <f ca="1">AVERAGE(OFFSET($R$3,0,0,'Données projet'!$E$9+1,1))-AVERAGE(OFFSET($H$3,0,0,'Données projet'!$E$9+1,1))</f>
        <v>123.16199422226606</v>
      </c>
      <c r="T49" s="62">
        <f t="shared" si="34"/>
        <v>309.12761317419091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38.338967356798115</v>
      </c>
      <c r="AA49" s="23">
        <f>EXP(-LN(2)/25)*AA48+(1-EXP(-LN(2)/25))/(LN(2)/25)*Calculateur!V49*Calculateur!X49*VLOOKUP('Données projet'!$B$9,Paramètres!$A$1:$I$89,3,0)*0.475*44/12</f>
        <v>4.7674700704986241</v>
      </c>
      <c r="AB49" s="23">
        <f>EXP(-LN(2)/2)*AB48+(1-EXP(-LN(2)/2))/(LN(2)/2)*V49*Y49*VLOOKUP('Données projet'!$B$9,Paramètres!$A$1:$I$89,3,0)*0.475*44/12</f>
        <v>8.2794666432158318E-4</v>
      </c>
      <c r="AC49" s="24">
        <f t="shared" si="3"/>
        <v>43.107265373961063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6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9">
        <f t="shared" si="1"/>
        <v>256.66666666666669</v>
      </c>
      <c r="I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0</v>
      </c>
      <c r="O50" s="14">
        <f>N50*VLOOKUP('Données projet'!$B$9,Paramètres!$A$1:$I$89,3,0)*VLOOKUP('Données projet'!$B$9,Paramètres!$A$1:$I$89,5,0)</f>
        <v>0</v>
      </c>
      <c r="P50" s="14" t="e">
        <f t="shared" si="33"/>
        <v>#NUM!</v>
      </c>
      <c r="Q50" s="22" t="e">
        <f t="shared" si="53"/>
        <v>#NUM!</v>
      </c>
      <c r="R50" s="62" t="e">
        <f t="shared" si="0"/>
        <v>#NUM!</v>
      </c>
      <c r="S50" s="62">
        <f ca="1">AVERAGE(OFFSET($R$3,0,0,'Données projet'!$E$9+1,1))-AVERAGE(OFFSET($H$3,0,0,'Données projet'!$E$9+1,1))</f>
        <v>123.16199422226606</v>
      </c>
      <c r="T50" s="62">
        <f t="shared" si="34"/>
        <v>309.12761317419091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37.587163591392368</v>
      </c>
      <c r="AA50" s="23">
        <f>EXP(-LN(2)/25)*AA49+(1-EXP(-LN(2)/25))/(LN(2)/25)*Calculateur!V50*Calculateur!X50*VLOOKUP('Données projet'!$B$9,Paramètres!$A$1:$I$89,3,0)*0.475*44/12</f>
        <v>4.6371033507104844</v>
      </c>
      <c r="AB50" s="23">
        <f>EXP(-LN(2)/2)*AB49+(1-EXP(-LN(2)/2))/(LN(2)/2)*V50*Y50*VLOOKUP('Données projet'!$B$9,Paramètres!$A$1:$I$89,3,0)*0.475*44/12</f>
        <v>5.8544670080257362E-4</v>
      </c>
      <c r="AC50" s="24">
        <f t="shared" si="3"/>
        <v>42.224852388803654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6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9">
        <f t="shared" si="1"/>
        <v>256.66666666666669</v>
      </c>
      <c r="I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0</v>
      </c>
      <c r="O51" s="14">
        <f>N51*VLOOKUP('Données projet'!$B$9,Paramètres!$A$1:$I$89,3,0)*VLOOKUP('Données projet'!$B$9,Paramètres!$A$1:$I$89,5,0)</f>
        <v>0</v>
      </c>
      <c r="P51" s="14" t="e">
        <f t="shared" si="33"/>
        <v>#NUM!</v>
      </c>
      <c r="Q51" s="22" t="e">
        <f t="shared" si="53"/>
        <v>#NUM!</v>
      </c>
      <c r="R51" s="62" t="e">
        <f t="shared" si="0"/>
        <v>#NUM!</v>
      </c>
      <c r="S51" s="62">
        <f ca="1">AVERAGE(OFFSET($R$3,0,0,'Données projet'!$E$9+1,1))-AVERAGE(OFFSET($H$3,0,0,'Données projet'!$E$9+1,1))</f>
        <v>123.16199422226606</v>
      </c>
      <c r="T51" s="62">
        <f t="shared" si="34"/>
        <v>309.12761317419091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36.850102239271209</v>
      </c>
      <c r="AA51" s="23">
        <f>EXP(-LN(2)/25)*AA50+(1-EXP(-LN(2)/25))/(LN(2)/25)*Calculateur!V51*Calculateur!X51*VLOOKUP('Données projet'!$B$9,Paramètres!$A$1:$I$89,3,0)*0.475*44/12</f>
        <v>4.5103015157306396</v>
      </c>
      <c r="AB51" s="23">
        <f>EXP(-LN(2)/2)*AB50+(1-EXP(-LN(2)/2))/(LN(2)/2)*V51*Y51*VLOOKUP('Données projet'!$B$9,Paramètres!$A$1:$I$89,3,0)*0.475*44/12</f>
        <v>4.1397333216079159E-4</v>
      </c>
      <c r="AC51" s="24">
        <f t="shared" si="3"/>
        <v>41.360817728334005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6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9">
        <f t="shared" si="1"/>
        <v>256.66666666666669</v>
      </c>
      <c r="I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0</v>
      </c>
      <c r="O52" s="14">
        <f>N52*VLOOKUP('Données projet'!$B$9,Paramètres!$A$1:$I$89,3,0)*VLOOKUP('Données projet'!$B$9,Paramètres!$A$1:$I$89,5,0)</f>
        <v>0</v>
      </c>
      <c r="P52" s="14" t="e">
        <f t="shared" si="33"/>
        <v>#NUM!</v>
      </c>
      <c r="Q52" s="22" t="e">
        <f t="shared" si="53"/>
        <v>#NUM!</v>
      </c>
      <c r="R52" s="62" t="e">
        <f t="shared" si="0"/>
        <v>#NUM!</v>
      </c>
      <c r="S52" s="62">
        <f ca="1">AVERAGE(OFFSET($R$3,0,0,'Données projet'!$E$9+1,1))-AVERAGE(OFFSET($H$3,0,0,'Données projet'!$E$9+1,1))</f>
        <v>123.16199422226606</v>
      </c>
      <c r="T52" s="62">
        <f t="shared" si="34"/>
        <v>309.12761317419091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36.12749421070211</v>
      </c>
      <c r="AA52" s="23">
        <f>EXP(-LN(2)/25)*AA51+(1-EXP(-LN(2)/25))/(LN(2)/25)*Calculateur!V52*Calculateur!X52*VLOOKUP('Données projet'!$B$9,Paramètres!$A$1:$I$89,3,0)*0.475*44/12</f>
        <v>4.3869670835965371</v>
      </c>
      <c r="AB52" s="23">
        <f>EXP(-LN(2)/2)*AB51+(1-EXP(-LN(2)/2))/(LN(2)/2)*V52*Y52*VLOOKUP('Données projet'!$B$9,Paramètres!$A$1:$I$89,3,0)*0.475*44/12</f>
        <v>2.9272335040128681E-4</v>
      </c>
      <c r="AC52" s="24">
        <f t="shared" si="3"/>
        <v>40.514754017649047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6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9">
        <f t="shared" si="1"/>
        <v>256.66666666666669</v>
      </c>
      <c r="I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0</v>
      </c>
      <c r="O53" s="14">
        <f>N53*VLOOKUP('Données projet'!$B$9,Paramètres!$A$1:$I$89,3,0)*VLOOKUP('Données projet'!$B$9,Paramètres!$A$1:$I$89,5,0)</f>
        <v>0</v>
      </c>
      <c r="P53" s="14" t="e">
        <f t="shared" si="33"/>
        <v>#NUM!</v>
      </c>
      <c r="Q53" s="22" t="e">
        <f t="shared" si="53"/>
        <v>#NUM!</v>
      </c>
      <c r="R53" s="62" t="e">
        <f t="shared" si="0"/>
        <v>#NUM!</v>
      </c>
      <c r="S53" s="62">
        <f ca="1">AVERAGE(OFFSET($R$3,0,0,'Données projet'!$E$9+1,1))-AVERAGE(OFFSET($H$3,0,0,'Données projet'!$E$9+1,1))</f>
        <v>123.16199422226606</v>
      </c>
      <c r="T53" s="62">
        <f t="shared" si="34"/>
        <v>309.12761317419091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35.419056084825876</v>
      </c>
      <c r="AA53" s="23">
        <f>EXP(-LN(2)/25)*AA52+(1-EXP(-LN(2)/25))/(LN(2)/25)*Calculateur!V53*Calculateur!X53*VLOOKUP('Données projet'!$B$9,Paramètres!$A$1:$I$89,3,0)*0.475*44/12</f>
        <v>4.2670052379950176</v>
      </c>
      <c r="AB53" s="23">
        <f>EXP(-LN(2)/2)*AB52+(1-EXP(-LN(2)/2))/(LN(2)/2)*V53*Y53*VLOOKUP('Données projet'!$B$9,Paramètres!$A$1:$I$89,3,0)*0.475*44/12</f>
        <v>2.069866660803958E-4</v>
      </c>
      <c r="AC53" s="24">
        <f t="shared" si="3"/>
        <v>39.686268309486969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6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9">
        <f t="shared" si="1"/>
        <v>256.66666666666669</v>
      </c>
      <c r="I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0</v>
      </c>
      <c r="O54" s="14">
        <f>N54*VLOOKUP('Données projet'!$B$9,Paramètres!$A$1:$I$89,3,0)*VLOOKUP('Données projet'!$B$9,Paramètres!$A$1:$I$89,5,0)</f>
        <v>0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123.16199422226606</v>
      </c>
      <c r="T54" s="62">
        <f t="shared" si="34"/>
        <v>309.12761317419091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34.724509998493481</v>
      </c>
      <c r="AA54" s="23">
        <f>EXP(-LN(2)/25)*AA53+(1-EXP(-LN(2)/25))/(LN(2)/25)*Calculateur!V54*Calculateur!X54*VLOOKUP('Données projet'!$B$9,Paramètres!$A$1:$I$89,3,0)*0.475*44/12</f>
        <v>4.1503237553699908</v>
      </c>
      <c r="AB54" s="23">
        <f>EXP(-LN(2)/2)*AB53+(1-EXP(-LN(2)/2))/(LN(2)/2)*V54*Y54*VLOOKUP('Données projet'!$B$9,Paramètres!$A$1:$I$89,3,0)*0.475*44/12</f>
        <v>1.4636167520064341E-4</v>
      </c>
      <c r="AC54" s="24">
        <f t="shared" si="3"/>
        <v>38.874980115538669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6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9">
        <f t="shared" si="1"/>
        <v>256.66666666666669</v>
      </c>
      <c r="I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0</v>
      </c>
      <c r="O55" s="14">
        <f>N55*VLOOKUP('Données projet'!$B$9,Paramètres!$A$1:$I$89,3,0)*VLOOKUP('Données projet'!$B$9,Paramètres!$A$1:$I$89,5,0)</f>
        <v>0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123.16199422226606</v>
      </c>
      <c r="T55" s="62">
        <f t="shared" si="34"/>
        <v>309.12761317419091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34.043583537282785</v>
      </c>
      <c r="AA55" s="23">
        <f>EXP(-LN(2)/25)*AA54+(1-EXP(-LN(2)/25))/(LN(2)/25)*Calculateur!V55*Calculateur!X55*VLOOKUP('Données projet'!$B$9,Paramètres!$A$1:$I$89,3,0)*0.475*44/12</f>
        <v>4.0368329340233577</v>
      </c>
      <c r="AB55" s="23">
        <f>EXP(-LN(2)/2)*AB54+(1-EXP(-LN(2)/2))/(LN(2)/2)*V55*Y55*VLOOKUP('Données projet'!$B$9,Paramètres!$A$1:$I$89,3,0)*0.475*44/12</f>
        <v>1.034933330401979E-4</v>
      </c>
      <c r="AC55" s="24">
        <f t="shared" si="3"/>
        <v>38.080519964639187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6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9">
        <f t="shared" si="1"/>
        <v>256.66666666666669</v>
      </c>
      <c r="I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0</v>
      </c>
      <c r="O56" s="14">
        <f>N56*VLOOKUP('Données projet'!$B$9,Paramètres!$A$1:$I$89,3,0)*VLOOKUP('Données projet'!$B$9,Paramètres!$A$1:$I$89,5,0)</f>
        <v>0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123.16199422226606</v>
      </c>
      <c r="T56" s="62">
        <f t="shared" si="34"/>
        <v>309.12761317419091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33.376009628652298</v>
      </c>
      <c r="AA56" s="23">
        <f>EXP(-LN(2)/25)*AA55+(1-EXP(-LN(2)/25))/(LN(2)/25)*Calculateur!V56*Calculateur!X56*VLOOKUP('Données projet'!$B$9,Paramètres!$A$1:$I$89,3,0)*0.475*44/12</f>
        <v>3.9264455251546715</v>
      </c>
      <c r="AB56" s="23">
        <f>EXP(-LN(2)/2)*AB55+(1-EXP(-LN(2)/2))/(LN(2)/2)*V56*Y56*VLOOKUP('Données projet'!$B$9,Paramètres!$A$1:$I$89,3,0)*0.475*44/12</f>
        <v>7.3180837600321703E-5</v>
      </c>
      <c r="AC56" s="24">
        <f t="shared" si="3"/>
        <v>37.30252833464457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6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9">
        <f t="shared" si="1"/>
        <v>256.66666666666669</v>
      </c>
      <c r="I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0</v>
      </c>
      <c r="O57" s="14">
        <f>N57*VLOOKUP('Données projet'!$B$9,Paramètres!$A$1:$I$89,3,0)*VLOOKUP('Données projet'!$B$9,Paramètres!$A$1:$I$89,5,0)</f>
        <v>0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123.16199422226606</v>
      </c>
      <c r="T57" s="62">
        <f t="shared" si="34"/>
        <v>309.12761317419091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32.721526437190178</v>
      </c>
      <c r="AA57" s="23">
        <f>EXP(-LN(2)/25)*AA56+(1-EXP(-LN(2)/25))/(LN(2)/25)*Calculateur!V57*Calculateur!X57*VLOOKUP('Données projet'!$B$9,Paramètres!$A$1:$I$89,3,0)*0.475*44/12</f>
        <v>3.8190766657865209</v>
      </c>
      <c r="AB57" s="23">
        <f>EXP(-LN(2)/2)*AB56+(1-EXP(-LN(2)/2))/(LN(2)/2)*V57*Y57*VLOOKUP('Données projet'!$B$9,Paramètres!$A$1:$I$89,3,0)*0.475*44/12</f>
        <v>5.1746666520098949E-5</v>
      </c>
      <c r="AC57" s="24">
        <f t="shared" si="3"/>
        <v>36.540654849643218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6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9">
        <f t="shared" si="1"/>
        <v>256.66666666666669</v>
      </c>
      <c r="I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0</v>
      </c>
      <c r="O58" s="14">
        <f>N58*VLOOKUP('Données projet'!$B$9,Paramètres!$A$1:$I$89,3,0)*VLOOKUP('Données projet'!$B$9,Paramètres!$A$1:$I$89,5,0)</f>
        <v>0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123.16199422226606</v>
      </c>
      <c r="T58" s="62">
        <f t="shared" si="34"/>
        <v>309.12761317419091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32.079877261917304</v>
      </c>
      <c r="AA58" s="23">
        <f>EXP(-LN(2)/25)*AA57+(1-EXP(-LN(2)/25))/(LN(2)/25)*Calculateur!V58*Calculateur!X58*VLOOKUP('Données projet'!$B$9,Paramètres!$A$1:$I$89,3,0)*0.475*44/12</f>
        <v>3.7146438135240754</v>
      </c>
      <c r="AB58" s="23">
        <f>EXP(-LN(2)/2)*AB57+(1-EXP(-LN(2)/2))/(LN(2)/2)*V58*Y58*VLOOKUP('Données projet'!$B$9,Paramètres!$A$1:$I$89,3,0)*0.475*44/12</f>
        <v>3.6590418800160852E-5</v>
      </c>
      <c r="AC58" s="24">
        <f t="shared" si="3"/>
        <v>35.794557665860182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6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9">
        <f t="shared" si="1"/>
        <v>256.66666666666669</v>
      </c>
      <c r="I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>
        <f>N59*VLOOKUP('Données projet'!$B$9,Paramètres!$A$1:$I$89,3,0)*VLOOKUP('Données projet'!$B$9,Paramètres!$A$1:$I$89,5,0)</f>
        <v>0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123.16199422226606</v>
      </c>
      <c r="T59" s="62">
        <f t="shared" si="34"/>
        <v>309.12761317419091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31.450810435604176</v>
      </c>
      <c r="AA59" s="23">
        <f>EXP(-LN(2)/25)*AA58+(1-EXP(-LN(2)/25))/(LN(2)/25)*Calculateur!V59*Calculateur!X59*VLOOKUP('Données projet'!$B$9,Paramètres!$A$1:$I$89,3,0)*0.475*44/12</f>
        <v>3.6130666830986313</v>
      </c>
      <c r="AB59" s="23">
        <f>EXP(-LN(2)/2)*AB58+(1-EXP(-LN(2)/2))/(LN(2)/2)*V59*Y59*VLOOKUP('Données projet'!$B$9,Paramètres!$A$1:$I$89,3,0)*0.475*44/12</f>
        <v>2.5873333260049474E-5</v>
      </c>
      <c r="AC59" s="24">
        <f t="shared" si="3"/>
        <v>35.063902992036063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6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9">
        <f t="shared" si="1"/>
        <v>256.66666666666669</v>
      </c>
      <c r="I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>
        <f>N60*VLOOKUP('Données projet'!$B$9,Paramètres!$A$1:$I$89,3,0)*VLOOKUP('Données projet'!$B$9,Paramètres!$A$1:$I$89,5,0)</f>
        <v>0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123.16199422226606</v>
      </c>
      <c r="T60" s="62">
        <f t="shared" si="34"/>
        <v>309.12761317419091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30.834079226062169</v>
      </c>
      <c r="AA60" s="23">
        <f>EXP(-LN(2)/25)*AA59+(1-EXP(-LN(2)/25))/(LN(2)/25)*Calculateur!V60*Calculateur!X60*VLOOKUP('Données projet'!$B$9,Paramètres!$A$1:$I$89,3,0)*0.475*44/12</f>
        <v>3.5142671846463802</v>
      </c>
      <c r="AB60" s="23">
        <f>EXP(-LN(2)/2)*AB59+(1-EXP(-LN(2)/2))/(LN(2)/2)*V60*Y60*VLOOKUP('Données projet'!$B$9,Paramètres!$A$1:$I$89,3,0)*0.475*44/12</f>
        <v>1.8295209400080426E-5</v>
      </c>
      <c r="AC60" s="24">
        <f t="shared" si="3"/>
        <v>34.348364705917952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6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9">
        <f t="shared" si="1"/>
        <v>256.66666666666669</v>
      </c>
      <c r="I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>
        <f>N61*VLOOKUP('Données projet'!$B$9,Paramètres!$A$1:$I$89,3,0)*VLOOKUP('Données projet'!$B$9,Paramètres!$A$1:$I$89,5,0)</f>
        <v>0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123.16199422226606</v>
      </c>
      <c r="T61" s="62">
        <f t="shared" si="34"/>
        <v>309.12761317419091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30.229441739370387</v>
      </c>
      <c r="AA61" s="23">
        <f>EXP(-LN(2)/25)*AA60+(1-EXP(-LN(2)/25))/(LN(2)/25)*Calculateur!V61*Calculateur!X61*VLOOKUP('Données projet'!$B$9,Paramètres!$A$1:$I$89,3,0)*0.475*44/12</f>
        <v>3.4181693636749455</v>
      </c>
      <c r="AB61" s="23">
        <f>EXP(-LN(2)/2)*AB60+(1-EXP(-LN(2)/2))/(LN(2)/2)*V61*Y61*VLOOKUP('Données projet'!$B$9,Paramètres!$A$1:$I$89,3,0)*0.475*44/12</f>
        <v>1.2936666630024737E-5</v>
      </c>
      <c r="AC61" s="24">
        <f t="shared" si="3"/>
        <v>33.647624039711964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6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9">
        <f t="shared" si="1"/>
        <v>256.66666666666669</v>
      </c>
      <c r="I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>
        <f>N62*VLOOKUP('Données projet'!$B$9,Paramètres!$A$1:$I$89,3,0)*VLOOKUP('Données projet'!$B$9,Paramètres!$A$1:$I$89,5,0)</f>
        <v>0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123.16199422226606</v>
      </c>
      <c r="T62" s="62">
        <f t="shared" si="34"/>
        <v>309.12761317419091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29.636660825000181</v>
      </c>
      <c r="AA62" s="23">
        <f>EXP(-LN(2)/25)*AA61+(1-EXP(-LN(2)/25))/(LN(2)/25)*Calculateur!V62*Calculateur!X62*VLOOKUP('Données projet'!$B$9,Paramètres!$A$1:$I$89,3,0)*0.475*44/12</f>
        <v>3.3246993426715394</v>
      </c>
      <c r="AB62" s="23">
        <f>EXP(-LN(2)/2)*AB61+(1-EXP(-LN(2)/2))/(LN(2)/2)*V62*Y62*VLOOKUP('Données projet'!$B$9,Paramètres!$A$1:$I$89,3,0)*0.475*44/12</f>
        <v>9.1476047000402129E-6</v>
      </c>
      <c r="AC62" s="24">
        <f t="shared" si="3"/>
        <v>32.961369315276421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6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9">
        <f t="shared" si="1"/>
        <v>256.66666666666669</v>
      </c>
      <c r="I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>
        <f>N63*VLOOKUP('Données projet'!$B$9,Paramètres!$A$1:$I$89,3,0)*VLOOKUP('Données projet'!$B$9,Paramètres!$A$1:$I$89,5,0)</f>
        <v>0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123.16199422226606</v>
      </c>
      <c r="T63" s="62">
        <f t="shared" si="34"/>
        <v>309.12761317419091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29.055503982800118</v>
      </c>
      <c r="AA63" s="23">
        <f>EXP(-LN(2)/25)*AA62+(1-EXP(-LN(2)/25))/(LN(2)/25)*Calculateur!V63*Calculateur!X63*VLOOKUP('Données projet'!$B$9,Paramètres!$A$1:$I$89,3,0)*0.475*44/12</f>
        <v>3.2337852643078464</v>
      </c>
      <c r="AB63" s="23">
        <f>EXP(-LN(2)/2)*AB62+(1-EXP(-LN(2)/2))/(LN(2)/2)*V63*Y63*VLOOKUP('Données projet'!$B$9,Paramètres!$A$1:$I$89,3,0)*0.475*44/12</f>
        <v>6.4683333150123686E-6</v>
      </c>
      <c r="AC63" s="24">
        <f t="shared" si="3"/>
        <v>32.289295715441284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6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9">
        <f t="shared" si="1"/>
        <v>256.66666666666669</v>
      </c>
      <c r="I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projet'!$B$9,Paramètres!$A$1:$I$89,3,0)*VLOOKUP('Données projet'!$B$9,Paramètres!$A$1:$I$89,5,0)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123.16199422226606</v>
      </c>
      <c r="T64" s="62">
        <f t="shared" si="34"/>
        <v>309.12761317419091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28.485743271804925</v>
      </c>
      <c r="AA64" s="23">
        <f>EXP(-LN(2)/25)*AA63+(1-EXP(-LN(2)/25))/(LN(2)/25)*Calculateur!V64*Calculateur!X64*VLOOKUP('Données projet'!$B$9,Paramètres!$A$1:$I$89,3,0)*0.475*44/12</f>
        <v>3.145357236197972</v>
      </c>
      <c r="AB64" s="23">
        <f>EXP(-LN(2)/2)*AB63+(1-EXP(-LN(2)/2))/(LN(2)/2)*V64*Y64*VLOOKUP('Données projet'!$B$9,Paramètres!$A$1:$I$89,3,0)*0.475*44/12</f>
        <v>4.5738023500201064E-6</v>
      </c>
      <c r="AC64" s="24">
        <f t="shared" si="3"/>
        <v>31.631105081805245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6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9">
        <f t="shared" si="1"/>
        <v>256.66666666666669</v>
      </c>
      <c r="I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projet'!$B$9,Paramètres!$A$1:$I$89,3,0)*VLOOKUP('Données projet'!$B$9,Paramètres!$A$1:$I$89,5,0)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123.16199422226606</v>
      </c>
      <c r="T65" s="62">
        <f t="shared" si="34"/>
        <v>309.12761317419091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27.927155220832628</v>
      </c>
      <c r="AA65" s="23">
        <f>EXP(-LN(2)/25)*AA64+(1-EXP(-LN(2)/25))/(LN(2)/25)*Calculateur!V65*Calculateur!X65*VLOOKUP('Données projet'!$B$9,Paramètres!$A$1:$I$89,3,0)*0.475*44/12</f>
        <v>3.0593472771669901</v>
      </c>
      <c r="AB65" s="23">
        <f>EXP(-LN(2)/2)*AB64+(1-EXP(-LN(2)/2))/(LN(2)/2)*V65*Y65*VLOOKUP('Données projet'!$B$9,Paramètres!$A$1:$I$89,3,0)*0.475*44/12</f>
        <v>3.2341666575061843E-6</v>
      </c>
      <c r="AC65" s="24">
        <f t="shared" si="3"/>
        <v>30.986505732166275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6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9">
        <f t="shared" si="1"/>
        <v>256.66666666666669</v>
      </c>
      <c r="I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projet'!$B$9,Paramètres!$A$1:$I$89,3,0)*VLOOKUP('Données projet'!$B$9,Paramètres!$A$1:$I$89,5,0)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123.16199422226606</v>
      </c>
      <c r="T66" s="62">
        <f t="shared" si="34"/>
        <v>309.12761317419091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27.379520740834828</v>
      </c>
      <c r="AA66" s="23">
        <f>EXP(-LN(2)/25)*AA65+(1-EXP(-LN(2)/25))/(LN(2)/25)*Calculateur!V66*Calculateur!X66*VLOOKUP('Données projet'!$B$9,Paramètres!$A$1:$I$89,3,0)*0.475*44/12</f>
        <v>2.9756892649887776</v>
      </c>
      <c r="AB66" s="23">
        <f>EXP(-LN(2)/2)*AB65+(1-EXP(-LN(2)/2))/(LN(2)/2)*V66*Y66*VLOOKUP('Données projet'!$B$9,Paramètres!$A$1:$I$89,3,0)*0.475*44/12</f>
        <v>2.2869011750100532E-6</v>
      </c>
      <c r="AC66" s="24">
        <f t="shared" si="3"/>
        <v>30.355212292724779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6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9">
        <f t="shared" si="1"/>
        <v>256.66666666666669</v>
      </c>
      <c r="I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projet'!$B$9,Paramètres!$A$1:$I$89,3,0)*VLOOKUP('Données projet'!$B$9,Paramètres!$A$1:$I$89,5,0)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123.16199422226606</v>
      </c>
      <c r="T67" s="62">
        <f t="shared" si="34"/>
        <v>309.12761317419091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26.842625038965735</v>
      </c>
      <c r="AA67" s="23">
        <f>EXP(-LN(2)/25)*AA66+(1-EXP(-LN(2)/25))/(LN(2)/25)*Calculateur!V67*Calculateur!X67*VLOOKUP('Données projet'!$B$9,Paramètres!$A$1:$I$89,3,0)*0.475*44/12</f>
        <v>2.8943188855529622</v>
      </c>
      <c r="AB67" s="23">
        <f>EXP(-LN(2)/2)*AB66+(1-EXP(-LN(2)/2))/(LN(2)/2)*V67*Y67*VLOOKUP('Données projet'!$B$9,Paramètres!$A$1:$I$89,3,0)*0.475*44/12</f>
        <v>1.6170833287530921E-6</v>
      </c>
      <c r="AC67" s="24">
        <f t="shared" si="3"/>
        <v>29.736945541602026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6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9">
        <f t="shared" ref="H68:H131" si="56">(B68+E68+F68)*44/12+(C68+D68)*0.475*44/12</f>
        <v>256.66666666666669</v>
      </c>
      <c r="I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projet'!$B$9,Paramètres!$A$1:$I$89,3,0)*VLOOKUP('Données projet'!$B$9,Paramètres!$A$1:$I$89,5,0)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123.16199422226606</v>
      </c>
      <c r="T68" s="62">
        <f t="shared" si="34"/>
        <v>309.12761317419091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26.316257534336252</v>
      </c>
      <c r="AA68" s="23">
        <f>EXP(-LN(2)/25)*AA67+(1-EXP(-LN(2)/25))/(LN(2)/25)*Calculateur!V68*Calculateur!X68*VLOOKUP('Données projet'!$B$9,Paramètres!$A$1:$I$89,3,0)*0.475*44/12</f>
        <v>2.8151735834219012</v>
      </c>
      <c r="AB68" s="23">
        <f>EXP(-LN(2)/2)*AB67+(1-EXP(-LN(2)/2))/(LN(2)/2)*V68*Y68*VLOOKUP('Données projet'!$B$9,Paramètres!$A$1:$I$89,3,0)*0.475*44/12</f>
        <v>1.1434505875050266E-6</v>
      </c>
      <c r="AC68" s="24">
        <f t="shared" ref="AC68:AC131" si="57">SUM(Z68:AB68)</f>
        <v>29.13143226120874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6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9">
        <f t="shared" si="56"/>
        <v>256.66666666666669</v>
      </c>
      <c r="I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projet'!$B$9,Paramètres!$A$1:$I$89,3,0)*VLOOKUP('Données projet'!$B$9,Paramètres!$A$1:$I$89,5,0)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123.16199422226606</v>
      </c>
      <c r="T69" s="62">
        <f t="shared" ref="T69:T132" si="88">$T$3</f>
        <v>309.12761317419091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25.800211775420077</v>
      </c>
      <c r="AA69" s="23">
        <f>EXP(-LN(2)/25)*AA68+(1-EXP(-LN(2)/25))/(LN(2)/25)*Calculateur!V69*Calculateur!X69*VLOOKUP('Données projet'!$B$9,Paramètres!$A$1:$I$89,3,0)*0.475*44/12</f>
        <v>2.7381925137396848</v>
      </c>
      <c r="AB69" s="23">
        <f>EXP(-LN(2)/2)*AB68+(1-EXP(-LN(2)/2))/(LN(2)/2)*V69*Y69*VLOOKUP('Données projet'!$B$9,Paramètres!$A$1:$I$89,3,0)*0.475*44/12</f>
        <v>8.0854166437654607E-7</v>
      </c>
      <c r="AC69" s="24">
        <f t="shared" si="57"/>
        <v>28.538405097701425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6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9">
        <f t="shared" si="56"/>
        <v>256.66666666666669</v>
      </c>
      <c r="I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projet'!$B$9,Paramètres!$A$1:$I$89,3,0)*VLOOKUP('Données projet'!$B$9,Paramètres!$A$1:$I$89,5,0)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123.16199422226606</v>
      </c>
      <c r="T70" s="62">
        <f t="shared" si="88"/>
        <v>309.12761317419091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25.294285359079414</v>
      </c>
      <c r="AA70" s="23">
        <f>EXP(-LN(2)/25)*AA69+(1-EXP(-LN(2)/25))/(LN(2)/25)*Calculateur!V70*Calculateur!X70*VLOOKUP('Données projet'!$B$9,Paramètres!$A$1:$I$89,3,0)*0.475*44/12</f>
        <v>2.6633164954561872</v>
      </c>
      <c r="AB70" s="23">
        <f>EXP(-LN(2)/2)*AB69+(1-EXP(-LN(2)/2))/(LN(2)/2)*V70*Y70*VLOOKUP('Données projet'!$B$9,Paramètres!$A$1:$I$89,3,0)*0.475*44/12</f>
        <v>5.717252937525133E-7</v>
      </c>
      <c r="AC70" s="24">
        <f t="shared" si="57"/>
        <v>27.957602426260895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6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9">
        <f t="shared" si="56"/>
        <v>256.66666666666669</v>
      </c>
      <c r="I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projet'!$B$9,Paramètres!$A$1:$I$89,3,0)*VLOOKUP('Données projet'!$B$9,Paramètres!$A$1:$I$89,5,0)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123.16199422226606</v>
      </c>
      <c r="T71" s="62">
        <f t="shared" si="88"/>
        <v>309.12761317419091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24.798279851178549</v>
      </c>
      <c r="AA71" s="23">
        <f>EXP(-LN(2)/25)*AA70+(1-EXP(-LN(2)/25))/(LN(2)/25)*Calculateur!V71*Calculateur!X71*VLOOKUP('Données projet'!$B$9,Paramètres!$A$1:$I$89,3,0)*0.475*44/12</f>
        <v>2.5904879658302105</v>
      </c>
      <c r="AB71" s="23">
        <f>EXP(-LN(2)/2)*AB70+(1-EXP(-LN(2)/2))/(LN(2)/2)*V71*Y71*VLOOKUP('Données projet'!$B$9,Paramètres!$A$1:$I$89,3,0)*0.475*44/12</f>
        <v>4.0427083218827304E-7</v>
      </c>
      <c r="AC71" s="24">
        <f t="shared" si="57"/>
        <v>27.388768221279591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6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9">
        <f t="shared" si="56"/>
        <v>256.66666666666669</v>
      </c>
      <c r="I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projet'!$B$9,Paramètres!$A$1:$I$89,3,0)*VLOOKUP('Données projet'!$B$9,Paramètres!$A$1:$I$89,5,0)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123.16199422226606</v>
      </c>
      <c r="T72" s="62">
        <f t="shared" si="88"/>
        <v>309.12761317419091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24.31200070875413</v>
      </c>
      <c r="AA72" s="23">
        <f>EXP(-LN(2)/25)*AA71+(1-EXP(-LN(2)/25))/(LN(2)/25)*Calculateur!V72*Calculateur!X72*VLOOKUP('Données projet'!$B$9,Paramètres!$A$1:$I$89,3,0)*0.475*44/12</f>
        <v>2.5196509361767419</v>
      </c>
      <c r="AB72" s="23">
        <f>EXP(-LN(2)/2)*AB71+(1-EXP(-LN(2)/2))/(LN(2)/2)*V72*Y72*VLOOKUP('Données projet'!$B$9,Paramètres!$A$1:$I$89,3,0)*0.475*44/12</f>
        <v>2.8586264687625665E-7</v>
      </c>
      <c r="AC72" s="24">
        <f t="shared" si="57"/>
        <v>26.83165193079352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6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9">
        <f t="shared" si="56"/>
        <v>256.66666666666669</v>
      </c>
      <c r="I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projet'!$B$9,Paramètres!$A$1:$I$89,3,0)*VLOOKUP('Données projet'!$B$9,Paramètres!$A$1:$I$89,5,0)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123.16199422226606</v>
      </c>
      <c r="T73" s="62">
        <f t="shared" si="88"/>
        <v>309.12761317419091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23.835257203711667</v>
      </c>
      <c r="AA73" s="23">
        <f>EXP(-LN(2)/25)*AA72+(1-EXP(-LN(2)/25))/(LN(2)/25)*Calculateur!V73*Calculateur!X73*VLOOKUP('Données projet'!$B$9,Paramètres!$A$1:$I$89,3,0)*0.475*44/12</f>
        <v>2.4507509488243047</v>
      </c>
      <c r="AB73" s="23">
        <f>EXP(-LN(2)/2)*AB72+(1-EXP(-LN(2)/2))/(LN(2)/2)*V73*Y73*VLOOKUP('Données projet'!$B$9,Paramètres!$A$1:$I$89,3,0)*0.475*44/12</f>
        <v>2.0213541609413652E-7</v>
      </c>
      <c r="AC73" s="24">
        <f t="shared" si="57"/>
        <v>26.286008354671388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6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9">
        <f t="shared" si="56"/>
        <v>256.66666666666669</v>
      </c>
      <c r="I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projet'!$B$9,Paramètres!$A$1:$I$89,3,0)*VLOOKUP('Données projet'!$B$9,Paramètres!$A$1:$I$89,5,0)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123.16199422226606</v>
      </c>
      <c r="T74" s="62">
        <f t="shared" si="88"/>
        <v>309.12761317419091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23.36786234801826</v>
      </c>
      <c r="AA74" s="23">
        <f>EXP(-LN(2)/25)*AA73+(1-EXP(-LN(2)/25))/(LN(2)/25)*Calculateur!V74*Calculateur!X74*VLOOKUP('Données projet'!$B$9,Paramètres!$A$1:$I$89,3,0)*0.475*44/12</f>
        <v>2.383735035249313</v>
      </c>
      <c r="AB74" s="23">
        <f>EXP(-LN(2)/2)*AB73+(1-EXP(-LN(2)/2))/(LN(2)/2)*V74*Y74*VLOOKUP('Données projet'!$B$9,Paramètres!$A$1:$I$89,3,0)*0.475*44/12</f>
        <v>1.4293132343812833E-7</v>
      </c>
      <c r="AC74" s="24">
        <f t="shared" si="57"/>
        <v>25.751597526198896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6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9">
        <f t="shared" si="56"/>
        <v>256.66666666666669</v>
      </c>
      <c r="I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projet'!$B$9,Paramètres!$A$1:$I$89,3,0)*VLOOKUP('Données projet'!$B$9,Paramètres!$A$1:$I$89,5,0)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123.16199422226606</v>
      </c>
      <c r="T75" s="62">
        <f t="shared" si="88"/>
        <v>309.12761317419091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22.90963282036229</v>
      </c>
      <c r="AA75" s="23">
        <f>EXP(-LN(2)/25)*AA74+(1-EXP(-LN(2)/25))/(LN(2)/25)*Calculateur!V75*Calculateur!X75*VLOOKUP('Données projet'!$B$9,Paramètres!$A$1:$I$89,3,0)*0.475*44/12</f>
        <v>2.3185516753552431</v>
      </c>
      <c r="AB75" s="23">
        <f>EXP(-LN(2)/2)*AB74+(1-EXP(-LN(2)/2))/(LN(2)/2)*V75*Y75*VLOOKUP('Données projet'!$B$9,Paramètres!$A$1:$I$89,3,0)*0.475*44/12</f>
        <v>1.0106770804706826E-7</v>
      </c>
      <c r="AC75" s="24">
        <f t="shared" si="57"/>
        <v>25.228184596785244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6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9">
        <f t="shared" si="56"/>
        <v>256.66666666666669</v>
      </c>
      <c r="I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projet'!$B$9,Paramètres!$A$1:$I$89,3,0)*VLOOKUP('Données projet'!$B$9,Paramètres!$A$1:$I$89,5,0)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123.16199422226606</v>
      </c>
      <c r="T76" s="62">
        <f t="shared" si="88"/>
        <v>309.12761317419091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22.460388894251238</v>
      </c>
      <c r="AA76" s="23">
        <f>EXP(-LN(2)/25)*AA75+(1-EXP(-LN(2)/25))/(LN(2)/25)*Calculateur!V76*Calculateur!X76*VLOOKUP('Données projet'!$B$9,Paramètres!$A$1:$I$89,3,0)*0.475*44/12</f>
        <v>2.2551507578653203</v>
      </c>
      <c r="AB76" s="23">
        <f>EXP(-LN(2)/2)*AB75+(1-EXP(-LN(2)/2))/(LN(2)/2)*V76*Y76*VLOOKUP('Données projet'!$B$9,Paramètres!$A$1:$I$89,3,0)*0.475*44/12</f>
        <v>7.1465661719064163E-8</v>
      </c>
      <c r="AC76" s="24">
        <f t="shared" si="57"/>
        <v>24.715539723582218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6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9">
        <f t="shared" si="56"/>
        <v>256.66666666666669</v>
      </c>
      <c r="I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projet'!$B$9,Paramètres!$A$1:$I$89,3,0)*VLOOKUP('Données projet'!$B$9,Paramètres!$A$1:$I$89,5,0)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123.16199422226606</v>
      </c>
      <c r="T77" s="62">
        <f t="shared" si="88"/>
        <v>309.12761317419091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22.019954367519485</v>
      </c>
      <c r="AA77" s="23">
        <f>EXP(-LN(2)/25)*AA76+(1-EXP(-LN(2)/25))/(LN(2)/25)*Calculateur!V77*Calculateur!X77*VLOOKUP('Données projet'!$B$9,Paramètres!$A$1:$I$89,3,0)*0.475*44/12</f>
        <v>2.193483541798269</v>
      </c>
      <c r="AB77" s="23">
        <f>EXP(-LN(2)/2)*AB76+(1-EXP(-LN(2)/2))/(LN(2)/2)*V77*Y77*VLOOKUP('Données projet'!$B$9,Paramètres!$A$1:$I$89,3,0)*0.475*44/12</f>
        <v>5.053385402353413E-8</v>
      </c>
      <c r="AC77" s="24">
        <f t="shared" si="57"/>
        <v>24.213437959851607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6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9">
        <f t="shared" si="56"/>
        <v>256.66666666666669</v>
      </c>
      <c r="I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projet'!$B$9,Paramètres!$A$1:$I$89,3,0)*VLOOKUP('Données projet'!$B$9,Paramètres!$A$1:$I$89,5,0)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123.16199422226606</v>
      </c>
      <c r="T78" s="62">
        <f t="shared" si="88"/>
        <v>309.12761317419091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21.588156493218406</v>
      </c>
      <c r="AA78" s="23">
        <f>EXP(-LN(2)/25)*AA77+(1-EXP(-LN(2)/25))/(LN(2)/25)*Calculateur!V78*Calculateur!X78*VLOOKUP('Données projet'!$B$9,Paramètres!$A$1:$I$89,3,0)*0.475*44/12</f>
        <v>2.1335026189975093</v>
      </c>
      <c r="AB78" s="23">
        <f>EXP(-LN(2)/2)*AB77+(1-EXP(-LN(2)/2))/(LN(2)/2)*V78*Y78*VLOOKUP('Données projet'!$B$9,Paramètres!$A$1:$I$89,3,0)*0.475*44/12</f>
        <v>3.5732830859532082E-8</v>
      </c>
      <c r="AC78" s="24">
        <f t="shared" si="57"/>
        <v>23.721659147948749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6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9">
        <f t="shared" si="56"/>
        <v>256.66666666666669</v>
      </c>
      <c r="I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projet'!$B$9,Paramètres!$A$1:$I$89,3,0)*VLOOKUP('Données projet'!$B$9,Paramètres!$A$1:$I$89,5,0)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123.16199422226606</v>
      </c>
      <c r="T79" s="62">
        <f t="shared" si="88"/>
        <v>309.12761317419091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21.164825911861673</v>
      </c>
      <c r="AA79" s="23">
        <f>EXP(-LN(2)/25)*AA78+(1-EXP(-LN(2)/25))/(LN(2)/25)*Calculateur!V79*Calculateur!X79*VLOOKUP('Données projet'!$B$9,Paramètres!$A$1:$I$89,3,0)*0.475*44/12</f>
        <v>2.0751618776849958</v>
      </c>
      <c r="AB79" s="23">
        <f>EXP(-LN(2)/2)*AB78+(1-EXP(-LN(2)/2))/(LN(2)/2)*V79*Y79*VLOOKUP('Données projet'!$B$9,Paramètres!$A$1:$I$89,3,0)*0.475*44/12</f>
        <v>2.5266927011767065E-8</v>
      </c>
      <c r="AC79" s="24">
        <f t="shared" si="57"/>
        <v>23.239987814813595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6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9">
        <f t="shared" si="56"/>
        <v>256.66666666666669</v>
      </c>
      <c r="I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projet'!$B$9,Paramètres!$A$1:$I$89,3,0)*VLOOKUP('Données projet'!$B$9,Paramètres!$A$1:$I$89,5,0)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123.16199422226606</v>
      </c>
      <c r="T80" s="62">
        <f t="shared" si="88"/>
        <v>309.12761317419091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20.749796584999189</v>
      </c>
      <c r="AA80" s="23">
        <f>EXP(-LN(2)/25)*AA79+(1-EXP(-LN(2)/25))/(LN(2)/25)*Calculateur!V80*Calculateur!X80*VLOOKUP('Données projet'!$B$9,Paramètres!$A$1:$I$89,3,0)*0.475*44/12</f>
        <v>2.0184164670116793</v>
      </c>
      <c r="AB80" s="23">
        <f>EXP(-LN(2)/2)*AB79+(1-EXP(-LN(2)/2))/(LN(2)/2)*V80*Y80*VLOOKUP('Données projet'!$B$9,Paramètres!$A$1:$I$89,3,0)*0.475*44/12</f>
        <v>1.7866415429766041E-8</v>
      </c>
      <c r="AC80" s="24">
        <f t="shared" si="57"/>
        <v>22.768213069877284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6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9">
        <f t="shared" si="56"/>
        <v>256.66666666666669</v>
      </c>
      <c r="I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projet'!$B$9,Paramètres!$A$1:$I$89,3,0)*VLOOKUP('Données projet'!$B$9,Paramètres!$A$1:$I$89,5,0)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123.16199422226606</v>
      </c>
      <c r="T81" s="62">
        <f t="shared" si="88"/>
        <v>309.12761317419091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20.342905730093584</v>
      </c>
      <c r="AA81" s="23">
        <f>EXP(-LN(2)/25)*AA80+(1-EXP(-LN(2)/25))/(LN(2)/25)*Calculateur!V81*Calculateur!X81*VLOOKUP('Données projet'!$B$9,Paramètres!$A$1:$I$89,3,0)*0.475*44/12</f>
        <v>1.9632227625773362</v>
      </c>
      <c r="AB81" s="23">
        <f>EXP(-LN(2)/2)*AB80+(1-EXP(-LN(2)/2))/(LN(2)/2)*V81*Y81*VLOOKUP('Données projet'!$B$9,Paramètres!$A$1:$I$89,3,0)*0.475*44/12</f>
        <v>1.2633463505883532E-8</v>
      </c>
      <c r="AC81" s="24">
        <f t="shared" si="57"/>
        <v>22.306128505304383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6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9">
        <f t="shared" si="56"/>
        <v>256.66666666666669</v>
      </c>
      <c r="I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projet'!$B$9,Paramètres!$A$1:$I$89,3,0)*VLOOKUP('Données projet'!$B$9,Paramètres!$A$1:$I$89,5,0)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123.16199422226606</v>
      </c>
      <c r="T82" s="62">
        <f t="shared" si="88"/>
        <v>309.12761317419091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19.943993756673763</v>
      </c>
      <c r="AA82" s="23">
        <f>EXP(-LN(2)/25)*AA81+(1-EXP(-LN(2)/25))/(LN(2)/25)*Calculateur!V82*Calculateur!X82*VLOOKUP('Données projet'!$B$9,Paramètres!$A$1:$I$89,3,0)*0.475*44/12</f>
        <v>1.9095383328932609</v>
      </c>
      <c r="AB82" s="23">
        <f>EXP(-LN(2)/2)*AB81+(1-EXP(-LN(2)/2))/(LN(2)/2)*V82*Y82*VLOOKUP('Données projet'!$B$9,Paramètres!$A$1:$I$89,3,0)*0.475*44/12</f>
        <v>8.9332077148830204E-9</v>
      </c>
      <c r="AC82" s="24">
        <f t="shared" si="57"/>
        <v>21.853532098500231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6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9">
        <f t="shared" si="56"/>
        <v>256.66666666666669</v>
      </c>
      <c r="I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projet'!$B$9,Paramètres!$A$1:$I$89,3,0)*VLOOKUP('Données projet'!$B$9,Paramètres!$A$1:$I$89,5,0)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123.16199422226606</v>
      </c>
      <c r="T83" s="62">
        <f t="shared" si="88"/>
        <v>309.12761317419091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19.552904203740425</v>
      </c>
      <c r="AA83" s="23">
        <f>EXP(-LN(2)/25)*AA82+(1-EXP(-LN(2)/25))/(LN(2)/25)*Calculateur!V83*Calculateur!X83*VLOOKUP('Données projet'!$B$9,Paramètres!$A$1:$I$89,3,0)*0.475*44/12</f>
        <v>1.8573219067620381</v>
      </c>
      <c r="AB83" s="23">
        <f>EXP(-LN(2)/2)*AB82+(1-EXP(-LN(2)/2))/(LN(2)/2)*V83*Y83*VLOOKUP('Données projet'!$B$9,Paramètres!$A$1:$I$89,3,0)*0.475*44/12</f>
        <v>6.3167317529417662E-9</v>
      </c>
      <c r="AC83" s="24">
        <f t="shared" si="57"/>
        <v>21.410226116819196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6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9">
        <f t="shared" si="56"/>
        <v>256.66666666666669</v>
      </c>
      <c r="I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123.16199422226606</v>
      </c>
      <c r="T84" s="62">
        <f t="shared" si="88"/>
        <v>309.12761317419091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19.169483678399036</v>
      </c>
      <c r="AA84" s="23">
        <f>EXP(-LN(2)/25)*AA83+(1-EXP(-LN(2)/25))/(LN(2)/25)*Calculateur!V84*Calculateur!X84*VLOOKUP('Données projet'!$B$9,Paramètres!$A$1:$I$89,3,0)*0.475*44/12</f>
        <v>1.8065333415493161</v>
      </c>
      <c r="AB84" s="23">
        <f>EXP(-LN(2)/2)*AB83+(1-EXP(-LN(2)/2))/(LN(2)/2)*V84*Y84*VLOOKUP('Données projet'!$B$9,Paramètres!$A$1:$I$89,3,0)*0.475*44/12</f>
        <v>4.4666038574415102E-9</v>
      </c>
      <c r="AC84" s="24">
        <f t="shared" si="57"/>
        <v>20.976017024414954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6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9">
        <f t="shared" si="56"/>
        <v>256.66666666666669</v>
      </c>
      <c r="I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123.16199422226606</v>
      </c>
      <c r="T85" s="62">
        <f t="shared" si="88"/>
        <v>309.12761317419091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18.793581795696163</v>
      </c>
      <c r="AA85" s="23">
        <f>EXP(-LN(2)/25)*AA84+(1-EXP(-LN(2)/25))/(LN(2)/25)*Calculateur!V85*Calculateur!X85*VLOOKUP('Données projet'!$B$9,Paramètres!$A$1:$I$89,3,0)*0.475*44/12</f>
        <v>1.7571335923231906</v>
      </c>
      <c r="AB85" s="23">
        <f>EXP(-LN(2)/2)*AB84+(1-EXP(-LN(2)/2))/(LN(2)/2)*V85*Y85*VLOOKUP('Données projet'!$B$9,Paramètres!$A$1:$I$89,3,0)*0.475*44/12</f>
        <v>3.1583658764708831E-9</v>
      </c>
      <c r="AC85" s="24">
        <f t="shared" si="57"/>
        <v>20.550715391177718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6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9">
        <f t="shared" si="56"/>
        <v>256.66666666666669</v>
      </c>
      <c r="I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123.16199422226606</v>
      </c>
      <c r="T86" s="62">
        <f t="shared" si="88"/>
        <v>309.12761317419091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18.425051119635583</v>
      </c>
      <c r="AA86" s="23">
        <f>EXP(-LN(2)/25)*AA85+(1-EXP(-LN(2)/25))/(LN(2)/25)*Calculateur!V86*Calculateur!X86*VLOOKUP('Données projet'!$B$9,Paramètres!$A$1:$I$89,3,0)*0.475*44/12</f>
        <v>1.7090846818374732</v>
      </c>
      <c r="AB86" s="23">
        <f>EXP(-LN(2)/2)*AB85+(1-EXP(-LN(2)/2))/(LN(2)/2)*V86*Y86*VLOOKUP('Données projet'!$B$9,Paramètres!$A$1:$I$89,3,0)*0.475*44/12</f>
        <v>2.2333019287207551E-9</v>
      </c>
      <c r="AC86" s="24">
        <f t="shared" si="57"/>
        <v>20.134135803706361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6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9">
        <f t="shared" si="56"/>
        <v>256.66666666666669</v>
      </c>
      <c r="I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123.16199422226606</v>
      </c>
      <c r="T87" s="62">
        <f t="shared" si="88"/>
        <v>309.12761317419091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18.063747105351034</v>
      </c>
      <c r="AA87" s="23">
        <f>EXP(-LN(2)/25)*AA86+(1-EXP(-LN(2)/25))/(LN(2)/25)*Calculateur!V87*Calculateur!X87*VLOOKUP('Données projet'!$B$9,Paramètres!$A$1:$I$89,3,0)*0.475*44/12</f>
        <v>1.6623496713357702</v>
      </c>
      <c r="AB87" s="23">
        <f>EXP(-LN(2)/2)*AB86+(1-EXP(-LN(2)/2))/(LN(2)/2)*V87*Y87*VLOOKUP('Données projet'!$B$9,Paramètres!$A$1:$I$89,3,0)*0.475*44/12</f>
        <v>1.5791829382354416E-9</v>
      </c>
      <c r="AC87" s="24">
        <f t="shared" si="57"/>
        <v>19.726096778265987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6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9">
        <f t="shared" si="56"/>
        <v>256.66666666666669</v>
      </c>
      <c r="I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123.16199422226606</v>
      </c>
      <c r="T88" s="62">
        <f t="shared" si="88"/>
        <v>309.12761317419091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17.709528042412916</v>
      </c>
      <c r="AA88" s="23">
        <f>EXP(-LN(2)/25)*AA87+(1-EXP(-LN(2)/25))/(LN(2)/25)*Calculateur!V88*Calculateur!X88*VLOOKUP('Données projet'!$B$9,Paramètres!$A$1:$I$89,3,0)*0.475*44/12</f>
        <v>1.6168926321539236</v>
      </c>
      <c r="AB88" s="23">
        <f>EXP(-LN(2)/2)*AB87+(1-EXP(-LN(2)/2))/(LN(2)/2)*V88*Y88*VLOOKUP('Données projet'!$B$9,Paramètres!$A$1:$I$89,3,0)*0.475*44/12</f>
        <v>1.1166509643603775E-9</v>
      </c>
      <c r="AC88" s="24">
        <f t="shared" si="57"/>
        <v>19.32642067568349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6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9">
        <f t="shared" si="56"/>
        <v>256.66666666666669</v>
      </c>
      <c r="I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123.16199422226606</v>
      </c>
      <c r="T89" s="62">
        <f t="shared" si="88"/>
        <v>309.12761317419091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17.362254999246723</v>
      </c>
      <c r="AA89" s="23">
        <f>EXP(-LN(2)/25)*AA88+(1-EXP(-LN(2)/25))/(LN(2)/25)*Calculateur!V89*Calculateur!X89*VLOOKUP('Données projet'!$B$9,Paramètres!$A$1:$I$89,3,0)*0.475*44/12</f>
        <v>1.5726786180989865</v>
      </c>
      <c r="AB89" s="23">
        <f>EXP(-LN(2)/2)*AB88+(1-EXP(-LN(2)/2))/(LN(2)/2)*V89*Y89*VLOOKUP('Données projet'!$B$9,Paramètres!$A$1:$I$89,3,0)*0.475*44/12</f>
        <v>7.8959146911772078E-10</v>
      </c>
      <c r="AC89" s="24">
        <f t="shared" si="57"/>
        <v>18.9349336181353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6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9">
        <f t="shared" si="56"/>
        <v>256.66666666666669</v>
      </c>
      <c r="I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123.16199422226606</v>
      </c>
      <c r="T90" s="62">
        <f t="shared" si="88"/>
        <v>309.12761317419091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17.021791768641375</v>
      </c>
      <c r="AA90" s="23">
        <f>EXP(-LN(2)/25)*AA89+(1-EXP(-LN(2)/25))/(LN(2)/25)*Calculateur!V90*Calculateur!X90*VLOOKUP('Données projet'!$B$9,Paramètres!$A$1:$I$89,3,0)*0.475*44/12</f>
        <v>1.5296736385834955</v>
      </c>
      <c r="AB90" s="23">
        <f>EXP(-LN(2)/2)*AB89+(1-EXP(-LN(2)/2))/(LN(2)/2)*V90*Y90*VLOOKUP('Données projet'!$B$9,Paramètres!$A$1:$I$89,3,0)*0.475*44/12</f>
        <v>5.5832548218018877E-10</v>
      </c>
      <c r="AC90" s="24">
        <f t="shared" si="57"/>
        <v>18.551465407783198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6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9">
        <f t="shared" si="56"/>
        <v>256.66666666666669</v>
      </c>
      <c r="I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123.16199422226606</v>
      </c>
      <c r="T91" s="62">
        <f t="shared" si="88"/>
        <v>309.12761317419091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16.688004814326131</v>
      </c>
      <c r="AA91" s="23">
        <f>EXP(-LN(2)/25)*AA90+(1-EXP(-LN(2)/25))/(LN(2)/25)*Calculateur!V91*Calculateur!X91*VLOOKUP('Données projet'!$B$9,Paramètres!$A$1:$I$89,3,0)*0.475*44/12</f>
        <v>1.4878446324943893</v>
      </c>
      <c r="AB91" s="23">
        <f>EXP(-LN(2)/2)*AB90+(1-EXP(-LN(2)/2))/(LN(2)/2)*V91*Y91*VLOOKUP('Données projet'!$B$9,Paramètres!$A$1:$I$89,3,0)*0.475*44/12</f>
        <v>3.9479573455886039E-10</v>
      </c>
      <c r="AC91" s="24">
        <f t="shared" si="57"/>
        <v>18.175849447215317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6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9">
        <f t="shared" si="56"/>
        <v>256.66666666666669</v>
      </c>
      <c r="I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123.16199422226606</v>
      </c>
      <c r="T92" s="62">
        <f t="shared" si="88"/>
        <v>309.12761317419091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16.360763218595071</v>
      </c>
      <c r="AA92" s="23">
        <f>EXP(-LN(2)/25)*AA91+(1-EXP(-LN(2)/25))/(LN(2)/25)*Calculateur!V92*Calculateur!X92*VLOOKUP('Données projet'!$B$9,Paramètres!$A$1:$I$89,3,0)*0.475*44/12</f>
        <v>1.4471594427764816</v>
      </c>
      <c r="AB92" s="23">
        <f>EXP(-LN(2)/2)*AB91+(1-EXP(-LN(2)/2))/(LN(2)/2)*V92*Y92*VLOOKUP('Données projet'!$B$9,Paramètres!$A$1:$I$89,3,0)*0.475*44/12</f>
        <v>2.7916274109009439E-10</v>
      </c>
      <c r="AC92" s="24">
        <f t="shared" si="57"/>
        <v>17.807922661650714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6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9">
        <f t="shared" si="56"/>
        <v>256.66666666666669</v>
      </c>
      <c r="I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123.16199422226606</v>
      </c>
      <c r="T93" s="62">
        <f t="shared" si="88"/>
        <v>309.12761317419091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16.039938630958634</v>
      </c>
      <c r="AA93" s="23">
        <f>EXP(-LN(2)/25)*AA92+(1-EXP(-LN(2)/25))/(LN(2)/25)*Calculateur!V93*Calculateur!X93*VLOOKUP('Données projet'!$B$9,Paramètres!$A$1:$I$89,3,0)*0.475*44/12</f>
        <v>1.407586791710951</v>
      </c>
      <c r="AB93" s="23">
        <f>EXP(-LN(2)/2)*AB92+(1-EXP(-LN(2)/2))/(LN(2)/2)*V93*Y93*VLOOKUP('Données projet'!$B$9,Paramètres!$A$1:$I$89,3,0)*0.475*44/12</f>
        <v>1.9739786727943019E-10</v>
      </c>
      <c r="AC93" s="24">
        <f t="shared" si="57"/>
        <v>17.447525422866985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6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9">
        <f t="shared" si="56"/>
        <v>256.66666666666669</v>
      </c>
      <c r="I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123.16199422226606</v>
      </c>
      <c r="T94" s="62">
        <f t="shared" si="88"/>
        <v>309.12761317419091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15.72540521780207</v>
      </c>
      <c r="AA94" s="23">
        <f>EXP(-LN(2)/25)*AA93+(1-EXP(-LN(2)/25))/(LN(2)/25)*Calculateur!V94*Calculateur!X94*VLOOKUP('Données projet'!$B$9,Paramètres!$A$1:$I$89,3,0)*0.475*44/12</f>
        <v>1.3690962568698428</v>
      </c>
      <c r="AB94" s="23">
        <f>EXP(-LN(2)/2)*AB93+(1-EXP(-LN(2)/2))/(LN(2)/2)*V94*Y94*VLOOKUP('Données projet'!$B$9,Paramètres!$A$1:$I$89,3,0)*0.475*44/12</f>
        <v>1.3958137054504719E-10</v>
      </c>
      <c r="AC94" s="24">
        <f t="shared" si="57"/>
        <v>17.094501474811494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6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9">
        <f t="shared" si="56"/>
        <v>256.66666666666669</v>
      </c>
      <c r="I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123.16199422226606</v>
      </c>
      <c r="T95" s="62">
        <f t="shared" si="88"/>
        <v>309.12761317419091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15.417039613031067</v>
      </c>
      <c r="AA95" s="23">
        <f>EXP(-LN(2)/25)*AA94+(1-EXP(-LN(2)/25))/(LN(2)/25)*Calculateur!V95*Calculateur!X95*VLOOKUP('Données projet'!$B$9,Paramètres!$A$1:$I$89,3,0)*0.475*44/12</f>
        <v>1.3316582477280938</v>
      </c>
      <c r="AB95" s="23">
        <f>EXP(-LN(2)/2)*AB94+(1-EXP(-LN(2)/2))/(LN(2)/2)*V95*Y95*VLOOKUP('Données projet'!$B$9,Paramètres!$A$1:$I$89,3,0)*0.475*44/12</f>
        <v>9.8698933639715097E-11</v>
      </c>
      <c r="AC95" s="24">
        <f t="shared" si="57"/>
        <v>16.74869786085786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6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9">
        <f t="shared" si="56"/>
        <v>256.66666666666669</v>
      </c>
      <c r="I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123.16199422226606</v>
      </c>
      <c r="T96" s="62">
        <f t="shared" si="88"/>
        <v>309.12761317419091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15.114720869685176</v>
      </c>
      <c r="AA96" s="23">
        <f>EXP(-LN(2)/25)*AA95+(1-EXP(-LN(2)/25))/(LN(2)/25)*Calculateur!V96*Calculateur!X96*VLOOKUP('Données projet'!$B$9,Paramètres!$A$1:$I$89,3,0)*0.475*44/12</f>
        <v>1.2952439829151055</v>
      </c>
      <c r="AB96" s="23">
        <f>EXP(-LN(2)/2)*AB95+(1-EXP(-LN(2)/2))/(LN(2)/2)*V96*Y96*VLOOKUP('Données projet'!$B$9,Paramètres!$A$1:$I$89,3,0)*0.475*44/12</f>
        <v>6.9790685272523597E-11</v>
      </c>
      <c r="AC96" s="24">
        <f t="shared" si="57"/>
        <v>16.409964852670072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6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9">
        <f t="shared" si="56"/>
        <v>256.66666666666669</v>
      </c>
      <c r="I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123.16199422226606</v>
      </c>
      <c r="T97" s="62">
        <f t="shared" si="88"/>
        <v>309.12761317419091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14.818330412500073</v>
      </c>
      <c r="AA97" s="23">
        <f>EXP(-LN(2)/25)*AA96+(1-EXP(-LN(2)/25))/(LN(2)/25)*Calculateur!V97*Calculateur!X97*VLOOKUP('Données projet'!$B$9,Paramètres!$A$1:$I$89,3,0)*0.475*44/12</f>
        <v>1.2598254680883711</v>
      </c>
      <c r="AB97" s="23">
        <f>EXP(-LN(2)/2)*AB96+(1-EXP(-LN(2)/2))/(LN(2)/2)*V97*Y97*VLOOKUP('Données projet'!$B$9,Paramètres!$A$1:$I$89,3,0)*0.475*44/12</f>
        <v>4.9349466819857549E-11</v>
      </c>
      <c r="AC97" s="24">
        <f t="shared" si="57"/>
        <v>16.078155880637794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6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9">
        <f t="shared" si="56"/>
        <v>256.66666666666669</v>
      </c>
      <c r="I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123.16199422226606</v>
      </c>
      <c r="T98" s="62">
        <f t="shared" si="88"/>
        <v>309.12761317419091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14.527751991400041</v>
      </c>
      <c r="AA98" s="23">
        <f>EXP(-LN(2)/25)*AA97+(1-EXP(-LN(2)/25))/(LN(2)/25)*Calculateur!V98*Calculateur!X98*VLOOKUP('Données projet'!$B$9,Paramètres!$A$1:$I$89,3,0)*0.475*44/12</f>
        <v>1.2253754744121526</v>
      </c>
      <c r="AB98" s="23">
        <f>EXP(-LN(2)/2)*AB97+(1-EXP(-LN(2)/2))/(LN(2)/2)*V98*Y98*VLOOKUP('Données projet'!$B$9,Paramètres!$A$1:$I$89,3,0)*0.475*44/12</f>
        <v>3.4895342636261798E-11</v>
      </c>
      <c r="AC98" s="24">
        <f t="shared" si="57"/>
        <v>15.753127465847088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6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9">
        <f t="shared" si="56"/>
        <v>256.66666666666669</v>
      </c>
      <c r="I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123.16199422226606</v>
      </c>
      <c r="T99" s="62">
        <f t="shared" si="88"/>
        <v>309.12761317419091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14.242871635902445</v>
      </c>
      <c r="AA99" s="23">
        <f>EXP(-LN(2)/25)*AA98+(1-EXP(-LN(2)/25))/(LN(2)/25)*Calculateur!V99*Calculateur!X99*VLOOKUP('Données projet'!$B$9,Paramètres!$A$1:$I$89,3,0)*0.475*44/12</f>
        <v>1.1918675176246567</v>
      </c>
      <c r="AB99" s="23">
        <f>EXP(-LN(2)/2)*AB98+(1-EXP(-LN(2)/2))/(LN(2)/2)*V99*Y99*VLOOKUP('Données projet'!$B$9,Paramètres!$A$1:$I$89,3,0)*0.475*44/12</f>
        <v>2.4674733409928774E-11</v>
      </c>
      <c r="AC99" s="24">
        <f t="shared" si="57"/>
        <v>15.434739153551776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6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9">
        <f t="shared" si="56"/>
        <v>256.66666666666669</v>
      </c>
      <c r="I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123.16199422226606</v>
      </c>
      <c r="T100" s="62">
        <f t="shared" si="88"/>
        <v>309.12761317419091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13.963577610416296</v>
      </c>
      <c r="AA100" s="23">
        <f>EXP(-LN(2)/25)*AA99+(1-EXP(-LN(2)/25))/(LN(2)/25)*Calculateur!V100*Calculateur!X100*VLOOKUP('Données projet'!$B$9,Paramètres!$A$1:$I$89,3,0)*0.475*44/12</f>
        <v>1.1592758376776218</v>
      </c>
      <c r="AB100" s="23">
        <f>EXP(-LN(2)/2)*AB99+(1-EXP(-LN(2)/2))/(LN(2)/2)*V100*Y100*VLOOKUP('Données projet'!$B$9,Paramètres!$A$1:$I$89,3,0)*0.475*44/12</f>
        <v>1.7447671318130899E-11</v>
      </c>
      <c r="AC100" s="24">
        <f t="shared" si="57"/>
        <v>15.122853448111366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6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9">
        <f t="shared" si="56"/>
        <v>256.66666666666669</v>
      </c>
      <c r="I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123.16199422226606</v>
      </c>
      <c r="T101" s="62">
        <f t="shared" si="88"/>
        <v>309.12761317419091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13.689760370417396</v>
      </c>
      <c r="AA101" s="23">
        <f>EXP(-LN(2)/25)*AA100+(1-EXP(-LN(2)/25))/(LN(2)/25)*Calculateur!V101*Calculateur!X101*VLOOKUP('Données projet'!$B$9,Paramètres!$A$1:$I$89,3,0)*0.475*44/12</f>
        <v>1.1275753789326604</v>
      </c>
      <c r="AB101" s="23">
        <f>EXP(-LN(2)/2)*AB100+(1-EXP(-LN(2)/2))/(LN(2)/2)*V101*Y101*VLOOKUP('Données projet'!$B$9,Paramètres!$A$1:$I$89,3,0)*0.475*44/12</f>
        <v>1.2337366704964387E-11</v>
      </c>
      <c r="AC101" s="24">
        <f t="shared" si="57"/>
        <v>14.817335749362393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6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9">
        <f t="shared" si="56"/>
        <v>256.66666666666669</v>
      </c>
      <c r="I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123.16199422226606</v>
      </c>
      <c r="T102" s="62">
        <f t="shared" si="88"/>
        <v>309.12761317419091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13.42131251948285</v>
      </c>
      <c r="AA102" s="23">
        <f>EXP(-LN(2)/25)*AA101+(1-EXP(-LN(2)/25))/(LN(2)/25)*Calculateur!V102*Calculateur!X102*VLOOKUP('Données projet'!$B$9,Paramètres!$A$1:$I$89,3,0)*0.475*44/12</f>
        <v>1.0967417708991347</v>
      </c>
      <c r="AB102" s="23">
        <f>EXP(-LN(2)/2)*AB101+(1-EXP(-LN(2)/2))/(LN(2)/2)*V102*Y102*VLOOKUP('Données projet'!$B$9,Paramètres!$A$1:$I$89,3,0)*0.475*44/12</f>
        <v>8.7238356590654496E-12</v>
      </c>
      <c r="AC102" s="24">
        <f t="shared" si="57"/>
        <v>14.518054290390708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6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9">
        <f t="shared" si="56"/>
        <v>256.66666666666669</v>
      </c>
      <c r="I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123.16199422226606</v>
      </c>
      <c r="T103" s="62">
        <f t="shared" si="88"/>
        <v>309.12761317419091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13.158128767168108</v>
      </c>
      <c r="AA103" s="23">
        <f>EXP(-LN(2)/25)*AA102+(1-EXP(-LN(2)/25))/(LN(2)/25)*Calculateur!V103*Calculateur!X103*VLOOKUP('Données projet'!$B$9,Paramètres!$A$1:$I$89,3,0)*0.475*44/12</f>
        <v>1.0667513094987549</v>
      </c>
      <c r="AB103" s="23">
        <f>EXP(-LN(2)/2)*AB102+(1-EXP(-LN(2)/2))/(LN(2)/2)*V103*Y103*VLOOKUP('Données projet'!$B$9,Paramètres!$A$1:$I$89,3,0)*0.475*44/12</f>
        <v>6.1686833524821936E-12</v>
      </c>
      <c r="AC103" s="24">
        <f t="shared" si="57"/>
        <v>14.224880076673033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6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9">
        <f t="shared" si="56"/>
        <v>256.66666666666669</v>
      </c>
      <c r="I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123.16199422226606</v>
      </c>
      <c r="T104" s="62">
        <f t="shared" si="88"/>
        <v>309.12761317419091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12.900105887710021</v>
      </c>
      <c r="AA104" s="23">
        <f>EXP(-LN(2)/25)*AA103+(1-EXP(-LN(2)/25))/(LN(2)/25)*Calculateur!V104*Calculateur!X104*VLOOKUP('Données projet'!$B$9,Paramètres!$A$1:$I$89,3,0)*0.475*44/12</f>
        <v>1.0375809388424981</v>
      </c>
      <c r="AB104" s="23">
        <f>EXP(-LN(2)/2)*AB103+(1-EXP(-LN(2)/2))/(LN(2)/2)*V104*Y104*VLOOKUP('Données projet'!$B$9,Paramètres!$A$1:$I$89,3,0)*0.475*44/12</f>
        <v>4.3619178295327248E-12</v>
      </c>
      <c r="AC104" s="24">
        <f t="shared" si="57"/>
        <v>13.937686826556881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6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9">
        <f t="shared" si="56"/>
        <v>256.66666666666669</v>
      </c>
      <c r="I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123.16199422226606</v>
      </c>
      <c r="T105" s="62">
        <f t="shared" si="88"/>
        <v>309.12761317419091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12.647142679539691</v>
      </c>
      <c r="AA105" s="23">
        <f>EXP(-LN(2)/25)*AA104+(1-EXP(-LN(2)/25))/(LN(2)/25)*Calculateur!V105*Calculateur!X105*VLOOKUP('Données projet'!$B$9,Paramètres!$A$1:$I$89,3,0)*0.475*44/12</f>
        <v>1.0092082335058399</v>
      </c>
      <c r="AB105" s="23">
        <f>EXP(-LN(2)/2)*AB104+(1-EXP(-LN(2)/2))/(LN(2)/2)*V105*Y105*VLOOKUP('Données projet'!$B$9,Paramètres!$A$1:$I$89,3,0)*0.475*44/12</f>
        <v>3.0843416762410968E-12</v>
      </c>
      <c r="AC105" s="24">
        <f t="shared" si="57"/>
        <v>13.656350913048614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6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9">
        <f t="shared" si="56"/>
        <v>256.66666666666669</v>
      </c>
      <c r="I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123.16199422226606</v>
      </c>
      <c r="T106" s="62">
        <f t="shared" si="88"/>
        <v>309.12761317419091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12.399139925589258</v>
      </c>
      <c r="AA106" s="23">
        <f>EXP(-LN(2)/25)*AA105+(1-EXP(-LN(2)/25))/(LN(2)/25)*Calculateur!V106*Calculateur!X106*VLOOKUP('Données projet'!$B$9,Paramètres!$A$1:$I$89,3,0)*0.475*44/12</f>
        <v>0.98161138128866832</v>
      </c>
      <c r="AB106" s="23">
        <f>EXP(-LN(2)/2)*AB105+(1-EXP(-LN(2)/2))/(LN(2)/2)*V106*Y106*VLOOKUP('Données projet'!$B$9,Paramètres!$A$1:$I$89,3,0)*0.475*44/12</f>
        <v>2.1809589147663624E-12</v>
      </c>
      <c r="AC106" s="24">
        <f t="shared" si="57"/>
        <v>13.380751306880109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6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9">
        <f t="shared" si="56"/>
        <v>256.66666666666669</v>
      </c>
      <c r="I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123.16199422226606</v>
      </c>
      <c r="T107" s="62">
        <f t="shared" si="88"/>
        <v>309.12761317419091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12.156000354377051</v>
      </c>
      <c r="AA107" s="23">
        <f>EXP(-LN(2)/25)*AA106+(1-EXP(-LN(2)/25))/(LN(2)/25)*Calculateur!V107*Calculateur!X107*VLOOKUP('Données projet'!$B$9,Paramètres!$A$1:$I$89,3,0)*0.475*44/12</f>
        <v>0.95476916644663068</v>
      </c>
      <c r="AB107" s="23">
        <f>EXP(-LN(2)/2)*AB106+(1-EXP(-LN(2)/2))/(LN(2)/2)*V107*Y107*VLOOKUP('Données projet'!$B$9,Paramètres!$A$1:$I$89,3,0)*0.475*44/12</f>
        <v>1.5421708381205484E-12</v>
      </c>
      <c r="AC107" s="24">
        <f t="shared" si="57"/>
        <v>13.110769520825224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6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9">
        <f t="shared" si="56"/>
        <v>256.66666666666669</v>
      </c>
      <c r="I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123.16199422226606</v>
      </c>
      <c r="T108" s="62">
        <f t="shared" si="88"/>
        <v>309.12761317419091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11.917628601855819</v>
      </c>
      <c r="AA108" s="23">
        <f>EXP(-LN(2)/25)*AA107+(1-EXP(-LN(2)/25))/(LN(2)/25)*Calculateur!V108*Calculateur!X108*VLOOKUP('Données projet'!$B$9,Paramètres!$A$1:$I$89,3,0)*0.475*44/12</f>
        <v>0.92866095338101928</v>
      </c>
      <c r="AB108" s="23">
        <f>EXP(-LN(2)/2)*AB107+(1-EXP(-LN(2)/2))/(LN(2)/2)*V108*Y108*VLOOKUP('Données projet'!$B$9,Paramètres!$A$1:$I$89,3,0)*0.475*44/12</f>
        <v>1.0904794573831812E-12</v>
      </c>
      <c r="AC108" s="24">
        <f t="shared" si="57"/>
        <v>12.846289555237929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6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9">
        <f t="shared" si="56"/>
        <v>256.66666666666669</v>
      </c>
      <c r="I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123.16199422226606</v>
      </c>
      <c r="T109" s="62">
        <f t="shared" si="88"/>
        <v>309.12761317419091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11.683931174009116</v>
      </c>
      <c r="AA109" s="23">
        <f>EXP(-LN(2)/25)*AA108+(1-EXP(-LN(2)/25))/(LN(2)/25)*Calculateur!V109*Calculateur!X109*VLOOKUP('Données projet'!$B$9,Paramètres!$A$1:$I$89,3,0)*0.475*44/12</f>
        <v>0.90326667077465828</v>
      </c>
      <c r="AB109" s="23">
        <f>EXP(-LN(2)/2)*AB108+(1-EXP(-LN(2)/2))/(LN(2)/2)*V109*Y109*VLOOKUP('Données projet'!$B$9,Paramètres!$A$1:$I$89,3,0)*0.475*44/12</f>
        <v>7.710854190602742E-13</v>
      </c>
      <c r="AC109" s="24">
        <f t="shared" si="57"/>
        <v>12.587197844784544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6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9">
        <f t="shared" si="56"/>
        <v>256.66666666666669</v>
      </c>
      <c r="I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123.16199422226606</v>
      </c>
      <c r="T110" s="62">
        <f t="shared" si="88"/>
        <v>309.12761317419091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11.454816410181131</v>
      </c>
      <c r="AA110" s="23">
        <f>EXP(-LN(2)/25)*AA109+(1-EXP(-LN(2)/25))/(LN(2)/25)*Calculateur!V110*Calculateur!X110*VLOOKUP('Données projet'!$B$9,Paramètres!$A$1:$I$89,3,0)*0.475*44/12</f>
        <v>0.8785667961615955</v>
      </c>
      <c r="AB110" s="23">
        <f>EXP(-LN(2)/2)*AB109+(1-EXP(-LN(2)/2))/(LN(2)/2)*V110*Y110*VLOOKUP('Données projet'!$B$9,Paramètres!$A$1:$I$89,3,0)*0.475*44/12</f>
        <v>5.452397286915906E-13</v>
      </c>
      <c r="AC110" s="24">
        <f t="shared" si="57"/>
        <v>12.333383206343273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6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9">
        <f t="shared" si="56"/>
        <v>256.66666666666669</v>
      </c>
      <c r="I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123.16199422226606</v>
      </c>
      <c r="T111" s="62">
        <f t="shared" si="88"/>
        <v>309.12761317419091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11.230194447125605</v>
      </c>
      <c r="AA111" s="23">
        <f>EXP(-LN(2)/25)*AA110+(1-EXP(-LN(2)/25))/(LN(2)/25)*Calculateur!V111*Calculateur!X111*VLOOKUP('Données projet'!$B$9,Paramètres!$A$1:$I$89,3,0)*0.475*44/12</f>
        <v>0.85454234091873682</v>
      </c>
      <c r="AB111" s="23">
        <f>EXP(-LN(2)/2)*AB110+(1-EXP(-LN(2)/2))/(LN(2)/2)*V111*Y111*VLOOKUP('Données projet'!$B$9,Paramètres!$A$1:$I$89,3,0)*0.475*44/12</f>
        <v>3.855427095301371E-13</v>
      </c>
      <c r="AC111" s="24">
        <f t="shared" si="57"/>
        <v>12.084736788044728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6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9">
        <f t="shared" si="56"/>
        <v>256.66666666666669</v>
      </c>
      <c r="I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123.16199422226606</v>
      </c>
      <c r="T112" s="62">
        <f t="shared" si="88"/>
        <v>309.12761317419091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11.009977183759728</v>
      </c>
      <c r="AA112" s="23">
        <f>EXP(-LN(2)/25)*AA111+(1-EXP(-LN(2)/25))/(LN(2)/25)*Calculateur!V112*Calculateur!X112*VLOOKUP('Données projet'!$B$9,Paramètres!$A$1:$I$89,3,0)*0.475*44/12</f>
        <v>0.8311748356678853</v>
      </c>
      <c r="AB112" s="23">
        <f>EXP(-LN(2)/2)*AB111+(1-EXP(-LN(2)/2))/(LN(2)/2)*V112*Y112*VLOOKUP('Données projet'!$B$9,Paramètres!$A$1:$I$89,3,0)*0.475*44/12</f>
        <v>2.726198643457953E-13</v>
      </c>
      <c r="AC112" s="24">
        <f t="shared" si="57"/>
        <v>11.841152019427886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6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9">
        <f t="shared" si="56"/>
        <v>256.66666666666669</v>
      </c>
      <c r="I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123.16199422226606</v>
      </c>
      <c r="T113" s="62">
        <f t="shared" si="88"/>
        <v>309.12761317419091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10.794078246609189</v>
      </c>
      <c r="AA113" s="23">
        <f>EXP(-LN(2)/25)*AA112+(1-EXP(-LN(2)/25))/(LN(2)/25)*Calculateur!V113*Calculateur!X113*VLOOKUP('Données projet'!$B$9,Paramètres!$A$1:$I$89,3,0)*0.475*44/12</f>
        <v>0.80844631607696205</v>
      </c>
      <c r="AB113" s="23">
        <f>EXP(-LN(2)/2)*AB112+(1-EXP(-LN(2)/2))/(LN(2)/2)*V113*Y113*VLOOKUP('Données projet'!$B$9,Paramètres!$A$1:$I$89,3,0)*0.475*44/12</f>
        <v>1.9277135476506855E-13</v>
      </c>
      <c r="AC113" s="24">
        <f t="shared" si="57"/>
        <v>11.602524562686344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6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9">
        <f t="shared" si="56"/>
        <v>256.66666666666669</v>
      </c>
      <c r="I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123.16199422226606</v>
      </c>
      <c r="T114" s="62">
        <f t="shared" si="88"/>
        <v>309.12761317419091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10.582412955930822</v>
      </c>
      <c r="AA114" s="23">
        <f>EXP(-LN(2)/25)*AA113+(1-EXP(-LN(2)/25))/(LN(2)/25)*Calculateur!V114*Calculateur!X114*VLOOKUP('Données projet'!$B$9,Paramètres!$A$1:$I$89,3,0)*0.475*44/12</f>
        <v>0.78633930904949345</v>
      </c>
      <c r="AB114" s="23">
        <f>EXP(-LN(2)/2)*AB113+(1-EXP(-LN(2)/2))/(LN(2)/2)*V114*Y114*VLOOKUP('Données projet'!$B$9,Paramètres!$A$1:$I$89,3,0)*0.475*44/12</f>
        <v>1.3630993217289765E-13</v>
      </c>
      <c r="AC114" s="24">
        <f t="shared" si="57"/>
        <v>11.368752264980452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6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9">
        <f t="shared" si="56"/>
        <v>256.66666666666669</v>
      </c>
      <c r="I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123.16199422226606</v>
      </c>
      <c r="T115" s="62">
        <f t="shared" si="88"/>
        <v>309.12761317419091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10.37489829249958</v>
      </c>
      <c r="AA115" s="23">
        <f>EXP(-LN(2)/25)*AA114+(1-EXP(-LN(2)/25))/(LN(2)/25)*Calculateur!V115*Calculateur!X115*VLOOKUP('Données projet'!$B$9,Paramètres!$A$1:$I$89,3,0)*0.475*44/12</f>
        <v>0.76483681929174796</v>
      </c>
      <c r="AB115" s="23">
        <f>EXP(-LN(2)/2)*AB114+(1-EXP(-LN(2)/2))/(LN(2)/2)*V115*Y115*VLOOKUP('Données projet'!$B$9,Paramètres!$A$1:$I$89,3,0)*0.475*44/12</f>
        <v>9.6385677382534274E-14</v>
      </c>
      <c r="AC115" s="24">
        <f t="shared" si="57"/>
        <v>11.139735111791424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6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9">
        <f t="shared" si="56"/>
        <v>256.66666666666669</v>
      </c>
      <c r="I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123.16199422226606</v>
      </c>
      <c r="T116" s="62">
        <f t="shared" si="88"/>
        <v>309.12761317419091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10.171452865046778</v>
      </c>
      <c r="AA116" s="23">
        <f>EXP(-LN(2)/25)*AA115+(1-EXP(-LN(2)/25))/(LN(2)/25)*Calculateur!V116*Calculateur!X116*VLOOKUP('Données projet'!$B$9,Paramètres!$A$1:$I$89,3,0)*0.475*44/12</f>
        <v>0.74392231624719485</v>
      </c>
      <c r="AB116" s="23">
        <f>EXP(-LN(2)/2)*AB115+(1-EXP(-LN(2)/2))/(LN(2)/2)*V116*Y116*VLOOKUP('Données projet'!$B$9,Paramètres!$A$1:$I$89,3,0)*0.475*44/12</f>
        <v>6.8154966086448825E-14</v>
      </c>
      <c r="AC116" s="24">
        <f t="shared" si="57"/>
        <v>10.91537518129404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6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9">
        <f t="shared" si="56"/>
        <v>256.66666666666669</v>
      </c>
      <c r="I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123.16199422226606</v>
      </c>
      <c r="T117" s="62">
        <f t="shared" si="88"/>
        <v>309.12761317419091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9.9719968783368671</v>
      </c>
      <c r="AA117" s="23">
        <f>EXP(-LN(2)/25)*AA116+(1-EXP(-LN(2)/25))/(LN(2)/25)*Calculateur!V117*Calculateur!X117*VLOOKUP('Données projet'!$B$9,Paramètres!$A$1:$I$89,3,0)*0.475*44/12</f>
        <v>0.723579721388241</v>
      </c>
      <c r="AB117" s="23">
        <f>EXP(-LN(2)/2)*AB116+(1-EXP(-LN(2)/2))/(LN(2)/2)*V117*Y117*VLOOKUP('Données projet'!$B$9,Paramètres!$A$1:$I$89,3,0)*0.475*44/12</f>
        <v>4.8192838691267137E-14</v>
      </c>
      <c r="AC117" s="24">
        <f t="shared" si="57"/>
        <v>10.695576599725156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6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9">
        <f t="shared" si="56"/>
        <v>256.66666666666669</v>
      </c>
      <c r="I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123.16199422226606</v>
      </c>
      <c r="T118" s="62">
        <f t="shared" si="88"/>
        <v>309.12761317419091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9.7764521018701984</v>
      </c>
      <c r="AA118" s="23">
        <f>EXP(-LN(2)/25)*AA117+(1-EXP(-LN(2)/25))/(LN(2)/25)*Calculateur!V118*Calculateur!X118*VLOOKUP('Données projet'!$B$9,Paramètres!$A$1:$I$89,3,0)*0.475*44/12</f>
        <v>0.70379339585547573</v>
      </c>
      <c r="AB118" s="23">
        <f>EXP(-LN(2)/2)*AB117+(1-EXP(-LN(2)/2))/(LN(2)/2)*V118*Y118*VLOOKUP('Données projet'!$B$9,Paramètres!$A$1:$I$89,3,0)*0.475*44/12</f>
        <v>3.4077483043224413E-14</v>
      </c>
      <c r="AC118" s="24">
        <f t="shared" si="57"/>
        <v>10.480245497725708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6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9">
        <f t="shared" si="56"/>
        <v>256.66666666666669</v>
      </c>
      <c r="I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123.16199422226606</v>
      </c>
      <c r="T119" s="62">
        <f t="shared" si="88"/>
        <v>309.12761317419091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9.5847418391995038</v>
      </c>
      <c r="AA119" s="23">
        <f>EXP(-LN(2)/25)*AA118+(1-EXP(-LN(2)/25))/(LN(2)/25)*Calculateur!V119*Calculateur!X119*VLOOKUP('Données projet'!$B$9,Paramètres!$A$1:$I$89,3,0)*0.475*44/12</f>
        <v>0.68454812843492163</v>
      </c>
      <c r="AB119" s="23">
        <f>EXP(-LN(2)/2)*AB118+(1-EXP(-LN(2)/2))/(LN(2)/2)*V119*Y119*VLOOKUP('Données projet'!$B$9,Paramètres!$A$1:$I$89,3,0)*0.475*44/12</f>
        <v>2.4096419345633569E-14</v>
      </c>
      <c r="AC119" s="24">
        <f t="shared" si="57"/>
        <v>10.26928996763445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6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9">
        <f t="shared" si="56"/>
        <v>256.66666666666669</v>
      </c>
      <c r="I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123.16199422226606</v>
      </c>
      <c r="T120" s="62">
        <f t="shared" si="88"/>
        <v>309.12761317419091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9.3967908978480672</v>
      </c>
      <c r="AA120" s="23">
        <f>EXP(-LN(2)/25)*AA119+(1-EXP(-LN(2)/25))/(LN(2)/25)*Calculateur!V120*Calculateur!X120*VLOOKUP('Données projet'!$B$9,Paramètres!$A$1:$I$89,3,0)*0.475*44/12</f>
        <v>0.66582912386404713</v>
      </c>
      <c r="AB120" s="23">
        <f>EXP(-LN(2)/2)*AB119+(1-EXP(-LN(2)/2))/(LN(2)/2)*V120*Y120*VLOOKUP('Données projet'!$B$9,Paramètres!$A$1:$I$89,3,0)*0.475*44/12</f>
        <v>1.7038741521612206E-14</v>
      </c>
      <c r="AC120" s="24">
        <f t="shared" si="57"/>
        <v>10.062620021712132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6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9">
        <f t="shared" si="56"/>
        <v>256.66666666666669</v>
      </c>
      <c r="I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123.16199422226606</v>
      </c>
      <c r="T121" s="62">
        <f t="shared" si="88"/>
        <v>309.12761317419091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9.2125255598177773</v>
      </c>
      <c r="AA121" s="23">
        <f>EXP(-LN(2)/25)*AA120+(1-EXP(-LN(2)/25))/(LN(2)/25)*Calculateur!V121*Calculateur!X121*VLOOKUP('Données projet'!$B$9,Paramètres!$A$1:$I$89,3,0)*0.475*44/12</f>
        <v>0.64762199145755295</v>
      </c>
      <c r="AB121" s="23">
        <f>EXP(-LN(2)/2)*AB120+(1-EXP(-LN(2)/2))/(LN(2)/2)*V121*Y121*VLOOKUP('Données projet'!$B$9,Paramètres!$A$1:$I$89,3,0)*0.475*44/12</f>
        <v>1.2048209672816784E-14</v>
      </c>
      <c r="AC121" s="24">
        <f t="shared" si="57"/>
        <v>9.8601475512753431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6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9">
        <f t="shared" si="56"/>
        <v>256.66666666666669</v>
      </c>
      <c r="I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123.16199422226606</v>
      </c>
      <c r="T122" s="62">
        <f t="shared" si="88"/>
        <v>309.12761317419091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9.0318735526755027</v>
      </c>
      <c r="AA122" s="23">
        <f>EXP(-LN(2)/25)*AA121+(1-EXP(-LN(2)/25))/(LN(2)/25)*Calculateur!V122*Calculateur!X122*VLOOKUP('Données projet'!$B$9,Paramètres!$A$1:$I$89,3,0)*0.475*44/12</f>
        <v>0.6299127340441858</v>
      </c>
      <c r="AB122" s="23">
        <f>EXP(-LN(2)/2)*AB121+(1-EXP(-LN(2)/2))/(LN(2)/2)*V122*Y122*VLOOKUP('Données projet'!$B$9,Paramètres!$A$1:$I$89,3,0)*0.475*44/12</f>
        <v>8.5193707608061031E-15</v>
      </c>
      <c r="AC122" s="24">
        <f t="shared" si="57"/>
        <v>9.661786286719698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6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9">
        <f t="shared" si="56"/>
        <v>256.66666666666669</v>
      </c>
      <c r="I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123.16199422226606</v>
      </c>
      <c r="T123" s="62">
        <f t="shared" si="88"/>
        <v>309.12761317419091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8.854764021206444</v>
      </c>
      <c r="AA123" s="23">
        <f>EXP(-LN(2)/25)*AA122+(1-EXP(-LN(2)/25))/(LN(2)/25)*Calculateur!V123*Calculateur!X123*VLOOKUP('Données projet'!$B$9,Paramètres!$A$1:$I$89,3,0)*0.475*44/12</f>
        <v>0.6126877372060765</v>
      </c>
      <c r="AB123" s="23">
        <f>EXP(-LN(2)/2)*AB122+(1-EXP(-LN(2)/2))/(LN(2)/2)*V123*Y123*VLOOKUP('Données projet'!$B$9,Paramètres!$A$1:$I$89,3,0)*0.475*44/12</f>
        <v>6.0241048364083922E-15</v>
      </c>
      <c r="AC123" s="24">
        <f t="shared" si="57"/>
        <v>9.4674517584125262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6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9">
        <f t="shared" si="56"/>
        <v>256.66666666666669</v>
      </c>
      <c r="I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123.16199422226606</v>
      </c>
      <c r="T124" s="62">
        <f t="shared" si="88"/>
        <v>309.12761317419091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8.6811274996233472</v>
      </c>
      <c r="AA124" s="23">
        <f>EXP(-LN(2)/25)*AA123+(1-EXP(-LN(2)/25))/(LN(2)/25)*Calculateur!V124*Calculateur!X124*VLOOKUP('Données projet'!$B$9,Paramètres!$A$1:$I$89,3,0)*0.475*44/12</f>
        <v>0.59593375881232857</v>
      </c>
      <c r="AB124" s="23">
        <f>EXP(-LN(2)/2)*AB123+(1-EXP(-LN(2)/2))/(LN(2)/2)*V124*Y124*VLOOKUP('Données projet'!$B$9,Paramètres!$A$1:$I$89,3,0)*0.475*44/12</f>
        <v>4.2596853804030516E-15</v>
      </c>
      <c r="AC124" s="24">
        <f t="shared" si="57"/>
        <v>9.2770612584356797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6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9">
        <f t="shared" si="56"/>
        <v>256.66666666666669</v>
      </c>
      <c r="I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123.16199422226606</v>
      </c>
      <c r="T125" s="62">
        <f t="shared" si="88"/>
        <v>309.12761317419091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8.5108958843206732</v>
      </c>
      <c r="AA125" s="23">
        <f>EXP(-LN(2)/25)*AA124+(1-EXP(-LN(2)/25))/(LN(2)/25)*Calculateur!V125*Calculateur!X125*VLOOKUP('Données projet'!$B$9,Paramètres!$A$1:$I$89,3,0)*0.475*44/12</f>
        <v>0.57963791883881111</v>
      </c>
      <c r="AB125" s="23">
        <f>EXP(-LN(2)/2)*AB124+(1-EXP(-LN(2)/2))/(LN(2)/2)*V125*Y125*VLOOKUP('Données projet'!$B$9,Paramètres!$A$1:$I$89,3,0)*0.475*44/12</f>
        <v>3.0120524182041961E-15</v>
      </c>
      <c r="AC125" s="24">
        <f t="shared" si="57"/>
        <v>9.090533803159488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6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9">
        <f t="shared" si="56"/>
        <v>256.66666666666669</v>
      </c>
      <c r="I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123.16199422226606</v>
      </c>
      <c r="T126" s="62">
        <f t="shared" si="88"/>
        <v>309.12761317419091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8.3440024071630532</v>
      </c>
      <c r="AA126" s="23">
        <f>EXP(-LN(2)/25)*AA125+(1-EXP(-LN(2)/25))/(LN(2)/25)*Calculateur!V126*Calculateur!X126*VLOOKUP('Données projet'!$B$9,Paramètres!$A$1:$I$89,3,0)*0.475*44/12</f>
        <v>0.5637876894663304</v>
      </c>
      <c r="AB126" s="23">
        <f>EXP(-LN(2)/2)*AB125+(1-EXP(-LN(2)/2))/(LN(2)/2)*V126*Y126*VLOOKUP('Données projet'!$B$9,Paramètres!$A$1:$I$89,3,0)*0.475*44/12</f>
        <v>2.1298426902015258E-15</v>
      </c>
      <c r="AC126" s="24">
        <f t="shared" si="57"/>
        <v>8.9077900966293857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6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9">
        <f t="shared" si="56"/>
        <v>256.66666666666669</v>
      </c>
      <c r="I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123.16199422226606</v>
      </c>
      <c r="T127" s="62">
        <f t="shared" si="88"/>
        <v>309.12761317419091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8.1803816092975232</v>
      </c>
      <c r="AA127" s="23">
        <f>EXP(-LN(2)/25)*AA126+(1-EXP(-LN(2)/25))/(LN(2)/25)*Calculateur!V127*Calculateur!X127*VLOOKUP('Données projet'!$B$9,Paramètres!$A$1:$I$89,3,0)*0.475*44/12</f>
        <v>0.54837088544956758</v>
      </c>
      <c r="AB127" s="23">
        <f>EXP(-LN(2)/2)*AB126+(1-EXP(-LN(2)/2))/(LN(2)/2)*V127*Y127*VLOOKUP('Données projet'!$B$9,Paramètres!$A$1:$I$89,3,0)*0.475*44/12</f>
        <v>1.506026209102098E-15</v>
      </c>
      <c r="AC127" s="24">
        <f t="shared" si="57"/>
        <v>8.7287524947470931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6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9">
        <f t="shared" si="56"/>
        <v>256.66666666666669</v>
      </c>
      <c r="I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123.16199422226606</v>
      </c>
      <c r="T128" s="62">
        <f t="shared" si="88"/>
        <v>309.12761317419091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8.0199693154793046</v>
      </c>
      <c r="AA128" s="23">
        <f>EXP(-LN(2)/25)*AA127+(1-EXP(-LN(2)/25))/(LN(2)/25)*Calculateur!V128*Calculateur!X128*VLOOKUP('Données projet'!$B$9,Paramètres!$A$1:$I$89,3,0)*0.475*44/12</f>
        <v>0.53337565474937765</v>
      </c>
      <c r="AB128" s="23">
        <f>EXP(-LN(2)/2)*AB127+(1-EXP(-LN(2)/2))/(LN(2)/2)*V128*Y128*VLOOKUP('Données projet'!$B$9,Paramètres!$A$1:$I$89,3,0)*0.475*44/12</f>
        <v>1.0649213451007629E-15</v>
      </c>
      <c r="AC128" s="24">
        <f t="shared" si="57"/>
        <v>8.5533449702286841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6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9">
        <f t="shared" si="56"/>
        <v>256.66666666666669</v>
      </c>
      <c r="I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123.16199422226606</v>
      </c>
      <c r="T129" s="62">
        <f t="shared" si="88"/>
        <v>309.12761317419091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7.8627026089010226</v>
      </c>
      <c r="AA129" s="23">
        <f>EXP(-LN(2)/25)*AA128+(1-EXP(-LN(2)/25))/(LN(2)/25)*Calculateur!V129*Calculateur!X129*VLOOKUP('Données projet'!$B$9,Paramètres!$A$1:$I$89,3,0)*0.475*44/12</f>
        <v>0.51879046942124929</v>
      </c>
      <c r="AB129" s="23">
        <f>EXP(-LN(2)/2)*AB128+(1-EXP(-LN(2)/2))/(LN(2)/2)*V129*Y129*VLOOKUP('Données projet'!$B$9,Paramètres!$A$1:$I$89,3,0)*0.475*44/12</f>
        <v>7.5301310455104902E-16</v>
      </c>
      <c r="AC129" s="24">
        <f t="shared" si="57"/>
        <v>8.3814930783222721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6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9">
        <f t="shared" si="56"/>
        <v>256.66666666666669</v>
      </c>
      <c r="I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123.16199422226606</v>
      </c>
      <c r="T130" s="62">
        <f t="shared" si="88"/>
        <v>309.12761317419091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7.7085198065155218</v>
      </c>
      <c r="AA130" s="23">
        <f>EXP(-LN(2)/25)*AA129+(1-EXP(-LN(2)/25))/(LN(2)/25)*Calculateur!V130*Calculateur!X130*VLOOKUP('Données projet'!$B$9,Paramètres!$A$1:$I$89,3,0)*0.475*44/12</f>
        <v>0.50460411675292016</v>
      </c>
      <c r="AB130" s="23">
        <f>EXP(-LN(2)/2)*AB129+(1-EXP(-LN(2)/2))/(LN(2)/2)*V130*Y130*VLOOKUP('Données projet'!$B$9,Paramètres!$A$1:$I$89,3,0)*0.475*44/12</f>
        <v>5.3246067255038145E-16</v>
      </c>
      <c r="AC130" s="24">
        <f t="shared" si="57"/>
        <v>8.2131239232684425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6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9">
        <f t="shared" si="56"/>
        <v>256.66666666666669</v>
      </c>
      <c r="I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123.16199422226606</v>
      </c>
      <c r="T131" s="62">
        <f t="shared" si="88"/>
        <v>309.12761317419091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7.5573604348425771</v>
      </c>
      <c r="AA131" s="23">
        <f>EXP(-LN(2)/25)*AA130+(1-EXP(-LN(2)/25))/(LN(2)/25)*Calculateur!V131*Calculateur!X131*VLOOKUP('Données projet'!$B$9,Paramètres!$A$1:$I$89,3,0)*0.475*44/12</f>
        <v>0.49080569064433432</v>
      </c>
      <c r="AB131" s="23">
        <f>EXP(-LN(2)/2)*AB130+(1-EXP(-LN(2)/2))/(LN(2)/2)*V131*Y131*VLOOKUP('Données projet'!$B$9,Paramètres!$A$1:$I$89,3,0)*0.475*44/12</f>
        <v>3.7650655227552451E-16</v>
      </c>
      <c r="AC131" s="24">
        <f t="shared" si="57"/>
        <v>8.0481661254869117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6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9">
        <f t="shared" ref="H132:H195" si="110">(B132+E132+F132)*44/12+(C132+D132)*0.475*44/12</f>
        <v>256.66666666666669</v>
      </c>
      <c r="I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123.16199422226606</v>
      </c>
      <c r="T132" s="62">
        <f t="shared" si="88"/>
        <v>309.12761317419091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7.4091652062500257</v>
      </c>
      <c r="AA132" s="23">
        <f>EXP(-LN(2)/25)*AA131+(1-EXP(-LN(2)/25))/(LN(2)/25)*Calculateur!V132*Calculateur!X132*VLOOKUP('Données projet'!$B$9,Paramètres!$A$1:$I$89,3,0)*0.475*44/12</f>
        <v>0.47738458322331551</v>
      </c>
      <c r="AB132" s="23">
        <f>EXP(-LN(2)/2)*AB131+(1-EXP(-LN(2)/2))/(LN(2)/2)*V132*Y132*VLOOKUP('Données projet'!$B$9,Paramètres!$A$1:$I$89,3,0)*0.475*44/12</f>
        <v>2.6623033627519072E-16</v>
      </c>
      <c r="AC132" s="24">
        <f t="shared" ref="AC132:AC153" si="111">SUM(Z132:AB132)</f>
        <v>7.8865497894733414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6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9">
        <f t="shared" si="110"/>
        <v>256.66666666666669</v>
      </c>
      <c r="I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123.16199422226606</v>
      </c>
      <c r="T133" s="62">
        <f t="shared" ref="T133:T196" si="142">$T$3</f>
        <v>309.12761317419091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7.2638759957000101</v>
      </c>
      <c r="AA133" s="23">
        <f>EXP(-LN(2)/25)*AA132+(1-EXP(-LN(2)/25))/(LN(2)/25)*Calculateur!V133*Calculateur!X133*VLOOKUP('Données projet'!$B$9,Paramètres!$A$1:$I$89,3,0)*0.475*44/12</f>
        <v>0.46433047669050981</v>
      </c>
      <c r="AB133" s="23">
        <f>EXP(-LN(2)/2)*AB132+(1-EXP(-LN(2)/2))/(LN(2)/2)*V133*Y133*VLOOKUP('Données projet'!$B$9,Paramètres!$A$1:$I$89,3,0)*0.475*44/12</f>
        <v>1.8825327613776225E-16</v>
      </c>
      <c r="AC133" s="24">
        <f t="shared" si="111"/>
        <v>7.7282064723905197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6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9">
        <f t="shared" si="110"/>
        <v>256.66666666666669</v>
      </c>
      <c r="I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123.16199422226606</v>
      </c>
      <c r="T134" s="62">
        <f t="shared" si="142"/>
        <v>309.12761317419091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7.1214358179512125</v>
      </c>
      <c r="AA134" s="23">
        <f>EXP(-LN(2)/25)*AA133+(1-EXP(-LN(2)/25))/(LN(2)/25)*Calculateur!V134*Calculateur!X134*VLOOKUP('Données projet'!$B$9,Paramètres!$A$1:$I$89,3,0)*0.475*44/12</f>
        <v>0.4516333353873293</v>
      </c>
      <c r="AB134" s="23">
        <f>EXP(-LN(2)/2)*AB133+(1-EXP(-LN(2)/2))/(LN(2)/2)*V134*Y134*VLOOKUP('Données projet'!$B$9,Paramètres!$A$1:$I$89,3,0)*0.475*44/12</f>
        <v>1.3311516813759536E-16</v>
      </c>
      <c r="AC134" s="24">
        <f t="shared" si="111"/>
        <v>7.5730691533385421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6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9">
        <f t="shared" si="110"/>
        <v>256.66666666666669</v>
      </c>
      <c r="I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123.16199422226606</v>
      </c>
      <c r="T135" s="62">
        <f t="shared" si="142"/>
        <v>309.12761317419091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6.9817888052081383</v>
      </c>
      <c r="AA135" s="23">
        <f>EXP(-LN(2)/25)*AA134+(1-EXP(-LN(2)/25))/(LN(2)/25)*Calculateur!V135*Calculateur!X135*VLOOKUP('Données projet'!$B$9,Paramètres!$A$1:$I$89,3,0)*0.475*44/12</f>
        <v>0.43928339808079792</v>
      </c>
      <c r="AB135" s="23">
        <f>EXP(-LN(2)/2)*AB134+(1-EXP(-LN(2)/2))/(LN(2)/2)*V135*Y135*VLOOKUP('Données projet'!$B$9,Paramètres!$A$1:$I$89,3,0)*0.475*44/12</f>
        <v>9.4126638068881127E-17</v>
      </c>
      <c r="AC135" s="24">
        <f t="shared" si="111"/>
        <v>7.4210722032889365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6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9">
        <f t="shared" si="110"/>
        <v>256.66666666666669</v>
      </c>
      <c r="I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123.16199422226606</v>
      </c>
      <c r="T136" s="62">
        <f t="shared" si="142"/>
        <v>309.12761317419091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6.8448801852086891</v>
      </c>
      <c r="AA136" s="23">
        <f>EXP(-LN(2)/25)*AA135+(1-EXP(-LN(2)/25))/(LN(2)/25)*Calculateur!V136*Calculateur!X136*VLOOKUP('Données projet'!$B$9,Paramètres!$A$1:$I$89,3,0)*0.475*44/12</f>
        <v>0.42727117045936858</v>
      </c>
      <c r="AB136" s="23">
        <f>EXP(-LN(2)/2)*AB135+(1-EXP(-LN(2)/2))/(LN(2)/2)*V136*Y136*VLOOKUP('Données projet'!$B$9,Paramètres!$A$1:$I$89,3,0)*0.475*44/12</f>
        <v>6.6557584068797681E-17</v>
      </c>
      <c r="AC136" s="24">
        <f t="shared" si="111"/>
        <v>7.2721513556680577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6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9">
        <f t="shared" si="110"/>
        <v>256.66666666666669</v>
      </c>
      <c r="I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123.16199422226606</v>
      </c>
      <c r="T137" s="62">
        <f t="shared" si="142"/>
        <v>309.12761317419091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6.7106562597414161</v>
      </c>
      <c r="AA137" s="23">
        <f>EXP(-LN(2)/25)*AA136+(1-EXP(-LN(2)/25))/(LN(2)/25)*Calculateur!V137*Calculateur!X137*VLOOKUP('Données projet'!$B$9,Paramètres!$A$1:$I$89,3,0)*0.475*44/12</f>
        <v>0.41558741783394282</v>
      </c>
      <c r="AB137" s="23">
        <f>EXP(-LN(2)/2)*AB136+(1-EXP(-LN(2)/2))/(LN(2)/2)*V137*Y137*VLOOKUP('Données projet'!$B$9,Paramètres!$A$1:$I$89,3,0)*0.475*44/12</f>
        <v>4.7063319034440564E-17</v>
      </c>
      <c r="AC137" s="24">
        <f t="shared" si="111"/>
        <v>7.126243677575359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6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9">
        <f t="shared" si="110"/>
        <v>256.66666666666669</v>
      </c>
      <c r="I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123.16199422226606</v>
      </c>
      <c r="T138" s="62">
        <f t="shared" si="142"/>
        <v>309.12761317419091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6.5790643835840461</v>
      </c>
      <c r="AA138" s="23">
        <f>EXP(-LN(2)/25)*AA137+(1-EXP(-LN(2)/25))/(LN(2)/25)*Calculateur!V138*Calculateur!X138*VLOOKUP('Données projet'!$B$9,Paramètres!$A$1:$I$89,3,0)*0.475*44/12</f>
        <v>0.40422315803848119</v>
      </c>
      <c r="AB138" s="23">
        <f>EXP(-LN(2)/2)*AB137+(1-EXP(-LN(2)/2))/(LN(2)/2)*V138*Y138*VLOOKUP('Données projet'!$B$9,Paramètres!$A$1:$I$89,3,0)*0.475*44/12</f>
        <v>3.327879203439884E-17</v>
      </c>
      <c r="AC138" s="24">
        <f t="shared" si="111"/>
        <v>6.9832875416225271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6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9">
        <f t="shared" si="110"/>
        <v>256.66666666666669</v>
      </c>
      <c r="I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123.16199422226606</v>
      </c>
      <c r="T139" s="62">
        <f t="shared" si="142"/>
        <v>309.12761317419091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6.4500529438550025</v>
      </c>
      <c r="AA139" s="23">
        <f>EXP(-LN(2)/25)*AA138+(1-EXP(-LN(2)/25))/(LN(2)/25)*Calculateur!V139*Calculateur!X139*VLOOKUP('Données projet'!$B$9,Paramètres!$A$1:$I$89,3,0)*0.475*44/12</f>
        <v>0.39316965452474689</v>
      </c>
      <c r="AB139" s="23">
        <f>EXP(-LN(2)/2)*AB138+(1-EXP(-LN(2)/2))/(LN(2)/2)*V139*Y139*VLOOKUP('Données projet'!$B$9,Paramètres!$A$1:$I$89,3,0)*0.475*44/12</f>
        <v>2.3531659517220282E-17</v>
      </c>
      <c r="AC139" s="24">
        <f t="shared" si="111"/>
        <v>6.8432225983797492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6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9">
        <f t="shared" si="110"/>
        <v>256.66666666666669</v>
      </c>
      <c r="I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123.16199422226606</v>
      </c>
      <c r="T140" s="62">
        <f t="shared" si="142"/>
        <v>309.12761317419091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6.3235713397698374</v>
      </c>
      <c r="AA140" s="23">
        <f>EXP(-LN(2)/25)*AA139+(1-EXP(-LN(2)/25))/(LN(2)/25)*Calculateur!V140*Calculateur!X140*VLOOKUP('Données projet'!$B$9,Paramètres!$A$1:$I$89,3,0)*0.475*44/12</f>
        <v>0.38241840964587415</v>
      </c>
      <c r="AB140" s="23">
        <f>EXP(-LN(2)/2)*AB139+(1-EXP(-LN(2)/2))/(LN(2)/2)*V140*Y140*VLOOKUP('Données projet'!$B$9,Paramètres!$A$1:$I$89,3,0)*0.475*44/12</f>
        <v>1.663939601719942E-17</v>
      </c>
      <c r="AC140" s="24">
        <f t="shared" si="111"/>
        <v>6.7059897494157115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6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9">
        <f t="shared" si="110"/>
        <v>256.66666666666669</v>
      </c>
      <c r="I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123.16199422226606</v>
      </c>
      <c r="T141" s="62">
        <f t="shared" si="142"/>
        <v>309.12761317419091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6.1995699627946212</v>
      </c>
      <c r="AA141" s="23">
        <f>EXP(-LN(2)/25)*AA140+(1-EXP(-LN(2)/25))/(LN(2)/25)*Calculateur!V141*Calculateur!X141*VLOOKUP('Données projet'!$B$9,Paramètres!$A$1:$I$89,3,0)*0.475*44/12</f>
        <v>0.37196115812359759</v>
      </c>
      <c r="AB141" s="23">
        <f>EXP(-LN(2)/2)*AB140+(1-EXP(-LN(2)/2))/(LN(2)/2)*V141*Y141*VLOOKUP('Données projet'!$B$9,Paramètres!$A$1:$I$89,3,0)*0.475*44/12</f>
        <v>1.1765829758610141E-17</v>
      </c>
      <c r="AC141" s="24">
        <f t="shared" si="111"/>
        <v>6.5715311209182188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6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9">
        <f t="shared" si="110"/>
        <v>256.66666666666669</v>
      </c>
      <c r="I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123.16199422226606</v>
      </c>
      <c r="T142" s="62">
        <f t="shared" si="142"/>
        <v>309.12761317419091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6.0780001771885175</v>
      </c>
      <c r="AA142" s="23">
        <f>EXP(-LN(2)/25)*AA141+(1-EXP(-LN(2)/25))/(LN(2)/25)*Calculateur!V142*Calculateur!X142*VLOOKUP('Données projet'!$B$9,Paramètres!$A$1:$I$89,3,0)*0.475*44/12</f>
        <v>0.36178986069412061</v>
      </c>
      <c r="AB142" s="23">
        <f>EXP(-LN(2)/2)*AB141+(1-EXP(-LN(2)/2))/(LN(2)/2)*V142*Y142*VLOOKUP('Données projet'!$B$9,Paramètres!$A$1:$I$89,3,0)*0.475*44/12</f>
        <v>8.3196980085997101E-18</v>
      </c>
      <c r="AC142" s="24">
        <f t="shared" si="111"/>
        <v>6.4397900378826378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6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9">
        <f t="shared" si="110"/>
        <v>256.66666666666669</v>
      </c>
      <c r="I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123.16199422226606</v>
      </c>
      <c r="T143" s="62">
        <f t="shared" si="142"/>
        <v>309.12761317419091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5.9588143009279015</v>
      </c>
      <c r="AA143" s="23">
        <f>EXP(-LN(2)/25)*AA142+(1-EXP(-LN(2)/25))/(LN(2)/25)*Calculateur!V143*Calculateur!X143*VLOOKUP('Données projet'!$B$9,Paramètres!$A$1:$I$89,3,0)*0.475*44/12</f>
        <v>0.35189669792773798</v>
      </c>
      <c r="AB143" s="23">
        <f>EXP(-LN(2)/2)*AB142+(1-EXP(-LN(2)/2))/(LN(2)/2)*V143*Y143*VLOOKUP('Données projet'!$B$9,Paramètres!$A$1:$I$89,3,0)*0.475*44/12</f>
        <v>5.8829148793050705E-18</v>
      </c>
      <c r="AC143" s="24">
        <f t="shared" si="111"/>
        <v>6.3107109988556394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6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9">
        <f t="shared" si="110"/>
        <v>256.66666666666669</v>
      </c>
      <c r="I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123.16199422226606</v>
      </c>
      <c r="T144" s="62">
        <f t="shared" si="142"/>
        <v>309.12761317419091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5.8419655870045499</v>
      </c>
      <c r="AA144" s="23">
        <f>EXP(-LN(2)/25)*AA143+(1-EXP(-LN(2)/25))/(LN(2)/25)*Calculateur!V144*Calculateur!X144*VLOOKUP('Données projet'!$B$9,Paramètres!$A$1:$I$89,3,0)*0.475*44/12</f>
        <v>0.34227406421746093</v>
      </c>
      <c r="AB144" s="23">
        <f>EXP(-LN(2)/2)*AB143+(1-EXP(-LN(2)/2))/(LN(2)/2)*V144*Y144*VLOOKUP('Données projet'!$B$9,Paramètres!$A$1:$I$89,3,0)*0.475*44/12</f>
        <v>4.159849004299855E-18</v>
      </c>
      <c r="AC144" s="24">
        <f t="shared" si="111"/>
        <v>6.1842396512220112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6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9">
        <f t="shared" si="110"/>
        <v>256.66666666666669</v>
      </c>
      <c r="I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123.16199422226606</v>
      </c>
      <c r="T145" s="62">
        <f t="shared" si="142"/>
        <v>309.12761317419091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5.7274082050905575</v>
      </c>
      <c r="AA145" s="23">
        <f>EXP(-LN(2)/25)*AA144+(1-EXP(-LN(2)/25))/(LN(2)/25)*Calculateur!V145*Calculateur!X145*VLOOKUP('Données projet'!$B$9,Paramètres!$A$1:$I$89,3,0)*0.475*44/12</f>
        <v>0.33291456193202368</v>
      </c>
      <c r="AB145" s="23">
        <f>EXP(-LN(2)/2)*AB144+(1-EXP(-LN(2)/2))/(LN(2)/2)*V145*Y145*VLOOKUP('Données projet'!$B$9,Paramètres!$A$1:$I$89,3,0)*0.475*44/12</f>
        <v>2.9414574396525352E-18</v>
      </c>
      <c r="AC145" s="24">
        <f t="shared" si="111"/>
        <v>6.0603227670225808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6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9">
        <f t="shared" si="110"/>
        <v>256.66666666666669</v>
      </c>
      <c r="I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123.16199422226606</v>
      </c>
      <c r="T146" s="62">
        <f t="shared" si="142"/>
        <v>309.12761317419091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5.6150972235627945</v>
      </c>
      <c r="AA146" s="23">
        <f>EXP(-LN(2)/25)*AA145+(1-EXP(-LN(2)/25))/(LN(2)/25)*Calculateur!V146*Calculateur!X146*VLOOKUP('Données projet'!$B$9,Paramètres!$A$1:$I$89,3,0)*0.475*44/12</f>
        <v>0.32381099572877658</v>
      </c>
      <c r="AB146" s="23">
        <f>EXP(-LN(2)/2)*AB145+(1-EXP(-LN(2)/2))/(LN(2)/2)*V146*Y146*VLOOKUP('Données projet'!$B$9,Paramètres!$A$1:$I$89,3,0)*0.475*44/12</f>
        <v>2.0799245021499275E-18</v>
      </c>
      <c r="AC146" s="24">
        <f t="shared" si="111"/>
        <v>5.9389082192915712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6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9">
        <f t="shared" si="110"/>
        <v>256.66666666666669</v>
      </c>
      <c r="I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123.16199422226606</v>
      </c>
      <c r="T147" s="62">
        <f t="shared" si="142"/>
        <v>309.12761317419091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5.5049885918798562</v>
      </c>
      <c r="AA147" s="23">
        <f>EXP(-LN(2)/25)*AA146+(1-EXP(-LN(2)/25))/(LN(2)/25)*Calculateur!V147*Calculateur!X147*VLOOKUP('Données projet'!$B$9,Paramètres!$A$1:$I$89,3,0)*0.475*44/12</f>
        <v>0.31495636702209301</v>
      </c>
      <c r="AB147" s="23">
        <f>EXP(-LN(2)/2)*AB146+(1-EXP(-LN(2)/2))/(LN(2)/2)*V147*Y147*VLOOKUP('Données projet'!$B$9,Paramètres!$A$1:$I$89,3,0)*0.475*44/12</f>
        <v>1.4707287198262676E-18</v>
      </c>
      <c r="AC147" s="24">
        <f t="shared" si="111"/>
        <v>5.8199449589019494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6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9">
        <f t="shared" si="110"/>
        <v>256.66666666666669</v>
      </c>
      <c r="I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123.16199422226606</v>
      </c>
      <c r="T148" s="62">
        <f t="shared" si="142"/>
        <v>309.12761317419091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5.3970391233045865</v>
      </c>
      <c r="AA148" s="23">
        <f>EXP(-LN(2)/25)*AA147+(1-EXP(-LN(2)/25))/(LN(2)/25)*Calculateur!V148*Calculateur!X148*VLOOKUP('Données projet'!$B$9,Paramètres!$A$1:$I$89,3,0)*0.475*44/12</f>
        <v>0.30634386860303836</v>
      </c>
      <c r="AB148" s="23">
        <f>EXP(-LN(2)/2)*AB147+(1-EXP(-LN(2)/2))/(LN(2)/2)*V148*Y148*VLOOKUP('Données projet'!$B$9,Paramètres!$A$1:$I$89,3,0)*0.475*44/12</f>
        <v>1.0399622510749638E-18</v>
      </c>
      <c r="AC148" s="24">
        <f t="shared" si="111"/>
        <v>5.7033829919076249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6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9">
        <f t="shared" si="110"/>
        <v>256.66666666666669</v>
      </c>
      <c r="I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123.16199422226606</v>
      </c>
      <c r="T149" s="62">
        <f t="shared" si="142"/>
        <v>309.12761317419091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5.291206477965404</v>
      </c>
      <c r="AA149" s="23">
        <f>EXP(-LN(2)/25)*AA148+(1-EXP(-LN(2)/25))/(LN(2)/25)*Calculateur!V149*Calculateur!X149*VLOOKUP('Données projet'!$B$9,Paramètres!$A$1:$I$89,3,0)*0.475*44/12</f>
        <v>0.2979668794061644</v>
      </c>
      <c r="AB149" s="23">
        <f>EXP(-LN(2)/2)*AB148+(1-EXP(-LN(2)/2))/(LN(2)/2)*V149*Y149*VLOOKUP('Données projet'!$B$9,Paramètres!$A$1:$I$89,3,0)*0.475*44/12</f>
        <v>7.3536435991313381E-19</v>
      </c>
      <c r="AC149" s="24">
        <f t="shared" si="111"/>
        <v>5.5891733573715685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6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9">
        <f t="shared" si="110"/>
        <v>256.66666666666669</v>
      </c>
      <c r="I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123.16199422226606</v>
      </c>
      <c r="T150" s="62">
        <f t="shared" si="142"/>
        <v>309.12761317419091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5.1874491462497829</v>
      </c>
      <c r="AA150" s="23">
        <f>EXP(-LN(2)/25)*AA149+(1-EXP(-LN(2)/25))/(LN(2)/25)*Calculateur!V150*Calculateur!X150*VLOOKUP('Données projet'!$B$9,Paramètres!$A$1:$I$89,3,0)*0.475*44/12</f>
        <v>0.28981895941940566</v>
      </c>
      <c r="AB150" s="23">
        <f>EXP(-LN(2)/2)*AB149+(1-EXP(-LN(2)/2))/(LN(2)/2)*V150*Y150*VLOOKUP('Données projet'!$B$9,Paramètres!$A$1:$I$89,3,0)*0.475*44/12</f>
        <v>5.1998112553748188E-19</v>
      </c>
      <c r="AC150" s="24">
        <f t="shared" si="111"/>
        <v>5.4772681056691885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6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9">
        <f t="shared" si="110"/>
        <v>256.66666666666669</v>
      </c>
      <c r="I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123.16199422226606</v>
      </c>
      <c r="T151" s="62">
        <f t="shared" si="142"/>
        <v>309.12761317419091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5.0857264325233817</v>
      </c>
      <c r="AA151" s="23">
        <f>EXP(-LN(2)/25)*AA150+(1-EXP(-LN(2)/25))/(LN(2)/25)*Calculateur!V151*Calculateur!X151*VLOOKUP('Données projet'!$B$9,Paramètres!$A$1:$I$89,3,0)*0.475*44/12</f>
        <v>0.28189384473316531</v>
      </c>
      <c r="AB151" s="23">
        <f>EXP(-LN(2)/2)*AB150+(1-EXP(-LN(2)/2))/(LN(2)/2)*V151*Y151*VLOOKUP('Données projet'!$B$9,Paramètres!$A$1:$I$89,3,0)*0.475*44/12</f>
        <v>3.676821799565669E-19</v>
      </c>
      <c r="AC151" s="24">
        <f t="shared" si="111"/>
        <v>5.3676202772565471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6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9">
        <f t="shared" si="110"/>
        <v>256.66666666666669</v>
      </c>
      <c r="I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123.16199422226606</v>
      </c>
      <c r="T152" s="62">
        <f t="shared" si="142"/>
        <v>309.12761317419091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4.9859984391684264</v>
      </c>
      <c r="AA152" s="23">
        <f>EXP(-LN(2)/25)*AA151+(1-EXP(-LN(2)/25))/(LN(2)/25)*Calculateur!V152*Calculateur!X152*VLOOKUP('Données projet'!$B$9,Paramètres!$A$1:$I$89,3,0)*0.475*44/12</f>
        <v>0.2741854427247839</v>
      </c>
      <c r="AB152" s="23">
        <f>EXP(-LN(2)/2)*AB151+(1-EXP(-LN(2)/2))/(LN(2)/2)*V152*Y152*VLOOKUP('Données projet'!$B$9,Paramètres!$A$1:$I$89,3,0)*0.475*44/12</f>
        <v>2.5999056276874094E-19</v>
      </c>
      <c r="AC152" s="24">
        <f t="shared" si="111"/>
        <v>5.2601838818932105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6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9">
        <f t="shared" si="110"/>
        <v>256.66666666666669</v>
      </c>
      <c r="I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123.16199422226606</v>
      </c>
      <c r="T153" s="62">
        <f t="shared" si="142"/>
        <v>309.12761317419091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4.8882260509350921</v>
      </c>
      <c r="AA153" s="23">
        <f>EXP(-LN(2)/25)*AA152+(1-EXP(-LN(2)/25))/(LN(2)/25)*Calculateur!V153*Calculateur!X153*VLOOKUP('Données projet'!$B$9,Paramètres!$A$1:$I$89,3,0)*0.475*44/12</f>
        <v>0.26668782737468893</v>
      </c>
      <c r="AB153" s="23">
        <f>EXP(-LN(2)/2)*AB152+(1-EXP(-LN(2)/2))/(LN(2)/2)*V153*Y153*VLOOKUP('Données projet'!$B$9,Paramètres!$A$1:$I$89,3,0)*0.475*44/12</f>
        <v>1.8384108997828345E-19</v>
      </c>
      <c r="AC153" s="24">
        <f t="shared" si="111"/>
        <v>5.154913878309781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6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9">
        <f t="shared" si="110"/>
        <v>256.66666666666669</v>
      </c>
      <c r="I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123.16199422226606</v>
      </c>
      <c r="T154" s="62">
        <f t="shared" si="142"/>
        <v>309.12761317419091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4.7923709195997448</v>
      </c>
      <c r="AA154" s="23">
        <f>EXP(-LN(2)/25)*AA153+(1-EXP(-LN(2)/25))/(LN(2)/25)*Calculateur!V154*Calculateur!X154*VLOOKUP('Données projet'!$B$9,Paramètres!$A$1:$I$89,3,0)*0.475*44/12</f>
        <v>0.25939523471062476</v>
      </c>
      <c r="AB154" s="23">
        <f>EXP(-LN(2)/2)*AB153+(1-EXP(-LN(2)/2))/(LN(2)/2)*V154*Y154*VLOOKUP('Données projet'!$B$9,Paramètres!$A$1:$I$89,3,0)*0.475*44/12</f>
        <v>1.2999528138437047E-19</v>
      </c>
      <c r="AC154" s="24">
        <f t="shared" ref="AC154:AC203" si="163">SUM(Z154:AB154)</f>
        <v>5.0517661543103696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6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9">
        <f t="shared" si="110"/>
        <v>256.66666666666669</v>
      </c>
      <c r="I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123.16199422226606</v>
      </c>
      <c r="T155" s="62">
        <f t="shared" si="142"/>
        <v>309.12761317419091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4.6983954489240265</v>
      </c>
      <c r="AA155" s="23">
        <f>EXP(-LN(2)/25)*AA154+(1-EXP(-LN(2)/25))/(LN(2)/25)*Calculateur!V155*Calculateur!X155*VLOOKUP('Données projet'!$B$9,Paramètres!$A$1:$I$89,3,0)*0.475*44/12</f>
        <v>0.25230205837646019</v>
      </c>
      <c r="AB155" s="23">
        <f>EXP(-LN(2)/2)*AB154+(1-EXP(-LN(2)/2))/(LN(2)/2)*V155*Y155*VLOOKUP('Données projet'!$B$9,Paramètres!$A$1:$I$89,3,0)*0.475*44/12</f>
        <v>9.1920544989141726E-20</v>
      </c>
      <c r="AC155" s="24">
        <f t="shared" si="163"/>
        <v>4.9506975073004869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6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9">
        <f t="shared" si="110"/>
        <v>256.66666666666669</v>
      </c>
      <c r="I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123.16199422226606</v>
      </c>
      <c r="T156" s="62">
        <f t="shared" si="142"/>
        <v>309.12761317419091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4.6062627799088824</v>
      </c>
      <c r="AA156" s="23">
        <f>EXP(-LN(2)/25)*AA155+(1-EXP(-LN(2)/25))/(LN(2)/25)*Calculateur!V156*Calculateur!X156*VLOOKUP('Données projet'!$B$9,Paramètres!$A$1:$I$89,3,0)*0.475*44/12</f>
        <v>0.24540284532216727</v>
      </c>
      <c r="AB156" s="23">
        <f>EXP(-LN(2)/2)*AB155+(1-EXP(-LN(2)/2))/(LN(2)/2)*V156*Y156*VLOOKUP('Données projet'!$B$9,Paramètres!$A$1:$I$89,3,0)*0.475*44/12</f>
        <v>6.4997640692185235E-20</v>
      </c>
      <c r="AC156" s="24">
        <f t="shared" si="163"/>
        <v>4.8516656252310497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6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9">
        <f t="shared" si="110"/>
        <v>256.66666666666669</v>
      </c>
      <c r="I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123.16199422226606</v>
      </c>
      <c r="T157" s="62">
        <f t="shared" si="142"/>
        <v>309.12761317419091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4.515936776337746</v>
      </c>
      <c r="AA157" s="23">
        <f>EXP(-LN(2)/25)*AA156+(1-EXP(-LN(2)/25))/(LN(2)/25)*Calculateur!V157*Calculateur!X157*VLOOKUP('Données projet'!$B$9,Paramètres!$A$1:$I$89,3,0)*0.475*44/12</f>
        <v>0.23869229161165784</v>
      </c>
      <c r="AB157" s="23">
        <f>EXP(-LN(2)/2)*AB156+(1-EXP(-LN(2)/2))/(LN(2)/2)*V157*Y157*VLOOKUP('Données projet'!$B$9,Paramètres!$A$1:$I$89,3,0)*0.475*44/12</f>
        <v>4.5960272494570863E-20</v>
      </c>
      <c r="AC157" s="24">
        <f t="shared" si="163"/>
        <v>4.7546290679494039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6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9">
        <f t="shared" si="110"/>
        <v>256.66666666666669</v>
      </c>
      <c r="I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123.16199422226606</v>
      </c>
      <c r="T158" s="62">
        <f t="shared" si="142"/>
        <v>309.12761317419091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4.4273820106032167</v>
      </c>
      <c r="AA158" s="23">
        <f>EXP(-LN(2)/25)*AA157+(1-EXP(-LN(2)/25))/(LN(2)/25)*Calculateur!V158*Calculateur!X158*VLOOKUP('Données projet'!$B$9,Paramètres!$A$1:$I$89,3,0)*0.475*44/12</f>
        <v>0.23216523834525499</v>
      </c>
      <c r="AB158" s="23">
        <f>EXP(-LN(2)/2)*AB157+(1-EXP(-LN(2)/2))/(LN(2)/2)*V158*Y158*VLOOKUP('Données projet'!$B$9,Paramètres!$A$1:$I$89,3,0)*0.475*44/12</f>
        <v>3.2498820346092618E-20</v>
      </c>
      <c r="AC158" s="24">
        <f t="shared" si="163"/>
        <v>4.6595472489484715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6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9">
        <f t="shared" si="110"/>
        <v>256.66666666666669</v>
      </c>
      <c r="I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123.16199422226606</v>
      </c>
      <c r="T159" s="62">
        <f t="shared" si="142"/>
        <v>309.12761317419091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4.3405637498116683</v>
      </c>
      <c r="AA159" s="23">
        <f>EXP(-LN(2)/25)*AA158+(1-EXP(-LN(2)/25))/(LN(2)/25)*Calculateur!V159*Calculateur!X159*VLOOKUP('Données projet'!$B$9,Paramètres!$A$1:$I$89,3,0)*0.475*44/12</f>
        <v>0.22581666769366474</v>
      </c>
      <c r="AB159" s="23">
        <f>EXP(-LN(2)/2)*AB158+(1-EXP(-LN(2)/2))/(LN(2)/2)*V159*Y159*VLOOKUP('Données projet'!$B$9,Paramètres!$A$1:$I$89,3,0)*0.475*44/12</f>
        <v>2.2980136247285431E-20</v>
      </c>
      <c r="AC159" s="24">
        <f t="shared" si="163"/>
        <v>4.5663804175053331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6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9">
        <f t="shared" si="110"/>
        <v>256.66666666666669</v>
      </c>
      <c r="I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123.16199422226606</v>
      </c>
      <c r="T160" s="62">
        <f t="shared" si="142"/>
        <v>309.12761317419091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4.2554479421603313</v>
      </c>
      <c r="AA160" s="23">
        <f>EXP(-LN(2)/25)*AA159+(1-EXP(-LN(2)/25))/(LN(2)/25)*Calculateur!V160*Calculateur!X160*VLOOKUP('Données projet'!$B$9,Paramètres!$A$1:$I$89,3,0)*0.475*44/12</f>
        <v>0.21964169904039904</v>
      </c>
      <c r="AB160" s="23">
        <f>EXP(-LN(2)/2)*AB159+(1-EXP(-LN(2)/2))/(LN(2)/2)*V160*Y160*VLOOKUP('Données projet'!$B$9,Paramètres!$A$1:$I$89,3,0)*0.475*44/12</f>
        <v>1.6249410173046309E-20</v>
      </c>
      <c r="AC160" s="24">
        <f t="shared" si="163"/>
        <v>4.4750896412007304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6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9">
        <f t="shared" si="110"/>
        <v>256.66666666666669</v>
      </c>
      <c r="I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123.16199422226606</v>
      </c>
      <c r="T161" s="62">
        <f t="shared" si="142"/>
        <v>309.12761317419091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4.1720012035815213</v>
      </c>
      <c r="AA161" s="23">
        <f>EXP(-LN(2)/25)*AA160+(1-EXP(-LN(2)/25))/(LN(2)/25)*Calculateur!V161*Calculateur!X161*VLOOKUP('Données projet'!$B$9,Paramètres!$A$1:$I$89,3,0)*0.475*44/12</f>
        <v>0.21363558522968437</v>
      </c>
      <c r="AB161" s="23">
        <f>EXP(-LN(2)/2)*AB160+(1-EXP(-LN(2)/2))/(LN(2)/2)*V161*Y161*VLOOKUP('Données projet'!$B$9,Paramètres!$A$1:$I$89,3,0)*0.475*44/12</f>
        <v>1.1490068123642716E-20</v>
      </c>
      <c r="AC161" s="24">
        <f t="shared" si="163"/>
        <v>4.3856367888112056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6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9">
        <f t="shared" si="110"/>
        <v>256.66666666666669</v>
      </c>
      <c r="I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123.16199422226606</v>
      </c>
      <c r="T162" s="62">
        <f t="shared" si="142"/>
        <v>309.12761317419091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4.0901908046487563</v>
      </c>
      <c r="AA162" s="23">
        <f>EXP(-LN(2)/25)*AA161+(1-EXP(-LN(2)/25))/(LN(2)/25)*Calculateur!V162*Calculateur!X162*VLOOKUP('Données projet'!$B$9,Paramètres!$A$1:$I$89,3,0)*0.475*44/12</f>
        <v>0.20779370891697149</v>
      </c>
      <c r="AB162" s="23">
        <f>EXP(-LN(2)/2)*AB161+(1-EXP(-LN(2)/2))/(LN(2)/2)*V162*Y162*VLOOKUP('Données projet'!$B$9,Paramètres!$A$1:$I$89,3,0)*0.475*44/12</f>
        <v>8.1247050865231544E-21</v>
      </c>
      <c r="AC162" s="24">
        <f t="shared" si="163"/>
        <v>4.2979845135657282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6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9">
        <f t="shared" si="110"/>
        <v>256.66666666666669</v>
      </c>
      <c r="I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123.16199422226606</v>
      </c>
      <c r="T163" s="62">
        <f t="shared" si="142"/>
        <v>309.12761317419091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4.009984657739647</v>
      </c>
      <c r="AA163" s="23">
        <f>EXP(-LN(2)/25)*AA162+(1-EXP(-LN(2)/25))/(LN(2)/25)*Calculateur!V163*Calculateur!X163*VLOOKUP('Données projet'!$B$9,Paramètres!$A$1:$I$89,3,0)*0.475*44/12</f>
        <v>0.20211157901924068</v>
      </c>
      <c r="AB163" s="23">
        <f>EXP(-LN(2)/2)*AB162+(1-EXP(-LN(2)/2))/(LN(2)/2)*V163*Y163*VLOOKUP('Données projet'!$B$9,Paramètres!$A$1:$I$89,3,0)*0.475*44/12</f>
        <v>5.7450340618213579E-21</v>
      </c>
      <c r="AC163" s="24">
        <f t="shared" si="163"/>
        <v>4.2120962367588879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6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9">
        <f t="shared" si="110"/>
        <v>256.66666666666669</v>
      </c>
      <c r="I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123.16199422226606</v>
      </c>
      <c r="T164" s="62">
        <f t="shared" si="142"/>
        <v>309.12761317419091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3.931351304450506</v>
      </c>
      <c r="AA164" s="23">
        <f>EXP(-LN(2)/25)*AA163+(1-EXP(-LN(2)/25))/(LN(2)/25)*Calculateur!V164*Calculateur!X164*VLOOKUP('Données projet'!$B$9,Paramètres!$A$1:$I$89,3,0)*0.475*44/12</f>
        <v>0.19658482726237353</v>
      </c>
      <c r="AB164" s="23">
        <f>EXP(-LN(2)/2)*AB163+(1-EXP(-LN(2)/2))/(LN(2)/2)*V164*Y164*VLOOKUP('Données projet'!$B$9,Paramètres!$A$1:$I$89,3,0)*0.475*44/12</f>
        <v>4.0623525432615772E-21</v>
      </c>
      <c r="AC164" s="24">
        <f t="shared" si="163"/>
        <v>4.1279361317128798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6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9">
        <f t="shared" si="110"/>
        <v>256.66666666666669</v>
      </c>
      <c r="I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123.16199422226606</v>
      </c>
      <c r="T165" s="62">
        <f t="shared" si="142"/>
        <v>309.12761317419091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3.8542599032577556</v>
      </c>
      <c r="AA165" s="23">
        <f>EXP(-LN(2)/25)*AA164+(1-EXP(-LN(2)/25))/(LN(2)/25)*Calculateur!V165*Calculateur!X165*VLOOKUP('Données projet'!$B$9,Paramètres!$A$1:$I$89,3,0)*0.475*44/12</f>
        <v>0.19120920482293716</v>
      </c>
      <c r="AB165" s="23">
        <f>EXP(-LN(2)/2)*AB164+(1-EXP(-LN(2)/2))/(LN(2)/2)*V165*Y165*VLOOKUP('Données projet'!$B$9,Paramètres!$A$1:$I$89,3,0)*0.475*44/12</f>
        <v>2.8725170309106789E-21</v>
      </c>
      <c r="AC165" s="24">
        <f t="shared" si="163"/>
        <v>4.0454691080806926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6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9">
        <f t="shared" si="110"/>
        <v>256.66666666666669</v>
      </c>
      <c r="I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123.16199422226606</v>
      </c>
      <c r="T166" s="62">
        <f t="shared" si="142"/>
        <v>309.12761317419091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3.7786802174212832</v>
      </c>
      <c r="AA166" s="23">
        <f>EXP(-LN(2)/25)*AA165+(1-EXP(-LN(2)/25))/(LN(2)/25)*Calculateur!V166*Calculateur!X166*VLOOKUP('Données projet'!$B$9,Paramètres!$A$1:$I$89,3,0)*0.475*44/12</f>
        <v>0.18598057906179888</v>
      </c>
      <c r="AB166" s="23">
        <f>EXP(-LN(2)/2)*AB165+(1-EXP(-LN(2)/2))/(LN(2)/2)*V166*Y166*VLOOKUP('Données projet'!$B$9,Paramètres!$A$1:$I$89,3,0)*0.475*44/12</f>
        <v>2.0311762716307886E-21</v>
      </c>
      <c r="AC166" s="24">
        <f t="shared" si="163"/>
        <v>3.964660796483082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6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9">
        <f t="shared" si="110"/>
        <v>256.66666666666669</v>
      </c>
      <c r="I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123.16199422226606</v>
      </c>
      <c r="T167" s="62">
        <f t="shared" si="142"/>
        <v>309.12761317419091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3.7045826031250075</v>
      </c>
      <c r="AA167" s="23">
        <f>EXP(-LN(2)/25)*AA166+(1-EXP(-LN(2)/25))/(LN(2)/25)*Calculateur!V167*Calculateur!X167*VLOOKUP('Données projet'!$B$9,Paramètres!$A$1:$I$89,3,0)*0.475*44/12</f>
        <v>0.18089493034706039</v>
      </c>
      <c r="AB167" s="23">
        <f>EXP(-LN(2)/2)*AB166+(1-EXP(-LN(2)/2))/(LN(2)/2)*V167*Y167*VLOOKUP('Données projet'!$B$9,Paramètres!$A$1:$I$89,3,0)*0.475*44/12</f>
        <v>1.4362585154553395E-21</v>
      </c>
      <c r="AC167" s="24">
        <f t="shared" si="163"/>
        <v>3.8854775334720681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6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9">
        <f t="shared" si="110"/>
        <v>256.66666666666669</v>
      </c>
      <c r="I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123.16199422226606</v>
      </c>
      <c r="T168" s="62">
        <f t="shared" si="142"/>
        <v>309.12761317419091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3.6319379978499997</v>
      </c>
      <c r="AA168" s="23">
        <f>EXP(-LN(2)/25)*AA167+(1-EXP(-LN(2)/25))/(LN(2)/25)*Calculateur!V168*Calculateur!X168*VLOOKUP('Données projet'!$B$9,Paramètres!$A$1:$I$89,3,0)*0.475*44/12</f>
        <v>0.17594834896386907</v>
      </c>
      <c r="AB168" s="23">
        <f>EXP(-LN(2)/2)*AB167+(1-EXP(-LN(2)/2))/(LN(2)/2)*V168*Y168*VLOOKUP('Données projet'!$B$9,Paramètres!$A$1:$I$89,3,0)*0.475*44/12</f>
        <v>1.0155881358153943E-21</v>
      </c>
      <c r="AC168" s="24">
        <f t="shared" si="163"/>
        <v>3.8078863468138686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6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9">
        <f t="shared" si="110"/>
        <v>256.66666666666669</v>
      </c>
      <c r="I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123.16199422226606</v>
      </c>
      <c r="T169" s="62">
        <f t="shared" si="142"/>
        <v>309.12761317419091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3.5607179089756009</v>
      </c>
      <c r="AA169" s="23">
        <f>EXP(-LN(2)/25)*AA168+(1-EXP(-LN(2)/25))/(LN(2)/25)*Calculateur!V169*Calculateur!X169*VLOOKUP('Données projet'!$B$9,Paramètres!$A$1:$I$89,3,0)*0.475*44/12</f>
        <v>0.17113703210873055</v>
      </c>
      <c r="AB169" s="23">
        <f>EXP(-LN(2)/2)*AB168+(1-EXP(-LN(2)/2))/(LN(2)/2)*V169*Y169*VLOOKUP('Données projet'!$B$9,Paramètres!$A$1:$I$89,3,0)*0.475*44/12</f>
        <v>7.1812925772766973E-22</v>
      </c>
      <c r="AC169" s="24">
        <f t="shared" si="163"/>
        <v>3.7318549410843316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6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9">
        <f t="shared" si="110"/>
        <v>256.66666666666669</v>
      </c>
      <c r="I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123.16199422226606</v>
      </c>
      <c r="T170" s="62">
        <f t="shared" si="142"/>
        <v>309.12761317419091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3.4908944026040643</v>
      </c>
      <c r="AA170" s="23">
        <f>EXP(-LN(2)/25)*AA169+(1-EXP(-LN(2)/25))/(LN(2)/25)*Calculateur!V170*Calculateur!X170*VLOOKUP('Données projet'!$B$9,Paramètres!$A$1:$I$89,3,0)*0.475*44/12</f>
        <v>0.16645728096601192</v>
      </c>
      <c r="AB170" s="23">
        <f>EXP(-LN(2)/2)*AB169+(1-EXP(-LN(2)/2))/(LN(2)/2)*V170*Y170*VLOOKUP('Données projet'!$B$9,Paramètres!$A$1:$I$89,3,0)*0.475*44/12</f>
        <v>5.0779406790769715E-22</v>
      </c>
      <c r="AC170" s="24">
        <f t="shared" si="163"/>
        <v>3.6573516835700763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6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9">
        <f t="shared" si="110"/>
        <v>256.66666666666669</v>
      </c>
      <c r="I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123.16199422226606</v>
      </c>
      <c r="T171" s="62">
        <f t="shared" si="142"/>
        <v>309.12761317419091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3.4224400926043397</v>
      </c>
      <c r="AA171" s="23">
        <f>EXP(-LN(2)/25)*AA170+(1-EXP(-LN(2)/25))/(LN(2)/25)*Calculateur!V171*Calculateur!X171*VLOOKUP('Données projet'!$B$9,Paramètres!$A$1:$I$89,3,0)*0.475*44/12</f>
        <v>0.16190549786438838</v>
      </c>
      <c r="AB171" s="23">
        <f>EXP(-LN(2)/2)*AB170+(1-EXP(-LN(2)/2))/(LN(2)/2)*V171*Y171*VLOOKUP('Données projet'!$B$9,Paramètres!$A$1:$I$89,3,0)*0.475*44/12</f>
        <v>3.5906462886383487E-22</v>
      </c>
      <c r="AC171" s="24">
        <f t="shared" si="163"/>
        <v>3.584345590468728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6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9">
        <f t="shared" si="110"/>
        <v>256.66666666666669</v>
      </c>
      <c r="I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123.16199422226606</v>
      </c>
      <c r="T172" s="62">
        <f t="shared" si="142"/>
        <v>309.12761317419091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3.3553281298707032</v>
      </c>
      <c r="AA172" s="23">
        <f>EXP(-LN(2)/25)*AA171+(1-EXP(-LN(2)/25))/(LN(2)/25)*Calculateur!V172*Calculateur!X172*VLOOKUP('Données projet'!$B$9,Paramètres!$A$1:$I$89,3,0)*0.475*44/12</f>
        <v>0.15747818351104659</v>
      </c>
      <c r="AB172" s="23">
        <f>EXP(-LN(2)/2)*AB171+(1-EXP(-LN(2)/2))/(LN(2)/2)*V172*Y172*VLOOKUP('Données projet'!$B$9,Paramètres!$A$1:$I$89,3,0)*0.475*44/12</f>
        <v>2.5389703395384857E-22</v>
      </c>
      <c r="AC172" s="24">
        <f t="shared" si="163"/>
        <v>3.5128063133817498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6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9">
        <f t="shared" si="110"/>
        <v>256.66666666666669</v>
      </c>
      <c r="I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123.16199422226606</v>
      </c>
      <c r="T173" s="62">
        <f t="shared" si="142"/>
        <v>309.12761317419091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3.2895321917920182</v>
      </c>
      <c r="AA173" s="23">
        <f>EXP(-LN(2)/25)*AA172+(1-EXP(-LN(2)/25))/(LN(2)/25)*Calculateur!V173*Calculateur!X173*VLOOKUP('Données projet'!$B$9,Paramètres!$A$1:$I$89,3,0)*0.475*44/12</f>
        <v>0.15317193430151926</v>
      </c>
      <c r="AB173" s="23">
        <f>EXP(-LN(2)/2)*AB172+(1-EXP(-LN(2)/2))/(LN(2)/2)*V173*Y173*VLOOKUP('Données projet'!$B$9,Paramètres!$A$1:$I$89,3,0)*0.475*44/12</f>
        <v>1.7953231443191743E-22</v>
      </c>
      <c r="AC173" s="24">
        <f t="shared" si="163"/>
        <v>3.4427041260935374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6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9">
        <f t="shared" si="110"/>
        <v>256.66666666666669</v>
      </c>
      <c r="I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123.16199422226606</v>
      </c>
      <c r="T174" s="62">
        <f t="shared" si="142"/>
        <v>309.12761317419091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3.2250264719274964</v>
      </c>
      <c r="AA174" s="23">
        <f>EXP(-LN(2)/25)*AA173+(1-EXP(-LN(2)/25))/(LN(2)/25)*Calculateur!V174*Calculateur!X174*VLOOKUP('Données projet'!$B$9,Paramètres!$A$1:$I$89,3,0)*0.475*44/12</f>
        <v>0.14898343970308228</v>
      </c>
      <c r="AB174" s="23">
        <f>EXP(-LN(2)/2)*AB173+(1-EXP(-LN(2)/2))/(LN(2)/2)*V174*Y174*VLOOKUP('Données projet'!$B$9,Paramètres!$A$1:$I$89,3,0)*0.475*44/12</f>
        <v>1.2694851697692429E-22</v>
      </c>
      <c r="AC174" s="24">
        <f t="shared" si="163"/>
        <v>3.3740099116305786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6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9">
        <f t="shared" si="110"/>
        <v>256.66666666666669</v>
      </c>
      <c r="I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123.16199422226606</v>
      </c>
      <c r="T175" s="62">
        <f t="shared" si="142"/>
        <v>309.12761317419091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3.1617856698849138</v>
      </c>
      <c r="AA175" s="23">
        <f>EXP(-LN(2)/25)*AA174+(1-EXP(-LN(2)/25))/(LN(2)/25)*Calculateur!V175*Calculateur!X175*VLOOKUP('Données projet'!$B$9,Paramètres!$A$1:$I$89,3,0)*0.475*44/12</f>
        <v>0.14490947970970292</v>
      </c>
      <c r="AB175" s="23">
        <f>EXP(-LN(2)/2)*AB174+(1-EXP(-LN(2)/2))/(LN(2)/2)*V175*Y175*VLOOKUP('Données projet'!$B$9,Paramètres!$A$1:$I$89,3,0)*0.475*44/12</f>
        <v>8.9766157215958717E-23</v>
      </c>
      <c r="AC175" s="24">
        <f t="shared" si="163"/>
        <v>3.3066951495946166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6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9">
        <f t="shared" si="110"/>
        <v>256.66666666666669</v>
      </c>
      <c r="I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123.16199422226606</v>
      </c>
      <c r="T176" s="62">
        <f t="shared" si="142"/>
        <v>309.12761317419091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3.0997849813973057</v>
      </c>
      <c r="AA176" s="23">
        <f>EXP(-LN(2)/25)*AA175+(1-EXP(-LN(2)/25))/(LN(2)/25)*Calculateur!V176*Calculateur!X176*VLOOKUP('Données projet'!$B$9,Paramètres!$A$1:$I$89,3,0)*0.475*44/12</f>
        <v>0.14094692236658274</v>
      </c>
      <c r="AB176" s="23">
        <f>EXP(-LN(2)/2)*AB175+(1-EXP(-LN(2)/2))/(LN(2)/2)*V176*Y176*VLOOKUP('Données projet'!$B$9,Paramètres!$A$1:$I$89,3,0)*0.475*44/12</f>
        <v>6.3474258488462144E-23</v>
      </c>
      <c r="AC176" s="24">
        <f t="shared" si="163"/>
        <v>3.2407319037638884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6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9">
        <f t="shared" si="110"/>
        <v>256.66666666666669</v>
      </c>
      <c r="I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123.16199422226606</v>
      </c>
      <c r="T177" s="62">
        <f t="shared" si="142"/>
        <v>309.12761317419091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3.0390000885942539</v>
      </c>
      <c r="AA177" s="23">
        <f>EXP(-LN(2)/25)*AA176+(1-EXP(-LN(2)/25))/(LN(2)/25)*Calculateur!V177*Calculateur!X177*VLOOKUP('Données projet'!$B$9,Paramètres!$A$1:$I$89,3,0)*0.475*44/12</f>
        <v>0.13709272136239203</v>
      </c>
      <c r="AB177" s="23">
        <f>EXP(-LN(2)/2)*AB176+(1-EXP(-LN(2)/2))/(LN(2)/2)*V177*Y177*VLOOKUP('Données projet'!$B$9,Paramètres!$A$1:$I$89,3,0)*0.475*44/12</f>
        <v>4.4883078607979358E-23</v>
      </c>
      <c r="AC177" s="24">
        <f t="shared" si="163"/>
        <v>3.1760928099566459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6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9">
        <f t="shared" si="110"/>
        <v>256.66666666666669</v>
      </c>
      <c r="I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123.16199422226606</v>
      </c>
      <c r="T178" s="62">
        <f t="shared" si="142"/>
        <v>309.12761317419091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2.9794071504639459</v>
      </c>
      <c r="AA178" s="23">
        <f>EXP(-LN(2)/25)*AA177+(1-EXP(-LN(2)/25))/(LN(2)/25)*Calculateur!V178*Calculateur!X178*VLOOKUP('Données projet'!$B$9,Paramètres!$A$1:$I$89,3,0)*0.475*44/12</f>
        <v>0.13334391368734452</v>
      </c>
      <c r="AB178" s="23">
        <f>EXP(-LN(2)/2)*AB177+(1-EXP(-LN(2)/2))/(LN(2)/2)*V178*Y178*VLOOKUP('Données projet'!$B$9,Paramètres!$A$1:$I$89,3,0)*0.475*44/12</f>
        <v>3.1737129244231072E-23</v>
      </c>
      <c r="AC178" s="24">
        <f t="shared" si="163"/>
        <v>3.1127510641512903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6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9">
        <f t="shared" si="110"/>
        <v>256.66666666666669</v>
      </c>
      <c r="I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123.16199422226606</v>
      </c>
      <c r="T179" s="62">
        <f t="shared" si="142"/>
        <v>309.12761317419091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2.9209827935022701</v>
      </c>
      <c r="AA179" s="23">
        <f>EXP(-LN(2)/25)*AA178+(1-EXP(-LN(2)/25))/(LN(2)/25)*Calculateur!V179*Calculateur!X179*VLOOKUP('Données projet'!$B$9,Paramètres!$A$1:$I$89,3,0)*0.475*44/12</f>
        <v>0.12969761735531243</v>
      </c>
      <c r="AB179" s="23">
        <f>EXP(-LN(2)/2)*AB178+(1-EXP(-LN(2)/2))/(LN(2)/2)*V179*Y179*VLOOKUP('Données projet'!$B$9,Paramètres!$A$1:$I$89,3,0)*0.475*44/12</f>
        <v>2.2441539303989679E-23</v>
      </c>
      <c r="AC179" s="24">
        <f t="shared" si="163"/>
        <v>3.0506804108575825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6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9">
        <f t="shared" si="110"/>
        <v>256.66666666666669</v>
      </c>
      <c r="I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123.16199422226606</v>
      </c>
      <c r="T180" s="62">
        <f t="shared" si="142"/>
        <v>309.12761317419091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2.8637041025452739</v>
      </c>
      <c r="AA180" s="23">
        <f>EXP(-LN(2)/25)*AA179+(1-EXP(-LN(2)/25))/(LN(2)/25)*Calculateur!V180*Calculateur!X180*VLOOKUP('Données projet'!$B$9,Paramètres!$A$1:$I$89,3,0)*0.475*44/12</f>
        <v>0.12615102918823015</v>
      </c>
      <c r="AB180" s="23">
        <f>EXP(-LN(2)/2)*AB179+(1-EXP(-LN(2)/2))/(LN(2)/2)*V180*Y180*VLOOKUP('Données projet'!$B$9,Paramètres!$A$1:$I$89,3,0)*0.475*44/12</f>
        <v>1.5868564622115536E-23</v>
      </c>
      <c r="AC180" s="24">
        <f t="shared" si="163"/>
        <v>2.989855131733504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6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9">
        <f t="shared" si="110"/>
        <v>256.66666666666669</v>
      </c>
      <c r="I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123.16199422226606</v>
      </c>
      <c r="T181" s="62">
        <f t="shared" si="142"/>
        <v>309.12761317419091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2.8075486117813924</v>
      </c>
      <c r="AA181" s="23">
        <f>EXP(-LN(2)/25)*AA180+(1-EXP(-LN(2)/25))/(LN(2)/25)*Calculateur!V181*Calculateur!X181*VLOOKUP('Données projet'!$B$9,Paramètres!$A$1:$I$89,3,0)*0.475*44/12</f>
        <v>0.12270142266108369</v>
      </c>
      <c r="AB181" s="23">
        <f>EXP(-LN(2)/2)*AB180+(1-EXP(-LN(2)/2))/(LN(2)/2)*V181*Y181*VLOOKUP('Données projet'!$B$9,Paramètres!$A$1:$I$89,3,0)*0.475*44/12</f>
        <v>1.122076965199484E-23</v>
      </c>
      <c r="AC181" s="24">
        <f t="shared" si="163"/>
        <v>2.930250034442476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6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9">
        <f t="shared" si="110"/>
        <v>256.66666666666669</v>
      </c>
      <c r="I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123.16199422226606</v>
      </c>
      <c r="T182" s="62">
        <f t="shared" si="142"/>
        <v>309.12761317419091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2.7524942959399237</v>
      </c>
      <c r="AA182" s="23">
        <f>EXP(-LN(2)/25)*AA181+(1-EXP(-LN(2)/25))/(LN(2)/25)*Calculateur!V182*Calculateur!X182*VLOOKUP('Données projet'!$B$9,Paramètres!$A$1:$I$89,3,0)*0.475*44/12</f>
        <v>0.11934614580582897</v>
      </c>
      <c r="AB182" s="23">
        <f>EXP(-LN(2)/2)*AB181+(1-EXP(-LN(2)/2))/(LN(2)/2)*V182*Y182*VLOOKUP('Données projet'!$B$9,Paramètres!$A$1:$I$89,3,0)*0.475*44/12</f>
        <v>7.9342823110577679E-24</v>
      </c>
      <c r="AC182" s="24">
        <f t="shared" si="163"/>
        <v>2.8718404417457526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6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9">
        <f t="shared" si="110"/>
        <v>256.66666666666669</v>
      </c>
      <c r="I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123.16199422226606</v>
      </c>
      <c r="T183" s="62">
        <f t="shared" si="142"/>
        <v>309.12761317419091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2.6985195616522892</v>
      </c>
      <c r="AA183" s="23">
        <f>EXP(-LN(2)/25)*AA182+(1-EXP(-LN(2)/25))/(LN(2)/25)*Calculateur!V183*Calculateur!X183*VLOOKUP('Données projet'!$B$9,Paramètres!$A$1:$I$89,3,0)*0.475*44/12</f>
        <v>0.11608261917262754</v>
      </c>
      <c r="AB183" s="23">
        <f>EXP(-LN(2)/2)*AB182+(1-EXP(-LN(2)/2))/(LN(2)/2)*V183*Y183*VLOOKUP('Données projet'!$B$9,Paramètres!$A$1:$I$89,3,0)*0.475*44/12</f>
        <v>5.6103848259974198E-24</v>
      </c>
      <c r="AC183" s="24">
        <f t="shared" si="163"/>
        <v>2.8146021808249166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6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9">
        <f t="shared" si="110"/>
        <v>256.66666666666669</v>
      </c>
      <c r="I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123.16199422226606</v>
      </c>
      <c r="T184" s="62">
        <f t="shared" si="142"/>
        <v>309.12761317419091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2.645603238982698</v>
      </c>
      <c r="AA184" s="23">
        <f>EXP(-LN(2)/25)*AA183+(1-EXP(-LN(2)/25))/(LN(2)/25)*Calculateur!V184*Calculateur!X184*VLOOKUP('Données projet'!$B$9,Paramètres!$A$1:$I$89,3,0)*0.475*44/12</f>
        <v>0.11290833384683241</v>
      </c>
      <c r="AB184" s="23">
        <f>EXP(-LN(2)/2)*AB183+(1-EXP(-LN(2)/2))/(LN(2)/2)*V184*Y184*VLOOKUP('Données projet'!$B$9,Paramètres!$A$1:$I$89,3,0)*0.475*44/12</f>
        <v>3.967141155528884E-24</v>
      </c>
      <c r="AC184" s="24">
        <f t="shared" si="163"/>
        <v>2.7585115728295304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6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9">
        <f t="shared" si="110"/>
        <v>256.66666666666669</v>
      </c>
      <c r="I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123.16199422226606</v>
      </c>
      <c r="T185" s="62">
        <f t="shared" si="142"/>
        <v>309.12761317419091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2.5937245731248875</v>
      </c>
      <c r="AA185" s="23">
        <f>EXP(-LN(2)/25)*AA184+(1-EXP(-LN(2)/25))/(LN(2)/25)*Calculateur!V185*Calculateur!X185*VLOOKUP('Données projet'!$B$9,Paramètres!$A$1:$I$89,3,0)*0.475*44/12</f>
        <v>0.10982084952019956</v>
      </c>
      <c r="AB185" s="23">
        <f>EXP(-LN(2)/2)*AB184+(1-EXP(-LN(2)/2))/(LN(2)/2)*V185*Y185*VLOOKUP('Données projet'!$B$9,Paramètres!$A$1:$I$89,3,0)*0.475*44/12</f>
        <v>2.8051924129987099E-24</v>
      </c>
      <c r="AC185" s="24">
        <f t="shared" si="163"/>
        <v>2.703545422645087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6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9">
        <f t="shared" si="110"/>
        <v>256.66666666666669</v>
      </c>
      <c r="I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123.16199422226606</v>
      </c>
      <c r="T186" s="62">
        <f t="shared" si="142"/>
        <v>309.12761317419091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2.5428632162616869</v>
      </c>
      <c r="AA186" s="23">
        <f>EXP(-LN(2)/25)*AA185+(1-EXP(-LN(2)/25))/(LN(2)/25)*Calculateur!V186*Calculateur!X186*VLOOKUP('Données projet'!$B$9,Paramètres!$A$1:$I$89,3,0)*0.475*44/12</f>
        <v>0.10681779261484223</v>
      </c>
      <c r="AB186" s="23">
        <f>EXP(-LN(2)/2)*AB185+(1-EXP(-LN(2)/2))/(LN(2)/2)*V186*Y186*VLOOKUP('Données projet'!$B$9,Paramètres!$A$1:$I$89,3,0)*0.475*44/12</f>
        <v>1.983570577764442E-24</v>
      </c>
      <c r="AC186" s="24">
        <f t="shared" si="163"/>
        <v>2.649681008876529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6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9">
        <f t="shared" si="110"/>
        <v>256.66666666666669</v>
      </c>
      <c r="I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123.16199422226606</v>
      </c>
      <c r="T187" s="62">
        <f t="shared" si="142"/>
        <v>309.12761317419091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2.4929992195842092</v>
      </c>
      <c r="AA187" s="23">
        <f>EXP(-LN(2)/25)*AA186+(1-EXP(-LN(2)/25))/(LN(2)/25)*Calculateur!V187*Calculateur!X187*VLOOKUP('Données projet'!$B$9,Paramètres!$A$1:$I$89,3,0)*0.475*44/12</f>
        <v>0.10389685445848579</v>
      </c>
      <c r="AB187" s="23">
        <f>EXP(-LN(2)/2)*AB186+(1-EXP(-LN(2)/2))/(LN(2)/2)*V187*Y187*VLOOKUP('Données projet'!$B$9,Paramètres!$A$1:$I$89,3,0)*0.475*44/12</f>
        <v>1.4025962064993549E-24</v>
      </c>
      <c r="AC187" s="24">
        <f t="shared" si="163"/>
        <v>2.5968960740426952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6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9">
        <f t="shared" si="110"/>
        <v>256.66666666666669</v>
      </c>
      <c r="I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123.16199422226606</v>
      </c>
      <c r="T188" s="62">
        <f t="shared" si="142"/>
        <v>309.12761317419091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2.4441130254675421</v>
      </c>
      <c r="AA188" s="23">
        <f>EXP(-LN(2)/25)*AA187+(1-EXP(-LN(2)/25))/(LN(2)/25)*Calculateur!V188*Calculateur!X188*VLOOKUP('Données projet'!$B$9,Paramètres!$A$1:$I$89,3,0)*0.475*44/12</f>
        <v>0.10105578950962038</v>
      </c>
      <c r="AB188" s="23">
        <f>EXP(-LN(2)/2)*AB187+(1-EXP(-LN(2)/2))/(LN(2)/2)*V188*Y188*VLOOKUP('Données projet'!$B$9,Paramètres!$A$1:$I$89,3,0)*0.475*44/12</f>
        <v>9.9178528888222099E-25</v>
      </c>
      <c r="AC188" s="24">
        <f t="shared" si="163"/>
        <v>2.5451688149771625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6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9">
        <f t="shared" si="110"/>
        <v>256.66666666666669</v>
      </c>
      <c r="I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123.16199422226606</v>
      </c>
      <c r="T189" s="62">
        <f t="shared" si="142"/>
        <v>309.12761317419091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2.3961854597998684</v>
      </c>
      <c r="AA189" s="23">
        <f>EXP(-LN(2)/25)*AA188+(1-EXP(-LN(2)/25))/(LN(2)/25)*Calculateur!V189*Calculateur!X189*VLOOKUP('Données projet'!$B$9,Paramètres!$A$1:$I$89,3,0)*0.475*44/12</f>
        <v>9.8292413631186806E-2</v>
      </c>
      <c r="AB189" s="23">
        <f>EXP(-LN(2)/2)*AB188+(1-EXP(-LN(2)/2))/(LN(2)/2)*V189*Y189*VLOOKUP('Données projet'!$B$9,Paramètres!$A$1:$I$89,3,0)*0.475*44/12</f>
        <v>7.0129810324967747E-25</v>
      </c>
      <c r="AC189" s="24">
        <f t="shared" si="163"/>
        <v>2.4944778734310553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6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9">
        <f t="shared" si="110"/>
        <v>256.66666666666669</v>
      </c>
      <c r="I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123.16199422226606</v>
      </c>
      <c r="T190" s="62">
        <f t="shared" si="142"/>
        <v>309.12761317419091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2.3491977244620097</v>
      </c>
      <c r="AA190" s="23">
        <f>EXP(-LN(2)/25)*AA189+(1-EXP(-LN(2)/25))/(LN(2)/25)*Calculateur!V190*Calculateur!X190*VLOOKUP('Données projet'!$B$9,Paramètres!$A$1:$I$89,3,0)*0.475*44/12</f>
        <v>9.560460241146862E-2</v>
      </c>
      <c r="AB190" s="23">
        <f>EXP(-LN(2)/2)*AB189+(1-EXP(-LN(2)/2))/(LN(2)/2)*V190*Y190*VLOOKUP('Données projet'!$B$9,Paramètres!$A$1:$I$89,3,0)*0.475*44/12</f>
        <v>4.958926444411105E-25</v>
      </c>
      <c r="AC190" s="24">
        <f t="shared" si="163"/>
        <v>2.4448023268734782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6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9">
        <f t="shared" si="110"/>
        <v>256.66666666666669</v>
      </c>
      <c r="I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123.16199422226606</v>
      </c>
      <c r="T191" s="62">
        <f t="shared" si="142"/>
        <v>309.12761317419091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2.3031313899544377</v>
      </c>
      <c r="AA191" s="23">
        <f>EXP(-LN(2)/25)*AA190+(1-EXP(-LN(2)/25))/(LN(2)/25)*Calculateur!V191*Calculateur!X191*VLOOKUP('Données projet'!$B$9,Paramètres!$A$1:$I$89,3,0)*0.475*44/12</f>
        <v>9.2990289530899481E-2</v>
      </c>
      <c r="AB191" s="23">
        <f>EXP(-LN(2)/2)*AB190+(1-EXP(-LN(2)/2))/(LN(2)/2)*V191*Y191*VLOOKUP('Données projet'!$B$9,Paramètres!$A$1:$I$89,3,0)*0.475*44/12</f>
        <v>3.5064905162483874E-25</v>
      </c>
      <c r="AC191" s="24">
        <f t="shared" si="163"/>
        <v>2.3961216794853373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6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9">
        <f t="shared" si="110"/>
        <v>256.66666666666669</v>
      </c>
      <c r="I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123.16199422226606</v>
      </c>
      <c r="T192" s="62">
        <f t="shared" si="142"/>
        <v>309.12761317419091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2.2579683881688695</v>
      </c>
      <c r="AA192" s="23">
        <f>EXP(-LN(2)/25)*AA191+(1-EXP(-LN(2)/25))/(LN(2)/25)*Calculateur!V192*Calculateur!X192*VLOOKUP('Données projet'!$B$9,Paramètres!$A$1:$I$89,3,0)*0.475*44/12</f>
        <v>9.0447465173530237E-2</v>
      </c>
      <c r="AB192" s="23">
        <f>EXP(-LN(2)/2)*AB191+(1-EXP(-LN(2)/2))/(LN(2)/2)*V192*Y192*VLOOKUP('Données projet'!$B$9,Paramètres!$A$1:$I$89,3,0)*0.475*44/12</f>
        <v>2.4794632222055525E-25</v>
      </c>
      <c r="AC192" s="24">
        <f t="shared" si="163"/>
        <v>2.3484158533423996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6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9">
        <f t="shared" si="110"/>
        <v>256.66666666666669</v>
      </c>
      <c r="I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123.16199422226606</v>
      </c>
      <c r="T193" s="62">
        <f t="shared" si="142"/>
        <v>309.12761317419091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2.2136910053016052</v>
      </c>
      <c r="AA193" s="23">
        <f>EXP(-LN(2)/25)*AA192+(1-EXP(-LN(2)/25))/(LN(2)/25)*Calculateur!V193*Calculateur!X193*VLOOKUP('Données projet'!$B$9,Paramètres!$A$1:$I$89,3,0)*0.475*44/12</f>
        <v>8.7974174481934578E-2</v>
      </c>
      <c r="AB193" s="23">
        <f>EXP(-LN(2)/2)*AB192+(1-EXP(-LN(2)/2))/(LN(2)/2)*V193*Y193*VLOOKUP('Données projet'!$B$9,Paramètres!$A$1:$I$89,3,0)*0.475*44/12</f>
        <v>1.7532452581241937E-25</v>
      </c>
      <c r="AC193" s="24">
        <f t="shared" si="163"/>
        <v>2.3016651797835399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6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9">
        <f t="shared" si="110"/>
        <v>256.66666666666669</v>
      </c>
      <c r="I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123.16199422226606</v>
      </c>
      <c r="T194" s="62">
        <f t="shared" si="142"/>
        <v>309.12761317419091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2.170281874905831</v>
      </c>
      <c r="AA194" s="23">
        <f>EXP(-LN(2)/25)*AA193+(1-EXP(-LN(2)/25))/(LN(2)/25)*Calculateur!V194*Calculateur!X194*VLOOKUP('Données projet'!$B$9,Paramètres!$A$1:$I$89,3,0)*0.475*44/12</f>
        <v>8.5568516054365315E-2</v>
      </c>
      <c r="AB194" s="23">
        <f>EXP(-LN(2)/2)*AB193+(1-EXP(-LN(2)/2))/(LN(2)/2)*V194*Y194*VLOOKUP('Données projet'!$B$9,Paramètres!$A$1:$I$89,3,0)*0.475*44/12</f>
        <v>1.2397316111027762E-25</v>
      </c>
      <c r="AC194" s="24">
        <f t="shared" si="163"/>
        <v>2.2558503909601963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6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9">
        <f t="shared" si="110"/>
        <v>256.66666666666669</v>
      </c>
      <c r="I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123.16199422226606</v>
      </c>
      <c r="T195" s="62">
        <f t="shared" si="142"/>
        <v>309.12761317419091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2.127723971080163</v>
      </c>
      <c r="AA195" s="23">
        <f>EXP(-LN(2)/25)*AA194+(1-EXP(-LN(2)/25))/(LN(2)/25)*Calculateur!V195*Calculateur!X195*VLOOKUP('Données projet'!$B$9,Paramètres!$A$1:$I$89,3,0)*0.475*44/12</f>
        <v>8.3228640483006003E-2</v>
      </c>
      <c r="AB195" s="23">
        <f>EXP(-LN(2)/2)*AB194+(1-EXP(-LN(2)/2))/(LN(2)/2)*V195*Y195*VLOOKUP('Données projet'!$B$9,Paramètres!$A$1:$I$89,3,0)*0.475*44/12</f>
        <v>8.7662262906209684E-26</v>
      </c>
      <c r="AC195" s="24">
        <f t="shared" si="163"/>
        <v>2.2109526115631688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6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9">
        <f t="shared" ref="H196:H203" si="192">(B196+E196+F196)*44/12+(C196+D196)*0.475*44/12</f>
        <v>256.66666666666669</v>
      </c>
      <c r="I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123.16199422226606</v>
      </c>
      <c r="T196" s="62">
        <f t="shared" si="142"/>
        <v>309.12761317419091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2.086000601790758</v>
      </c>
      <c r="AA196" s="23">
        <f>EXP(-LN(2)/25)*AA195+(1-EXP(-LN(2)/25))/(LN(2)/25)*Calculateur!V196*Calculateur!X196*VLOOKUP('Données projet'!$B$9,Paramètres!$A$1:$I$89,3,0)*0.475*44/12</f>
        <v>8.0952748932194216E-2</v>
      </c>
      <c r="AB196" s="23">
        <f>EXP(-LN(2)/2)*AB195+(1-EXP(-LN(2)/2))/(LN(2)/2)*V196*Y196*VLOOKUP('Données projet'!$B$9,Paramètres!$A$1:$I$89,3,0)*0.475*44/12</f>
        <v>6.1986580555138812E-26</v>
      </c>
      <c r="AC196" s="24">
        <f t="shared" si="163"/>
        <v>2.1669533507229524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6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9">
        <f t="shared" si="192"/>
        <v>256.66666666666669</v>
      </c>
      <c r="I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123.16199422226606</v>
      </c>
      <c r="T197" s="62">
        <f t="shared" ref="T197:T203" si="204">$T$3</f>
        <v>309.12761317419091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2.0450954023243755</v>
      </c>
      <c r="AA197" s="23">
        <f>EXP(-LN(2)/25)*AA196+(1-EXP(-LN(2)/25))/(LN(2)/25)*Calculateur!V197*Calculateur!X197*VLOOKUP('Données projet'!$B$9,Paramètres!$A$1:$I$89,3,0)*0.475*44/12</f>
        <v>7.8739091755523322E-2</v>
      </c>
      <c r="AB197" s="23">
        <f>EXP(-LN(2)/2)*AB196+(1-EXP(-LN(2)/2))/(LN(2)/2)*V197*Y197*VLOOKUP('Données projet'!$B$9,Paramètres!$A$1:$I$89,3,0)*0.475*44/12</f>
        <v>4.3831131453104842E-26</v>
      </c>
      <c r="AC197" s="24">
        <f t="shared" si="163"/>
        <v>2.1238344940798988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6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9">
        <f t="shared" si="192"/>
        <v>256.66666666666669</v>
      </c>
      <c r="I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123.16199422226606</v>
      </c>
      <c r="T198" s="62">
        <f t="shared" si="204"/>
        <v>309.12761317419091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2.0049923288698208</v>
      </c>
      <c r="AA198" s="23">
        <f>EXP(-LN(2)/25)*AA197+(1-EXP(-LN(2)/25))/(LN(2)/25)*Calculateur!V198*Calculateur!X198*VLOOKUP('Données projet'!$B$9,Paramètres!$A$1:$I$89,3,0)*0.475*44/12</f>
        <v>7.658596715075966E-2</v>
      </c>
      <c r="AB198" s="23">
        <f>EXP(-LN(2)/2)*AB197+(1-EXP(-LN(2)/2))/(LN(2)/2)*V198*Y198*VLOOKUP('Données projet'!$B$9,Paramètres!$A$1:$I$89,3,0)*0.475*44/12</f>
        <v>3.0993290277569406E-26</v>
      </c>
      <c r="AC198" s="24">
        <f t="shared" si="163"/>
        <v>2.0815782960205804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6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9">
        <f t="shared" si="192"/>
        <v>256.66666666666669</v>
      </c>
      <c r="I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123.16199422226606</v>
      </c>
      <c r="T199" s="62">
        <f t="shared" si="204"/>
        <v>309.12761317419091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1.9656756522252505</v>
      </c>
      <c r="AA199" s="23">
        <f>EXP(-LN(2)/25)*AA198+(1-EXP(-LN(2)/25))/(LN(2)/25)*Calculateur!V199*Calculateur!X199*VLOOKUP('Données projet'!$B$9,Paramètres!$A$1:$I$89,3,0)*0.475*44/12</f>
        <v>7.4491719851541169E-2</v>
      </c>
      <c r="AB199" s="23">
        <f>EXP(-LN(2)/2)*AB198+(1-EXP(-LN(2)/2))/(LN(2)/2)*V199*Y199*VLOOKUP('Données projet'!$B$9,Paramètres!$A$1:$I$89,3,0)*0.475*44/12</f>
        <v>2.1915565726552421E-26</v>
      </c>
      <c r="AC199" s="24">
        <f t="shared" si="163"/>
        <v>2.0401673720767919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6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9">
        <f t="shared" si="192"/>
        <v>256.66666666666669</v>
      </c>
      <c r="I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123.16199422226606</v>
      </c>
      <c r="T200" s="62">
        <f t="shared" si="204"/>
        <v>309.12761317419091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1.9271299516288753</v>
      </c>
      <c r="AA200" s="23">
        <f>EXP(-LN(2)/25)*AA199+(1-EXP(-LN(2)/25))/(LN(2)/25)*Calculateur!V200*Calculateur!X200*VLOOKUP('Données projet'!$B$9,Paramètres!$A$1:$I$89,3,0)*0.475*44/12</f>
        <v>7.2454739854851485E-2</v>
      </c>
      <c r="AB200" s="23">
        <f>EXP(-LN(2)/2)*AB199+(1-EXP(-LN(2)/2))/(LN(2)/2)*V200*Y200*VLOOKUP('Données projet'!$B$9,Paramètres!$A$1:$I$89,3,0)*0.475*44/12</f>
        <v>1.5496645138784703E-26</v>
      </c>
      <c r="AC200" s="24">
        <f t="shared" si="163"/>
        <v>1.9995846914837268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6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9">
        <f t="shared" si="192"/>
        <v>256.66666666666669</v>
      </c>
      <c r="I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123.16199422226606</v>
      </c>
      <c r="T201" s="62">
        <f t="shared" si="204"/>
        <v>309.12761317419091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1.8893401087106392</v>
      </c>
      <c r="AA201" s="23">
        <f>EXP(-LN(2)/25)*AA200+(1-EXP(-LN(2)/25))/(LN(2)/25)*Calculateur!V201*Calculateur!X201*VLOOKUP('Données projet'!$B$9,Paramètres!$A$1:$I$89,3,0)*0.475*44/12</f>
        <v>7.0473461183291397E-2</v>
      </c>
      <c r="AB201" s="23">
        <f>EXP(-LN(2)/2)*AB200+(1-EXP(-LN(2)/2))/(LN(2)/2)*V201*Y201*VLOOKUP('Données projet'!$B$9,Paramètres!$A$1:$I$89,3,0)*0.475*44/12</f>
        <v>1.0957782863276211E-26</v>
      </c>
      <c r="AC201" s="24">
        <f t="shared" si="163"/>
        <v>1.9598135698939305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6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9">
        <f t="shared" si="192"/>
        <v>256.66666666666669</v>
      </c>
      <c r="I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123.16199422226606</v>
      </c>
      <c r="T202" s="62">
        <f t="shared" si="204"/>
        <v>309.12761317419091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1.8522913015625013</v>
      </c>
      <c r="AA202" s="23">
        <f>EXP(-LN(2)/25)*AA201+(1-EXP(-LN(2)/25))/(LN(2)/25)*Calculateur!V202*Calculateur!X202*VLOOKUP('Données projet'!$B$9,Paramètres!$A$1:$I$89,3,0)*0.475*44/12</f>
        <v>6.8546360681196045E-2</v>
      </c>
      <c r="AB202" s="23">
        <f>EXP(-LN(2)/2)*AB201+(1-EXP(-LN(2)/2))/(LN(2)/2)*V202*Y202*VLOOKUP('Données projet'!$B$9,Paramètres!$A$1:$I$89,3,0)*0.475*44/12</f>
        <v>7.7483225693923515E-27</v>
      </c>
      <c r="AC202" s="24">
        <f t="shared" si="163"/>
        <v>1.9208376622436973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6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9">
        <f t="shared" si="192"/>
        <v>256.66666666666669</v>
      </c>
      <c r="I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123.16199422226606</v>
      </c>
      <c r="T203" s="62">
        <f t="shared" si="204"/>
        <v>309.12761317419091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1.8159689989249974</v>
      </c>
      <c r="AA203" s="23">
        <f>EXP(-LN(2)/25)*AA202+(1-EXP(-LN(2)/25))/(LN(2)/25)*Calculateur!V203*Calculateur!X203*VLOOKUP('Données projet'!$B$9,Paramètres!$A$1:$I$89,3,0)*0.475*44/12</f>
        <v>6.6671956843672289E-2</v>
      </c>
      <c r="AB203" s="23">
        <f>EXP(-LN(2)/2)*AB202+(1-EXP(-LN(2)/2))/(LN(2)/2)*V203*Y203*VLOOKUP('Données projet'!$B$9,Paramètres!$A$1:$I$89,3,0)*0.475*44/12</f>
        <v>5.4788914316381053E-27</v>
      </c>
      <c r="AC203" s="24">
        <f t="shared" si="163"/>
        <v>1.8826409557686696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2"/>
      <c r="C204" s="80"/>
      <c r="D204" s="81"/>
      <c r="E204" s="81"/>
      <c r="F204" s="81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0"/>
      <c r="I204" s="80"/>
      <c r="J204" s="80"/>
      <c r="K204" s="89" t="s">
        <v>293</v>
      </c>
      <c r="L204" s="83"/>
      <c r="M204" s="83"/>
      <c r="N204" s="83"/>
      <c r="O204" s="80"/>
      <c r="P204" s="80"/>
      <c r="Q204" s="81"/>
      <c r="R204" s="84"/>
      <c r="S204" s="84"/>
      <c r="T204" s="84"/>
      <c r="U204" s="83"/>
      <c r="V204" s="83"/>
      <c r="W204" s="85"/>
      <c r="X204" s="85"/>
      <c r="Y204" s="85"/>
      <c r="Z204" s="80"/>
      <c r="AA204" s="80"/>
      <c r="AB204" s="80"/>
      <c r="AC204" s="80"/>
      <c r="AD204" s="80"/>
      <c r="AE204" s="80"/>
      <c r="AF204" s="86" t="s">
        <v>293</v>
      </c>
      <c r="BA204" s="86" t="s">
        <v>293</v>
      </c>
      <c r="BV204" s="86" t="s">
        <v>293</v>
      </c>
      <c r="CQ204" s="86" t="s">
        <v>293</v>
      </c>
      <c r="DL204" s="86" t="s">
        <v>293</v>
      </c>
      <c r="EG204" s="86" t="s">
        <v>293</v>
      </c>
      <c r="FB204" s="86" t="s">
        <v>293</v>
      </c>
      <c r="FW204" s="86" t="s">
        <v>293</v>
      </c>
      <c r="GR204" s="86" t="s">
        <v>293</v>
      </c>
    </row>
    <row r="205" spans="1:218" ht="15.75" thickBot="1" x14ac:dyDescent="0.3">
      <c r="B205" s="82"/>
      <c r="C205" s="80"/>
      <c r="D205" s="81"/>
      <c r="E205" s="81"/>
      <c r="F205" s="81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0"/>
      <c r="I205" s="80"/>
      <c r="J205" s="80"/>
      <c r="K205" s="87">
        <f>EXP(LN('Données projet'!B36)/'Données projet'!A36)</f>
        <v>1.4677992676220697</v>
      </c>
      <c r="L205" s="83"/>
      <c r="M205" s="83"/>
      <c r="N205" s="83"/>
      <c r="O205" s="80"/>
      <c r="P205" s="80"/>
      <c r="Q205" s="81"/>
      <c r="R205" s="84"/>
      <c r="S205" s="84"/>
      <c r="T205" s="84"/>
      <c r="U205" s="83"/>
      <c r="V205" s="83"/>
      <c r="W205" s="85"/>
      <c r="X205" s="85"/>
      <c r="Y205" s="85"/>
      <c r="Z205" s="80"/>
      <c r="AA205" s="80"/>
      <c r="AB205" s="80"/>
      <c r="AC205" s="80"/>
      <c r="AD205" s="80"/>
      <c r="AE205" s="80"/>
      <c r="AF205" s="88" t="e">
        <f>EXP(LN('Données projet'!B62)/'Données projet'!A62)</f>
        <v>#NUM!</v>
      </c>
      <c r="BA205" s="87" t="e">
        <f>EXP(LN('Données projet'!B88)/'Données projet'!A88)</f>
        <v>#NUM!</v>
      </c>
      <c r="BV205" s="87" t="e">
        <f>EXP(LN('Données projet'!B114)/'Données projet'!A114)</f>
        <v>#NUM!</v>
      </c>
      <c r="CQ205" s="87" t="e">
        <f>EXP(LN('Données projet'!B140)/'Données projet'!A140)</f>
        <v>#NUM!</v>
      </c>
      <c r="DL205" s="87" t="e">
        <f>EXP(LN('Données projet'!B166)/'Données projet'!A166)</f>
        <v>#NUM!</v>
      </c>
      <c r="EG205" s="87" t="e">
        <f>EXP(LN('Données projet'!B192)/'Données projet'!A192)</f>
        <v>#NUM!</v>
      </c>
      <c r="FB205" s="87" t="e">
        <f>EXP(LN('Données projet'!B218)/'Données projet'!A218)</f>
        <v>#NUM!</v>
      </c>
      <c r="FW205" s="87" t="e">
        <f>EXP(LN('Données projet'!B244)/'Données projet'!A244)</f>
        <v>#NUM!</v>
      </c>
      <c r="GR205" s="87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53" workbookViewId="0">
      <selection activeCell="D102" sqref="D102"/>
    </sheetView>
  </sheetViews>
  <sheetFormatPr baseColWidth="10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18" t="s">
        <v>0</v>
      </c>
      <c r="B1" s="119" t="s">
        <v>106</v>
      </c>
      <c r="C1" s="120" t="s">
        <v>144</v>
      </c>
      <c r="D1" s="119" t="s">
        <v>100</v>
      </c>
      <c r="E1" s="120" t="s">
        <v>145</v>
      </c>
      <c r="F1" s="120" t="s">
        <v>100</v>
      </c>
      <c r="G1" s="120" t="s">
        <v>146</v>
      </c>
      <c r="H1" s="120" t="s">
        <v>100</v>
      </c>
      <c r="I1" s="121" t="s">
        <v>147</v>
      </c>
      <c r="J1" s="98"/>
      <c r="K1" s="98"/>
      <c r="L1" s="98"/>
      <c r="M1" s="98"/>
      <c r="N1" s="98"/>
    </row>
    <row r="2" spans="1:16" x14ac:dyDescent="0.25">
      <c r="A2" s="122" t="s">
        <v>1</v>
      </c>
      <c r="B2" s="123" t="s">
        <v>53</v>
      </c>
      <c r="C2" s="124">
        <v>0.62</v>
      </c>
      <c r="D2" s="124" t="s">
        <v>161</v>
      </c>
      <c r="E2" s="124">
        <v>1.56</v>
      </c>
      <c r="F2" s="124" t="s">
        <v>274</v>
      </c>
      <c r="G2" s="125">
        <v>0.43</v>
      </c>
      <c r="H2" s="126" t="s">
        <v>278</v>
      </c>
      <c r="I2" s="127">
        <v>0.25</v>
      </c>
      <c r="J2" s="98"/>
      <c r="K2" s="98"/>
      <c r="L2" s="98"/>
      <c r="M2" s="98"/>
      <c r="N2" s="98"/>
      <c r="O2" s="317" t="s">
        <v>238</v>
      </c>
      <c r="P2" s="128">
        <v>0</v>
      </c>
    </row>
    <row r="3" spans="1:16" ht="15.75" thickBot="1" x14ac:dyDescent="0.3">
      <c r="A3" s="129" t="s">
        <v>2</v>
      </c>
      <c r="B3" s="130" t="s">
        <v>54</v>
      </c>
      <c r="C3" s="131">
        <v>0.64</v>
      </c>
      <c r="D3" s="131" t="s">
        <v>161</v>
      </c>
      <c r="E3" s="131">
        <v>1.56</v>
      </c>
      <c r="F3" s="132" t="s">
        <v>274</v>
      </c>
      <c r="G3" s="133">
        <v>0.43</v>
      </c>
      <c r="H3" s="131" t="s">
        <v>278</v>
      </c>
      <c r="I3" s="134">
        <v>0.25</v>
      </c>
      <c r="J3" s="98"/>
      <c r="K3" s="98"/>
      <c r="L3" s="98"/>
      <c r="M3" s="98"/>
      <c r="N3" s="98"/>
      <c r="O3" s="318"/>
      <c r="P3" s="135">
        <v>0.2</v>
      </c>
    </row>
    <row r="4" spans="1:16" ht="15.75" thickBot="1" x14ac:dyDescent="0.3">
      <c r="A4" s="129" t="s">
        <v>98</v>
      </c>
      <c r="B4" s="130" t="s">
        <v>99</v>
      </c>
      <c r="C4" s="131">
        <v>0.42</v>
      </c>
      <c r="D4" s="131" t="s">
        <v>161</v>
      </c>
      <c r="E4" s="131">
        <v>1.56</v>
      </c>
      <c r="F4" s="132" t="s">
        <v>274</v>
      </c>
      <c r="G4" s="133">
        <v>0.43</v>
      </c>
      <c r="H4" s="131" t="s">
        <v>278</v>
      </c>
      <c r="I4" s="134">
        <v>0.25</v>
      </c>
      <c r="J4" s="98"/>
      <c r="K4" s="98"/>
      <c r="L4" s="98"/>
      <c r="M4" s="98"/>
      <c r="N4" s="98"/>
    </row>
    <row r="5" spans="1:16" x14ac:dyDescent="0.25">
      <c r="A5" s="129" t="s">
        <v>4</v>
      </c>
      <c r="B5" s="130" t="s">
        <v>55</v>
      </c>
      <c r="C5" s="131">
        <v>0.42</v>
      </c>
      <c r="D5" s="131" t="s">
        <v>161</v>
      </c>
      <c r="E5" s="131">
        <v>1.56</v>
      </c>
      <c r="F5" s="132" t="s">
        <v>274</v>
      </c>
      <c r="G5" s="133">
        <v>0.43</v>
      </c>
      <c r="H5" s="131" t="s">
        <v>278</v>
      </c>
      <c r="I5" s="134">
        <v>0.25</v>
      </c>
      <c r="J5" s="98"/>
      <c r="K5" s="98"/>
      <c r="L5" s="98"/>
      <c r="M5" s="98"/>
      <c r="N5" s="98"/>
      <c r="O5" s="317" t="s">
        <v>237</v>
      </c>
      <c r="P5" s="128">
        <v>0</v>
      </c>
    </row>
    <row r="6" spans="1:16" x14ac:dyDescent="0.25">
      <c r="A6" s="129" t="s">
        <v>3</v>
      </c>
      <c r="B6" s="130" t="s">
        <v>97</v>
      </c>
      <c r="C6" s="131">
        <v>0.42</v>
      </c>
      <c r="D6" s="131" t="s">
        <v>161</v>
      </c>
      <c r="E6" s="131">
        <v>1.56</v>
      </c>
      <c r="F6" s="132" t="s">
        <v>274</v>
      </c>
      <c r="G6" s="133">
        <v>0.43</v>
      </c>
      <c r="H6" s="131" t="s">
        <v>278</v>
      </c>
      <c r="I6" s="134">
        <v>0.25</v>
      </c>
      <c r="J6" s="98"/>
      <c r="K6" s="98"/>
      <c r="L6" s="98"/>
      <c r="M6" s="98"/>
      <c r="N6" s="98"/>
      <c r="O6" s="319"/>
      <c r="P6" s="136">
        <v>0.05</v>
      </c>
    </row>
    <row r="7" spans="1:16" x14ac:dyDescent="0.25">
      <c r="A7" s="129" t="s">
        <v>5</v>
      </c>
      <c r="B7" s="130" t="s">
        <v>56</v>
      </c>
      <c r="C7" s="131">
        <v>0.52</v>
      </c>
      <c r="D7" s="131" t="s">
        <v>161</v>
      </c>
      <c r="E7" s="131">
        <v>1.56</v>
      </c>
      <c r="F7" s="132" t="s">
        <v>274</v>
      </c>
      <c r="G7" s="133">
        <v>0.43</v>
      </c>
      <c r="H7" s="131" t="s">
        <v>278</v>
      </c>
      <c r="I7" s="134">
        <v>0.25</v>
      </c>
      <c r="J7" s="98"/>
      <c r="K7" s="98"/>
      <c r="L7" s="98"/>
      <c r="M7" s="98"/>
      <c r="N7" s="98"/>
      <c r="O7" s="319"/>
      <c r="P7" s="136">
        <v>0.1</v>
      </c>
    </row>
    <row r="8" spans="1:16" ht="15.75" thickBot="1" x14ac:dyDescent="0.3">
      <c r="A8" s="129" t="s">
        <v>164</v>
      </c>
      <c r="B8" s="130" t="s">
        <v>57</v>
      </c>
      <c r="C8" s="131">
        <v>0.36</v>
      </c>
      <c r="D8" s="131" t="s">
        <v>161</v>
      </c>
      <c r="E8" s="131">
        <v>1.3</v>
      </c>
      <c r="F8" s="132" t="s">
        <v>274</v>
      </c>
      <c r="G8" s="133">
        <v>0.55000000000000004</v>
      </c>
      <c r="H8" s="131" t="s">
        <v>153</v>
      </c>
      <c r="I8" s="134">
        <v>0.43</v>
      </c>
      <c r="J8" s="98"/>
      <c r="K8" s="98"/>
      <c r="L8" s="98"/>
      <c r="M8" s="98"/>
      <c r="N8" s="98"/>
      <c r="O8" s="318"/>
      <c r="P8" s="135">
        <v>0.15</v>
      </c>
    </row>
    <row r="9" spans="1:16" ht="15.75" thickBot="1" x14ac:dyDescent="0.3">
      <c r="A9" s="129" t="s">
        <v>6</v>
      </c>
      <c r="B9" s="130" t="s">
        <v>58</v>
      </c>
      <c r="C9" s="131">
        <v>0.61</v>
      </c>
      <c r="D9" s="131" t="s">
        <v>161</v>
      </c>
      <c r="E9" s="131">
        <v>1.56</v>
      </c>
      <c r="F9" s="132" t="s">
        <v>274</v>
      </c>
      <c r="G9" s="133">
        <v>0.43</v>
      </c>
      <c r="H9" s="131" t="s">
        <v>278</v>
      </c>
      <c r="I9" s="134">
        <v>0.25</v>
      </c>
      <c r="J9" s="98"/>
      <c r="K9" s="98"/>
      <c r="L9" s="98"/>
      <c r="M9" s="98"/>
      <c r="N9" s="98"/>
    </row>
    <row r="10" spans="1:16" x14ac:dyDescent="0.25">
      <c r="A10" s="129" t="s">
        <v>7</v>
      </c>
      <c r="B10" s="130" t="s">
        <v>59</v>
      </c>
      <c r="C10" s="131">
        <v>0.66</v>
      </c>
      <c r="D10" s="131" t="s">
        <v>161</v>
      </c>
      <c r="E10" s="131">
        <v>1.56</v>
      </c>
      <c r="F10" s="132" t="s">
        <v>274</v>
      </c>
      <c r="G10" s="133">
        <v>0.43</v>
      </c>
      <c r="H10" s="131" t="s">
        <v>278</v>
      </c>
      <c r="I10" s="134">
        <v>0.25</v>
      </c>
      <c r="J10" s="98"/>
      <c r="K10" s="98"/>
      <c r="L10" s="98"/>
      <c r="M10" s="98"/>
      <c r="N10" s="98"/>
      <c r="O10" s="317" t="s">
        <v>236</v>
      </c>
      <c r="P10" s="128">
        <v>0</v>
      </c>
    </row>
    <row r="11" spans="1:16" ht="15.75" thickBot="1" x14ac:dyDescent="0.3">
      <c r="A11" s="129" t="s">
        <v>8</v>
      </c>
      <c r="B11" s="130" t="s">
        <v>60</v>
      </c>
      <c r="C11" s="131">
        <v>0.47</v>
      </c>
      <c r="D11" s="131" t="s">
        <v>161</v>
      </c>
      <c r="E11" s="131">
        <v>1.56</v>
      </c>
      <c r="F11" s="132" t="s">
        <v>274</v>
      </c>
      <c r="G11" s="133">
        <v>0.43</v>
      </c>
      <c r="H11" s="131" t="s">
        <v>278</v>
      </c>
      <c r="I11" s="134">
        <v>0.25</v>
      </c>
      <c r="J11" s="98"/>
      <c r="K11" s="98"/>
      <c r="L11" s="98"/>
      <c r="M11" s="98"/>
      <c r="N11" s="98"/>
      <c r="O11" s="318"/>
      <c r="P11" s="135">
        <v>0.1</v>
      </c>
    </row>
    <row r="12" spans="1:16" x14ac:dyDescent="0.25">
      <c r="A12" s="129" t="s">
        <v>9</v>
      </c>
      <c r="B12" s="130" t="s">
        <v>61</v>
      </c>
      <c r="C12" s="131">
        <v>0.67</v>
      </c>
      <c r="D12" s="131" t="s">
        <v>161</v>
      </c>
      <c r="E12" s="131">
        <v>1.56</v>
      </c>
      <c r="F12" s="132" t="s">
        <v>274</v>
      </c>
      <c r="G12" s="133">
        <v>0.43</v>
      </c>
      <c r="H12" s="131" t="s">
        <v>152</v>
      </c>
      <c r="I12" s="134">
        <v>0.25</v>
      </c>
      <c r="J12" s="98"/>
      <c r="K12" s="98"/>
      <c r="L12" s="98"/>
      <c r="M12" s="98"/>
      <c r="N12" s="98"/>
    </row>
    <row r="13" spans="1:16" x14ac:dyDescent="0.25">
      <c r="A13" s="129" t="s">
        <v>10</v>
      </c>
      <c r="B13" s="130" t="s">
        <v>62</v>
      </c>
      <c r="C13" s="131">
        <v>0.7</v>
      </c>
      <c r="D13" s="131" t="s">
        <v>161</v>
      </c>
      <c r="E13" s="131">
        <v>1.56</v>
      </c>
      <c r="F13" s="132" t="s">
        <v>274</v>
      </c>
      <c r="G13" s="133">
        <v>0.43</v>
      </c>
      <c r="H13" s="131" t="s">
        <v>152</v>
      </c>
      <c r="I13" s="134">
        <v>0.25</v>
      </c>
      <c r="J13" s="98"/>
      <c r="K13" s="98"/>
      <c r="L13" s="98"/>
      <c r="M13" s="98"/>
      <c r="N13" s="98"/>
    </row>
    <row r="14" spans="1:16" x14ac:dyDescent="0.25">
      <c r="A14" s="129" t="s">
        <v>11</v>
      </c>
      <c r="B14" s="130" t="s">
        <v>63</v>
      </c>
      <c r="C14" s="131">
        <v>0.54</v>
      </c>
      <c r="D14" s="131" t="s">
        <v>161</v>
      </c>
      <c r="E14" s="131">
        <v>1.56</v>
      </c>
      <c r="F14" s="132" t="s">
        <v>274</v>
      </c>
      <c r="G14" s="133">
        <v>0.43</v>
      </c>
      <c r="H14" s="131" t="s">
        <v>152</v>
      </c>
      <c r="I14" s="134">
        <v>0.25</v>
      </c>
      <c r="J14" s="98"/>
      <c r="K14" s="98"/>
      <c r="L14" s="98"/>
      <c r="M14" s="98"/>
      <c r="N14" s="98"/>
    </row>
    <row r="15" spans="1:16" x14ac:dyDescent="0.25">
      <c r="A15" s="129" t="s">
        <v>12</v>
      </c>
      <c r="B15" s="130" t="s">
        <v>64</v>
      </c>
      <c r="C15" s="131">
        <v>0.65</v>
      </c>
      <c r="D15" s="131" t="s">
        <v>161</v>
      </c>
      <c r="E15" s="131">
        <v>1.56</v>
      </c>
      <c r="F15" s="132" t="s">
        <v>274</v>
      </c>
      <c r="G15" s="133">
        <v>0.43</v>
      </c>
      <c r="H15" s="131" t="s">
        <v>152</v>
      </c>
      <c r="I15" s="134">
        <v>0.25</v>
      </c>
      <c r="J15" s="98"/>
      <c r="K15" s="98"/>
      <c r="L15" s="98"/>
      <c r="M15" s="98"/>
      <c r="N15" s="98"/>
    </row>
    <row r="16" spans="1:16" x14ac:dyDescent="0.25">
      <c r="A16" s="129" t="s">
        <v>13</v>
      </c>
      <c r="B16" s="130" t="s">
        <v>65</v>
      </c>
      <c r="C16" s="131">
        <v>0.56000000000000005</v>
      </c>
      <c r="D16" s="131" t="s">
        <v>161</v>
      </c>
      <c r="E16" s="131">
        <v>1.56</v>
      </c>
      <c r="F16" s="132" t="s">
        <v>274</v>
      </c>
      <c r="G16" s="133">
        <v>0.43</v>
      </c>
      <c r="H16" s="131" t="s">
        <v>152</v>
      </c>
      <c r="I16" s="134">
        <v>0.25</v>
      </c>
      <c r="J16" s="98"/>
      <c r="K16" s="98"/>
      <c r="L16" s="98"/>
      <c r="M16" s="98"/>
      <c r="N16" s="98"/>
    </row>
    <row r="17" spans="1:14" x14ac:dyDescent="0.25">
      <c r="A17" s="129" t="s">
        <v>14</v>
      </c>
      <c r="B17" s="130" t="s">
        <v>66</v>
      </c>
      <c r="C17" s="131">
        <v>0.57999999999999996</v>
      </c>
      <c r="D17" s="131" t="s">
        <v>161</v>
      </c>
      <c r="E17" s="131">
        <v>1.56</v>
      </c>
      <c r="F17" s="132" t="s">
        <v>274</v>
      </c>
      <c r="G17" s="133">
        <v>0.43</v>
      </c>
      <c r="H17" s="131" t="s">
        <v>152</v>
      </c>
      <c r="I17" s="134">
        <v>0.25</v>
      </c>
      <c r="J17" s="98"/>
      <c r="K17" s="98"/>
      <c r="L17" s="98"/>
      <c r="M17" s="98"/>
      <c r="N17" s="98"/>
    </row>
    <row r="18" spans="1:14" x14ac:dyDescent="0.25">
      <c r="A18" s="129" t="s">
        <v>15</v>
      </c>
      <c r="B18" s="130" t="s">
        <v>67</v>
      </c>
      <c r="C18" s="131">
        <v>0.64</v>
      </c>
      <c r="D18" s="131" t="s">
        <v>161</v>
      </c>
      <c r="E18" s="131">
        <v>1.56</v>
      </c>
      <c r="F18" s="132" t="s">
        <v>274</v>
      </c>
      <c r="G18" s="133">
        <v>0.43</v>
      </c>
      <c r="H18" s="131" t="s">
        <v>152</v>
      </c>
      <c r="I18" s="134">
        <v>0.25</v>
      </c>
      <c r="J18" s="98"/>
      <c r="K18" s="98"/>
      <c r="L18" s="98"/>
      <c r="M18" s="98"/>
      <c r="N18" s="98"/>
    </row>
    <row r="19" spans="1:14" x14ac:dyDescent="0.25">
      <c r="A19" s="129" t="s">
        <v>16</v>
      </c>
      <c r="B19" s="130" t="s">
        <v>68</v>
      </c>
      <c r="C19" s="131">
        <v>0.73</v>
      </c>
      <c r="D19" s="131" t="s">
        <v>161</v>
      </c>
      <c r="E19" s="131">
        <v>1.56</v>
      </c>
      <c r="F19" s="132" t="s">
        <v>274</v>
      </c>
      <c r="G19" s="133">
        <v>0.43</v>
      </c>
      <c r="H19" s="131" t="s">
        <v>152</v>
      </c>
      <c r="I19" s="134">
        <v>0.25</v>
      </c>
      <c r="J19" s="98"/>
      <c r="K19" s="98"/>
      <c r="L19" s="98"/>
      <c r="M19" s="98"/>
      <c r="N19" s="98"/>
    </row>
    <row r="20" spans="1:14" x14ac:dyDescent="0.25">
      <c r="A20" s="129" t="s">
        <v>52</v>
      </c>
      <c r="B20" s="130" t="s">
        <v>69</v>
      </c>
      <c r="C20" s="131">
        <v>0.69</v>
      </c>
      <c r="D20" s="131" t="s">
        <v>131</v>
      </c>
      <c r="E20" s="131">
        <v>1.56</v>
      </c>
      <c r="F20" s="132" t="s">
        <v>274</v>
      </c>
      <c r="G20" s="133">
        <v>0.43</v>
      </c>
      <c r="H20" s="131" t="s">
        <v>282</v>
      </c>
      <c r="I20" s="134">
        <v>0.25</v>
      </c>
      <c r="J20" s="98"/>
      <c r="K20" s="98"/>
      <c r="L20" s="98"/>
      <c r="M20" s="98"/>
      <c r="N20" s="98"/>
    </row>
    <row r="21" spans="1:14" x14ac:dyDescent="0.25">
      <c r="A21" s="129" t="s">
        <v>154</v>
      </c>
      <c r="B21" s="130" t="s">
        <v>155</v>
      </c>
      <c r="C21" s="131">
        <v>0.36</v>
      </c>
      <c r="D21" s="131" t="s">
        <v>161</v>
      </c>
      <c r="E21" s="131">
        <v>1.3</v>
      </c>
      <c r="F21" s="132" t="s">
        <v>274</v>
      </c>
      <c r="G21" s="133">
        <v>0.55000000000000004</v>
      </c>
      <c r="H21" s="131" t="s">
        <v>153</v>
      </c>
      <c r="I21" s="134">
        <v>0.43</v>
      </c>
      <c r="J21" s="98"/>
      <c r="K21" s="98"/>
      <c r="L21" s="98"/>
      <c r="M21" s="98"/>
      <c r="N21" s="98"/>
    </row>
    <row r="22" spans="1:14" x14ac:dyDescent="0.25">
      <c r="A22" s="129" t="s">
        <v>17</v>
      </c>
      <c r="B22" s="130" t="s">
        <v>70</v>
      </c>
      <c r="C22" s="131">
        <v>0.4</v>
      </c>
      <c r="D22" s="131" t="s">
        <v>161</v>
      </c>
      <c r="E22" s="131">
        <v>1.3</v>
      </c>
      <c r="F22" s="132" t="s">
        <v>274</v>
      </c>
      <c r="G22" s="133">
        <v>0.55000000000000004</v>
      </c>
      <c r="H22" s="131" t="s">
        <v>153</v>
      </c>
      <c r="I22" s="134">
        <v>0.43</v>
      </c>
      <c r="J22" s="98"/>
      <c r="K22" s="98"/>
      <c r="L22" s="98"/>
      <c r="M22" s="98"/>
      <c r="N22" s="98"/>
    </row>
    <row r="23" spans="1:14" x14ac:dyDescent="0.25">
      <c r="A23" s="129" t="s">
        <v>18</v>
      </c>
      <c r="B23" s="130" t="s">
        <v>71</v>
      </c>
      <c r="C23" s="131">
        <v>0.43</v>
      </c>
      <c r="D23" s="131" t="s">
        <v>161</v>
      </c>
      <c r="E23" s="131">
        <v>1.3</v>
      </c>
      <c r="F23" s="132" t="s">
        <v>274</v>
      </c>
      <c r="G23" s="133">
        <v>0.55000000000000004</v>
      </c>
      <c r="H23" s="131" t="s">
        <v>153</v>
      </c>
      <c r="I23" s="134">
        <v>0.43</v>
      </c>
      <c r="J23" s="98"/>
      <c r="K23" s="98"/>
      <c r="L23" s="98"/>
      <c r="M23" s="98"/>
      <c r="N23" s="98"/>
    </row>
    <row r="24" spans="1:14" x14ac:dyDescent="0.25">
      <c r="A24" s="129" t="s">
        <v>19</v>
      </c>
      <c r="B24" s="130" t="s">
        <v>72</v>
      </c>
      <c r="C24" s="131">
        <v>0.37</v>
      </c>
      <c r="D24" s="131" t="s">
        <v>161</v>
      </c>
      <c r="E24" s="131">
        <v>1.3</v>
      </c>
      <c r="F24" s="132" t="s">
        <v>274</v>
      </c>
      <c r="G24" s="133">
        <v>0.55000000000000004</v>
      </c>
      <c r="H24" s="131" t="s">
        <v>152</v>
      </c>
      <c r="I24" s="134">
        <v>0.43</v>
      </c>
      <c r="J24" s="98"/>
      <c r="K24" s="98"/>
      <c r="L24" s="98"/>
      <c r="M24" s="98"/>
      <c r="N24" s="98"/>
    </row>
    <row r="25" spans="1:14" x14ac:dyDescent="0.25">
      <c r="A25" s="129" t="s">
        <v>20</v>
      </c>
      <c r="B25" s="130" t="s">
        <v>73</v>
      </c>
      <c r="C25" s="131">
        <v>0.36</v>
      </c>
      <c r="D25" s="131" t="s">
        <v>161</v>
      </c>
      <c r="E25" s="131">
        <v>1.3</v>
      </c>
      <c r="F25" s="132" t="s">
        <v>274</v>
      </c>
      <c r="G25" s="133">
        <v>0.55000000000000004</v>
      </c>
      <c r="H25" s="131" t="s">
        <v>152</v>
      </c>
      <c r="I25" s="134">
        <v>0.43</v>
      </c>
      <c r="J25" s="98"/>
      <c r="K25" s="98"/>
      <c r="L25" s="98"/>
      <c r="M25" s="98"/>
      <c r="N25" s="98"/>
    </row>
    <row r="26" spans="1:14" x14ac:dyDescent="0.25">
      <c r="A26" s="129" t="s">
        <v>21</v>
      </c>
      <c r="B26" s="130" t="s">
        <v>74</v>
      </c>
      <c r="C26" s="131">
        <v>0.56000000000000005</v>
      </c>
      <c r="D26" s="131" t="s">
        <v>161</v>
      </c>
      <c r="E26" s="131">
        <v>1.56</v>
      </c>
      <c r="F26" s="132" t="s">
        <v>274</v>
      </c>
      <c r="G26" s="133">
        <v>0.53</v>
      </c>
      <c r="H26" s="131" t="s">
        <v>275</v>
      </c>
      <c r="I26" s="134">
        <v>0.25</v>
      </c>
      <c r="J26" s="98"/>
      <c r="K26" s="98"/>
      <c r="L26" s="98"/>
      <c r="M26" s="98"/>
      <c r="N26" s="98"/>
    </row>
    <row r="27" spans="1:14" x14ac:dyDescent="0.25">
      <c r="A27" s="129" t="s">
        <v>22</v>
      </c>
      <c r="B27" s="130" t="s">
        <v>75</v>
      </c>
      <c r="C27" s="131">
        <v>0.51</v>
      </c>
      <c r="D27" s="131" t="s">
        <v>161</v>
      </c>
      <c r="E27" s="131">
        <v>1.56</v>
      </c>
      <c r="F27" s="132" t="s">
        <v>274</v>
      </c>
      <c r="G27" s="133">
        <v>0.53</v>
      </c>
      <c r="H27" s="131" t="s">
        <v>275</v>
      </c>
      <c r="I27" s="134">
        <v>0.25</v>
      </c>
      <c r="J27" s="98"/>
      <c r="K27" s="98"/>
      <c r="L27" s="98"/>
      <c r="M27" s="98"/>
      <c r="N27" s="98"/>
    </row>
    <row r="28" spans="1:14" x14ac:dyDescent="0.25">
      <c r="A28" s="129" t="s">
        <v>23</v>
      </c>
      <c r="B28" s="130" t="s">
        <v>76</v>
      </c>
      <c r="C28" s="131">
        <v>0.51</v>
      </c>
      <c r="D28" s="131" t="s">
        <v>161</v>
      </c>
      <c r="E28" s="131">
        <v>1.56</v>
      </c>
      <c r="F28" s="132" t="s">
        <v>274</v>
      </c>
      <c r="G28" s="133">
        <v>0.53</v>
      </c>
      <c r="H28" s="131" t="s">
        <v>275</v>
      </c>
      <c r="I28" s="134">
        <v>0.25</v>
      </c>
      <c r="J28" s="98"/>
      <c r="K28" s="98"/>
      <c r="L28" s="98"/>
      <c r="M28" s="98"/>
      <c r="N28" s="98"/>
    </row>
    <row r="29" spans="1:14" x14ac:dyDescent="0.25">
      <c r="A29" s="129" t="s">
        <v>24</v>
      </c>
      <c r="B29" s="130" t="s">
        <v>24</v>
      </c>
      <c r="C29" s="131">
        <v>0.56000000000000005</v>
      </c>
      <c r="D29" s="131" t="s">
        <v>161</v>
      </c>
      <c r="E29" s="131">
        <v>1.56</v>
      </c>
      <c r="F29" s="132" t="s">
        <v>274</v>
      </c>
      <c r="G29" s="133">
        <v>0.53</v>
      </c>
      <c r="H29" s="131" t="s">
        <v>275</v>
      </c>
      <c r="I29" s="134">
        <v>0.25</v>
      </c>
      <c r="J29" s="98"/>
      <c r="K29" s="98"/>
      <c r="L29" s="98"/>
      <c r="M29" s="98"/>
      <c r="N29" s="98"/>
    </row>
    <row r="30" spans="1:14" x14ac:dyDescent="0.25">
      <c r="A30" s="129" t="s">
        <v>25</v>
      </c>
      <c r="B30" s="130" t="s">
        <v>77</v>
      </c>
      <c r="C30" s="131">
        <v>0.55000000000000004</v>
      </c>
      <c r="D30" s="131" t="s">
        <v>161</v>
      </c>
      <c r="E30" s="131">
        <v>1.56</v>
      </c>
      <c r="F30" s="132" t="s">
        <v>274</v>
      </c>
      <c r="G30" s="133">
        <v>0.53</v>
      </c>
      <c r="H30" s="131" t="s">
        <v>152</v>
      </c>
      <c r="I30" s="134">
        <v>0.25</v>
      </c>
      <c r="J30" s="98"/>
      <c r="K30" s="98"/>
      <c r="L30" s="98"/>
      <c r="M30" s="98"/>
      <c r="N30" s="98"/>
    </row>
    <row r="31" spans="1:14" x14ac:dyDescent="0.25">
      <c r="A31" s="129" t="s">
        <v>26</v>
      </c>
      <c r="B31" s="130" t="s">
        <v>78</v>
      </c>
      <c r="C31" s="131">
        <v>0.56000000000000005</v>
      </c>
      <c r="D31" s="131" t="s">
        <v>161</v>
      </c>
      <c r="E31" s="131">
        <v>1.56</v>
      </c>
      <c r="F31" s="132" t="s">
        <v>274</v>
      </c>
      <c r="G31" s="133">
        <v>0.43</v>
      </c>
      <c r="H31" s="131" t="s">
        <v>278</v>
      </c>
      <c r="I31" s="134">
        <v>0.25</v>
      </c>
      <c r="J31" s="98"/>
      <c r="K31" s="98"/>
      <c r="L31" s="98"/>
      <c r="M31" s="98"/>
      <c r="N31" s="98"/>
    </row>
    <row r="32" spans="1:14" x14ac:dyDescent="0.25">
      <c r="A32" s="129" t="s">
        <v>27</v>
      </c>
      <c r="B32" s="130" t="s">
        <v>79</v>
      </c>
      <c r="C32" s="131">
        <v>0.48</v>
      </c>
      <c r="D32" s="131" t="s">
        <v>161</v>
      </c>
      <c r="E32" s="131">
        <v>1.3</v>
      </c>
      <c r="F32" s="132" t="s">
        <v>274</v>
      </c>
      <c r="G32" s="133">
        <v>0.6</v>
      </c>
      <c r="H32" s="131" t="s">
        <v>281</v>
      </c>
      <c r="I32" s="134">
        <v>0.43</v>
      </c>
      <c r="J32" s="98"/>
      <c r="K32" s="98"/>
      <c r="L32" s="98"/>
      <c r="M32" s="98"/>
      <c r="N32" s="98"/>
    </row>
    <row r="33" spans="1:14" x14ac:dyDescent="0.25">
      <c r="A33" s="129" t="s">
        <v>28</v>
      </c>
      <c r="B33" s="130" t="s">
        <v>80</v>
      </c>
      <c r="C33" s="131">
        <v>0.42</v>
      </c>
      <c r="D33" s="131" t="s">
        <v>161</v>
      </c>
      <c r="E33" s="131">
        <v>1.3</v>
      </c>
      <c r="F33" s="132" t="s">
        <v>274</v>
      </c>
      <c r="G33" s="133">
        <v>0.6</v>
      </c>
      <c r="H33" s="131" t="s">
        <v>281</v>
      </c>
      <c r="I33" s="134">
        <v>0.43</v>
      </c>
      <c r="J33" s="98"/>
      <c r="K33" s="98"/>
      <c r="L33" s="98"/>
      <c r="M33" s="98"/>
      <c r="N33" s="98"/>
    </row>
    <row r="34" spans="1:14" x14ac:dyDescent="0.25">
      <c r="A34" s="129" t="s">
        <v>81</v>
      </c>
      <c r="B34" s="130" t="s">
        <v>163</v>
      </c>
      <c r="C34" s="131">
        <v>0.42</v>
      </c>
      <c r="D34" s="131" t="s">
        <v>103</v>
      </c>
      <c r="E34" s="131">
        <v>1.3</v>
      </c>
      <c r="F34" s="132" t="s">
        <v>274</v>
      </c>
      <c r="G34" s="133">
        <v>0.6</v>
      </c>
      <c r="H34" s="130" t="s">
        <v>280</v>
      </c>
      <c r="I34" s="134">
        <v>0.43</v>
      </c>
      <c r="J34" s="98"/>
      <c r="K34" s="98"/>
      <c r="L34" s="98"/>
      <c r="M34" s="98"/>
      <c r="N34" s="98"/>
    </row>
    <row r="35" spans="1:14" x14ac:dyDescent="0.25">
      <c r="A35" s="129" t="s">
        <v>29</v>
      </c>
      <c r="B35" s="130" t="s">
        <v>82</v>
      </c>
      <c r="C35" s="131">
        <v>0.5</v>
      </c>
      <c r="D35" s="131" t="s">
        <v>161</v>
      </c>
      <c r="E35" s="131">
        <v>1.56</v>
      </c>
      <c r="F35" s="132" t="s">
        <v>274</v>
      </c>
      <c r="G35" s="133">
        <v>0.43</v>
      </c>
      <c r="H35" s="131" t="s">
        <v>278</v>
      </c>
      <c r="I35" s="134">
        <v>0.25</v>
      </c>
      <c r="J35" s="98"/>
      <c r="K35" s="98"/>
      <c r="L35" s="98"/>
      <c r="M35" s="98"/>
      <c r="N35" s="98"/>
    </row>
    <row r="36" spans="1:14" x14ac:dyDescent="0.25">
      <c r="A36" s="129" t="s">
        <v>102</v>
      </c>
      <c r="B36" s="130" t="s">
        <v>101</v>
      </c>
      <c r="C36" s="131">
        <v>0.55000000000000004</v>
      </c>
      <c r="D36" s="131" t="s">
        <v>161</v>
      </c>
      <c r="E36" s="131">
        <v>1.56</v>
      </c>
      <c r="F36" s="132" t="s">
        <v>274</v>
      </c>
      <c r="G36" s="133">
        <v>0.53</v>
      </c>
      <c r="H36" s="131" t="s">
        <v>275</v>
      </c>
      <c r="I36" s="134">
        <v>0.25</v>
      </c>
      <c r="J36" s="98"/>
      <c r="K36" s="98"/>
      <c r="L36" s="98"/>
      <c r="M36" s="98"/>
      <c r="N36" s="98"/>
    </row>
    <row r="37" spans="1:14" x14ac:dyDescent="0.25">
      <c r="A37" s="129" t="s">
        <v>30</v>
      </c>
      <c r="B37" s="130" t="s">
        <v>104</v>
      </c>
      <c r="C37" s="131">
        <v>0.52</v>
      </c>
      <c r="D37" s="131" t="s">
        <v>161</v>
      </c>
      <c r="E37" s="131">
        <v>1.56</v>
      </c>
      <c r="F37" s="132" t="s">
        <v>274</v>
      </c>
      <c r="G37" s="133">
        <v>0.53</v>
      </c>
      <c r="H37" s="131" t="s">
        <v>275</v>
      </c>
      <c r="I37" s="134">
        <v>0.25</v>
      </c>
      <c r="J37" s="98"/>
      <c r="K37" s="98"/>
      <c r="L37" s="98"/>
      <c r="M37" s="98"/>
      <c r="N37" s="98"/>
    </row>
    <row r="38" spans="1:14" x14ac:dyDescent="0.25">
      <c r="A38" s="129" t="s">
        <v>31</v>
      </c>
      <c r="B38" s="130" t="s">
        <v>105</v>
      </c>
      <c r="C38" s="131">
        <v>0.52</v>
      </c>
      <c r="D38" s="131" t="s">
        <v>161</v>
      </c>
      <c r="E38" s="131">
        <v>1.56</v>
      </c>
      <c r="F38" s="132" t="s">
        <v>274</v>
      </c>
      <c r="G38" s="133">
        <v>0.43</v>
      </c>
      <c r="H38" s="131" t="s">
        <v>278</v>
      </c>
      <c r="I38" s="134">
        <v>0.25</v>
      </c>
      <c r="J38" s="98"/>
      <c r="K38" s="98"/>
      <c r="L38" s="98"/>
      <c r="M38" s="98"/>
      <c r="N38" s="98"/>
    </row>
    <row r="39" spans="1:14" x14ac:dyDescent="0.25">
      <c r="A39" s="129" t="s">
        <v>107</v>
      </c>
      <c r="B39" s="130" t="s">
        <v>132</v>
      </c>
      <c r="C39" s="131">
        <v>0.313</v>
      </c>
      <c r="D39" s="131" t="s">
        <v>130</v>
      </c>
      <c r="E39" s="131">
        <v>1.56</v>
      </c>
      <c r="F39" s="132" t="s">
        <v>274</v>
      </c>
      <c r="G39" s="133">
        <v>0.6</v>
      </c>
      <c r="H39" s="131" t="s">
        <v>283</v>
      </c>
      <c r="I39" s="134">
        <v>1.03</v>
      </c>
      <c r="J39" s="98"/>
      <c r="K39" s="98"/>
      <c r="L39" s="98"/>
      <c r="M39" s="98"/>
      <c r="N39" s="98"/>
    </row>
    <row r="40" spans="1:14" x14ac:dyDescent="0.25">
      <c r="A40" s="129" t="s">
        <v>108</v>
      </c>
      <c r="B40" s="130" t="s">
        <v>132</v>
      </c>
      <c r="C40" s="131">
        <v>0.35199999999999998</v>
      </c>
      <c r="D40" s="131" t="s">
        <v>130</v>
      </c>
      <c r="E40" s="131">
        <v>1.56</v>
      </c>
      <c r="F40" s="132" t="s">
        <v>274</v>
      </c>
      <c r="G40" s="133">
        <v>0.6</v>
      </c>
      <c r="H40" s="131" t="s">
        <v>283</v>
      </c>
      <c r="I40" s="134">
        <v>1.03</v>
      </c>
      <c r="J40" s="98"/>
      <c r="K40" s="98"/>
      <c r="L40" s="98"/>
      <c r="M40" s="98"/>
      <c r="N40" s="98"/>
    </row>
    <row r="41" spans="1:14" x14ac:dyDescent="0.25">
      <c r="A41" s="129" t="s">
        <v>121</v>
      </c>
      <c r="B41" s="130" t="s">
        <v>132</v>
      </c>
      <c r="C41" s="131">
        <v>0.32200000000000001</v>
      </c>
      <c r="D41" s="131" t="s">
        <v>130</v>
      </c>
      <c r="E41" s="131">
        <v>1.56</v>
      </c>
      <c r="F41" s="132" t="s">
        <v>274</v>
      </c>
      <c r="G41" s="133">
        <v>0.6</v>
      </c>
      <c r="H41" s="131" t="s">
        <v>283</v>
      </c>
      <c r="I41" s="134">
        <v>1.03</v>
      </c>
      <c r="J41" s="98"/>
      <c r="K41" s="98"/>
      <c r="L41" s="98"/>
      <c r="M41" s="98"/>
      <c r="N41" s="98"/>
    </row>
    <row r="42" spans="1:14" x14ac:dyDescent="0.25">
      <c r="A42" s="129" t="s">
        <v>122</v>
      </c>
      <c r="B42" s="130" t="s">
        <v>132</v>
      </c>
      <c r="C42" s="131">
        <v>0.311</v>
      </c>
      <c r="D42" s="131" t="s">
        <v>130</v>
      </c>
      <c r="E42" s="131">
        <v>1.56</v>
      </c>
      <c r="F42" s="132" t="s">
        <v>274</v>
      </c>
      <c r="G42" s="133">
        <v>0.6</v>
      </c>
      <c r="H42" s="131" t="s">
        <v>283</v>
      </c>
      <c r="I42" s="134">
        <v>1.03</v>
      </c>
      <c r="J42" s="98"/>
      <c r="K42" s="98"/>
      <c r="L42" s="98"/>
      <c r="M42" s="98"/>
      <c r="N42" s="98"/>
    </row>
    <row r="43" spans="1:14" x14ac:dyDescent="0.25">
      <c r="A43" s="129" t="s">
        <v>109</v>
      </c>
      <c r="B43" s="130" t="s">
        <v>132</v>
      </c>
      <c r="C43" s="131">
        <v>0.33900000000000002</v>
      </c>
      <c r="D43" s="131" t="s">
        <v>130</v>
      </c>
      <c r="E43" s="131">
        <v>1.56</v>
      </c>
      <c r="F43" s="132" t="s">
        <v>274</v>
      </c>
      <c r="G43" s="133">
        <v>0.6</v>
      </c>
      <c r="H43" s="131" t="s">
        <v>283</v>
      </c>
      <c r="I43" s="134">
        <v>1.03</v>
      </c>
      <c r="J43" s="98"/>
      <c r="K43" s="98"/>
      <c r="L43" s="98"/>
      <c r="M43" s="98"/>
      <c r="N43" s="98"/>
    </row>
    <row r="44" spans="1:14" x14ac:dyDescent="0.25">
      <c r="A44" s="129" t="s">
        <v>123</v>
      </c>
      <c r="B44" s="130" t="s">
        <v>132</v>
      </c>
      <c r="C44" s="131">
        <v>0.33600000000000002</v>
      </c>
      <c r="D44" s="131" t="s">
        <v>130</v>
      </c>
      <c r="E44" s="131">
        <v>1.56</v>
      </c>
      <c r="F44" s="132" t="s">
        <v>274</v>
      </c>
      <c r="G44" s="133">
        <v>0.6</v>
      </c>
      <c r="H44" s="131" t="s">
        <v>283</v>
      </c>
      <c r="I44" s="134">
        <v>1.03</v>
      </c>
      <c r="J44" s="98"/>
      <c r="K44" s="98"/>
      <c r="L44" s="98"/>
      <c r="M44" s="98"/>
      <c r="N44" s="98"/>
    </row>
    <row r="45" spans="1:14" x14ac:dyDescent="0.25">
      <c r="A45" s="129" t="s">
        <v>110</v>
      </c>
      <c r="B45" s="130" t="s">
        <v>132</v>
      </c>
      <c r="C45" s="131">
        <v>0.32900000000000001</v>
      </c>
      <c r="D45" s="131" t="s">
        <v>130</v>
      </c>
      <c r="E45" s="131">
        <v>1.56</v>
      </c>
      <c r="F45" s="132" t="s">
        <v>274</v>
      </c>
      <c r="G45" s="133">
        <v>0.6</v>
      </c>
      <c r="H45" s="131" t="s">
        <v>283</v>
      </c>
      <c r="I45" s="134">
        <v>1.03</v>
      </c>
      <c r="J45" s="98"/>
      <c r="K45" s="98"/>
      <c r="L45" s="98"/>
      <c r="M45" s="98"/>
      <c r="N45" s="98"/>
    </row>
    <row r="46" spans="1:14" x14ac:dyDescent="0.25">
      <c r="A46" s="129" t="s">
        <v>124</v>
      </c>
      <c r="B46" s="130" t="s">
        <v>132</v>
      </c>
      <c r="C46" s="131">
        <v>0.34300000000000003</v>
      </c>
      <c r="D46" s="131" t="s">
        <v>130</v>
      </c>
      <c r="E46" s="131">
        <v>1.56</v>
      </c>
      <c r="F46" s="132" t="s">
        <v>274</v>
      </c>
      <c r="G46" s="133">
        <v>0.6</v>
      </c>
      <c r="H46" s="131" t="s">
        <v>283</v>
      </c>
      <c r="I46" s="134">
        <v>1.03</v>
      </c>
      <c r="J46" s="98"/>
      <c r="K46" s="98"/>
      <c r="L46" s="98"/>
      <c r="M46" s="98"/>
      <c r="N46" s="98"/>
    </row>
    <row r="47" spans="1:14" x14ac:dyDescent="0.25">
      <c r="A47" s="129" t="s">
        <v>125</v>
      </c>
      <c r="B47" s="130" t="s">
        <v>132</v>
      </c>
      <c r="C47" s="131">
        <v>0.32500000000000001</v>
      </c>
      <c r="D47" s="131" t="s">
        <v>130</v>
      </c>
      <c r="E47" s="131">
        <v>1.56</v>
      </c>
      <c r="F47" s="132" t="s">
        <v>274</v>
      </c>
      <c r="G47" s="133">
        <v>0.6</v>
      </c>
      <c r="H47" s="131" t="s">
        <v>283</v>
      </c>
      <c r="I47" s="134">
        <v>1.03</v>
      </c>
      <c r="J47" s="98"/>
      <c r="K47" s="98"/>
      <c r="L47" s="98"/>
      <c r="M47" s="98"/>
      <c r="N47" s="98"/>
    </row>
    <row r="48" spans="1:14" x14ac:dyDescent="0.25">
      <c r="A48" s="129" t="s">
        <v>126</v>
      </c>
      <c r="B48" s="130" t="s">
        <v>132</v>
      </c>
      <c r="C48" s="131">
        <v>0.32</v>
      </c>
      <c r="D48" s="131" t="s">
        <v>130</v>
      </c>
      <c r="E48" s="131">
        <v>1.56</v>
      </c>
      <c r="F48" s="132" t="s">
        <v>274</v>
      </c>
      <c r="G48" s="133">
        <v>0.6</v>
      </c>
      <c r="H48" s="131" t="s">
        <v>283</v>
      </c>
      <c r="I48" s="134">
        <v>1.03</v>
      </c>
      <c r="J48" s="98"/>
      <c r="K48" s="98"/>
      <c r="L48" s="98"/>
      <c r="M48" s="98"/>
      <c r="N48" s="98"/>
    </row>
    <row r="49" spans="1:14" x14ac:dyDescent="0.25">
      <c r="A49" s="129" t="s">
        <v>111</v>
      </c>
      <c r="B49" s="130" t="s">
        <v>132</v>
      </c>
      <c r="C49" s="131">
        <v>0.28199999999999997</v>
      </c>
      <c r="D49" s="131" t="s">
        <v>130</v>
      </c>
      <c r="E49" s="131">
        <v>1.56</v>
      </c>
      <c r="F49" s="132" t="s">
        <v>274</v>
      </c>
      <c r="G49" s="133">
        <v>0.6</v>
      </c>
      <c r="H49" s="131" t="s">
        <v>283</v>
      </c>
      <c r="I49" s="134">
        <v>1.03</v>
      </c>
      <c r="J49" s="98"/>
      <c r="K49" s="98"/>
      <c r="L49" s="98"/>
      <c r="M49" s="98"/>
      <c r="N49" s="98"/>
    </row>
    <row r="50" spans="1:14" x14ac:dyDescent="0.25">
      <c r="A50" s="129" t="s">
        <v>127</v>
      </c>
      <c r="B50" s="130" t="s">
        <v>132</v>
      </c>
      <c r="C50" s="131">
        <v>0.32800000000000001</v>
      </c>
      <c r="D50" s="131" t="s">
        <v>130</v>
      </c>
      <c r="E50" s="131">
        <v>1.56</v>
      </c>
      <c r="F50" s="132" t="s">
        <v>274</v>
      </c>
      <c r="G50" s="133">
        <v>0.6</v>
      </c>
      <c r="H50" s="131" t="s">
        <v>283</v>
      </c>
      <c r="I50" s="134">
        <v>1.03</v>
      </c>
      <c r="J50" s="98"/>
      <c r="K50" s="98"/>
      <c r="L50" s="98"/>
      <c r="M50" s="98"/>
      <c r="N50" s="98"/>
    </row>
    <row r="51" spans="1:14" x14ac:dyDescent="0.25">
      <c r="A51" s="129" t="s">
        <v>112</v>
      </c>
      <c r="B51" s="130" t="s">
        <v>132</v>
      </c>
      <c r="C51" s="131">
        <v>0.32600000000000001</v>
      </c>
      <c r="D51" s="131" t="s">
        <v>130</v>
      </c>
      <c r="E51" s="131">
        <v>1.56</v>
      </c>
      <c r="F51" s="132" t="s">
        <v>274</v>
      </c>
      <c r="G51" s="133">
        <v>0.6</v>
      </c>
      <c r="H51" s="131" t="s">
        <v>283</v>
      </c>
      <c r="I51" s="134">
        <v>1.03</v>
      </c>
      <c r="J51" s="98"/>
      <c r="K51" s="98"/>
      <c r="L51" s="98"/>
      <c r="M51" s="98"/>
      <c r="N51" s="98"/>
    </row>
    <row r="52" spans="1:14" x14ac:dyDescent="0.25">
      <c r="A52" s="129" t="s">
        <v>113</v>
      </c>
      <c r="B52" s="130" t="s">
        <v>132</v>
      </c>
      <c r="C52" s="131">
        <v>0.35899999999999999</v>
      </c>
      <c r="D52" s="131" t="s">
        <v>130</v>
      </c>
      <c r="E52" s="131">
        <v>1.56</v>
      </c>
      <c r="F52" s="132" t="s">
        <v>274</v>
      </c>
      <c r="G52" s="133">
        <v>0.6</v>
      </c>
      <c r="H52" s="131" t="s">
        <v>283</v>
      </c>
      <c r="I52" s="134">
        <v>1.03</v>
      </c>
      <c r="J52" s="98"/>
      <c r="K52" s="98"/>
      <c r="L52" s="98"/>
      <c r="M52" s="98"/>
      <c r="N52" s="98"/>
    </row>
    <row r="53" spans="1:14" x14ac:dyDescent="0.25">
      <c r="A53" s="129" t="s">
        <v>114</v>
      </c>
      <c r="B53" s="130" t="s">
        <v>132</v>
      </c>
      <c r="C53" s="131">
        <v>0.34599999999999997</v>
      </c>
      <c r="D53" s="131" t="s">
        <v>130</v>
      </c>
      <c r="E53" s="131">
        <v>1.56</v>
      </c>
      <c r="F53" s="132" t="s">
        <v>274</v>
      </c>
      <c r="G53" s="133">
        <v>0.6</v>
      </c>
      <c r="H53" s="131" t="s">
        <v>283</v>
      </c>
      <c r="I53" s="134">
        <v>1.03</v>
      </c>
      <c r="J53" s="98"/>
      <c r="K53" s="98"/>
      <c r="L53" s="98"/>
      <c r="M53" s="98"/>
      <c r="N53" s="98"/>
    </row>
    <row r="54" spans="1:14" x14ac:dyDescent="0.25">
      <c r="A54" s="129" t="s">
        <v>115</v>
      </c>
      <c r="B54" s="130" t="s">
        <v>132</v>
      </c>
      <c r="C54" s="131">
        <v>0.32600000000000001</v>
      </c>
      <c r="D54" s="131" t="s">
        <v>130</v>
      </c>
      <c r="E54" s="131">
        <v>1.56</v>
      </c>
      <c r="F54" s="132" t="s">
        <v>274</v>
      </c>
      <c r="G54" s="133">
        <v>0.6</v>
      </c>
      <c r="H54" s="131" t="s">
        <v>283</v>
      </c>
      <c r="I54" s="134">
        <v>1.03</v>
      </c>
      <c r="J54" s="98"/>
      <c r="K54" s="98"/>
      <c r="L54" s="98"/>
      <c r="M54" s="98"/>
      <c r="N54" s="98"/>
    </row>
    <row r="55" spans="1:14" x14ac:dyDescent="0.25">
      <c r="A55" s="129" t="s">
        <v>116</v>
      </c>
      <c r="B55" s="130" t="s">
        <v>132</v>
      </c>
      <c r="C55" s="131">
        <v>0.30499999999999999</v>
      </c>
      <c r="D55" s="131" t="s">
        <v>130</v>
      </c>
      <c r="E55" s="131">
        <v>1.56</v>
      </c>
      <c r="F55" s="132" t="s">
        <v>274</v>
      </c>
      <c r="G55" s="133">
        <v>0.6</v>
      </c>
      <c r="H55" s="131" t="s">
        <v>283</v>
      </c>
      <c r="I55" s="134">
        <v>1.03</v>
      </c>
      <c r="J55" s="98"/>
      <c r="K55" s="98"/>
      <c r="L55" s="98"/>
      <c r="M55" s="98"/>
      <c r="N55" s="98"/>
    </row>
    <row r="56" spans="1:14" x14ac:dyDescent="0.25">
      <c r="A56" s="129" t="s">
        <v>128</v>
      </c>
      <c r="B56" s="130" t="s">
        <v>132</v>
      </c>
      <c r="C56" s="131">
        <v>0.32300000000000001</v>
      </c>
      <c r="D56" s="131" t="s">
        <v>130</v>
      </c>
      <c r="E56" s="131">
        <v>1.56</v>
      </c>
      <c r="F56" s="132" t="s">
        <v>274</v>
      </c>
      <c r="G56" s="133">
        <v>0.6</v>
      </c>
      <c r="H56" s="131" t="s">
        <v>283</v>
      </c>
      <c r="I56" s="134">
        <v>1.03</v>
      </c>
      <c r="J56" s="98"/>
      <c r="K56" s="98"/>
      <c r="L56" s="98"/>
      <c r="M56" s="98"/>
      <c r="N56" s="98"/>
    </row>
    <row r="57" spans="1:14" x14ac:dyDescent="0.25">
      <c r="A57" s="129" t="s">
        <v>129</v>
      </c>
      <c r="B57" s="130" t="s">
        <v>132</v>
      </c>
      <c r="C57" s="131">
        <v>0.36699999999999999</v>
      </c>
      <c r="D57" s="131" t="s">
        <v>130</v>
      </c>
      <c r="E57" s="131">
        <v>1.56</v>
      </c>
      <c r="F57" s="132" t="s">
        <v>274</v>
      </c>
      <c r="G57" s="133">
        <v>0.6</v>
      </c>
      <c r="H57" s="131" t="s">
        <v>283</v>
      </c>
      <c r="I57" s="134">
        <v>1.03</v>
      </c>
      <c r="J57" s="98"/>
      <c r="K57" s="98"/>
      <c r="L57" s="98"/>
      <c r="M57" s="98"/>
      <c r="N57" s="98"/>
    </row>
    <row r="58" spans="1:14" x14ac:dyDescent="0.25">
      <c r="A58" s="129" t="s">
        <v>117</v>
      </c>
      <c r="B58" s="130" t="s">
        <v>132</v>
      </c>
      <c r="C58" s="131">
        <v>0.36</v>
      </c>
      <c r="D58" s="131" t="s">
        <v>130</v>
      </c>
      <c r="E58" s="131">
        <v>1.56</v>
      </c>
      <c r="F58" s="132" t="s">
        <v>274</v>
      </c>
      <c r="G58" s="133">
        <v>0.6</v>
      </c>
      <c r="H58" s="131" t="s">
        <v>283</v>
      </c>
      <c r="I58" s="134">
        <v>1.03</v>
      </c>
      <c r="J58" s="98"/>
      <c r="K58" s="98"/>
      <c r="L58" s="98"/>
      <c r="M58" s="98"/>
      <c r="N58" s="98"/>
    </row>
    <row r="59" spans="1:14" x14ac:dyDescent="0.25">
      <c r="A59" s="129" t="s">
        <v>118</v>
      </c>
      <c r="B59" s="130" t="s">
        <v>132</v>
      </c>
      <c r="C59" s="131">
        <v>0.36799999999999999</v>
      </c>
      <c r="D59" s="131" t="s">
        <v>130</v>
      </c>
      <c r="E59" s="131">
        <v>1.56</v>
      </c>
      <c r="F59" s="132" t="s">
        <v>274</v>
      </c>
      <c r="G59" s="133">
        <v>0.6</v>
      </c>
      <c r="H59" s="131" t="s">
        <v>283</v>
      </c>
      <c r="I59" s="134">
        <v>1.03</v>
      </c>
      <c r="J59" s="98"/>
      <c r="K59" s="98"/>
      <c r="L59" s="98"/>
      <c r="M59" s="98"/>
      <c r="N59" s="98"/>
    </row>
    <row r="60" spans="1:14" x14ac:dyDescent="0.25">
      <c r="A60" s="129" t="s">
        <v>119</v>
      </c>
      <c r="B60" s="130" t="s">
        <v>132</v>
      </c>
      <c r="C60" s="131">
        <v>0.30599999999999999</v>
      </c>
      <c r="D60" s="131" t="s">
        <v>130</v>
      </c>
      <c r="E60" s="131">
        <v>1.56</v>
      </c>
      <c r="F60" s="132" t="s">
        <v>274</v>
      </c>
      <c r="G60" s="133">
        <v>0.6</v>
      </c>
      <c r="H60" s="131" t="s">
        <v>283</v>
      </c>
      <c r="I60" s="134">
        <v>1.03</v>
      </c>
      <c r="J60" s="98"/>
      <c r="K60" s="98"/>
      <c r="L60" s="98"/>
      <c r="M60" s="98"/>
      <c r="N60" s="98"/>
    </row>
    <row r="61" spans="1:14" x14ac:dyDescent="0.25">
      <c r="A61" s="129" t="s">
        <v>120</v>
      </c>
      <c r="B61" s="130" t="s">
        <v>132</v>
      </c>
      <c r="C61" s="131">
        <v>0.313</v>
      </c>
      <c r="D61" s="131" t="s">
        <v>130</v>
      </c>
      <c r="E61" s="131">
        <v>1.56</v>
      </c>
      <c r="F61" s="132" t="s">
        <v>274</v>
      </c>
      <c r="G61" s="133">
        <v>0.6</v>
      </c>
      <c r="H61" s="131" t="s">
        <v>283</v>
      </c>
      <c r="I61" s="134">
        <v>1.03</v>
      </c>
      <c r="J61" s="98"/>
      <c r="K61" s="98"/>
      <c r="L61" s="98"/>
      <c r="M61" s="98"/>
      <c r="N61" s="98"/>
    </row>
    <row r="62" spans="1:14" x14ac:dyDescent="0.25">
      <c r="A62" s="129" t="s">
        <v>32</v>
      </c>
      <c r="B62" s="130" t="s">
        <v>133</v>
      </c>
      <c r="C62" s="131">
        <v>0.37</v>
      </c>
      <c r="D62" s="131" t="s">
        <v>161</v>
      </c>
      <c r="E62" s="131">
        <v>1.56</v>
      </c>
      <c r="F62" s="132" t="s">
        <v>274</v>
      </c>
      <c r="G62" s="133">
        <v>0.6</v>
      </c>
      <c r="H62" s="131" t="s">
        <v>283</v>
      </c>
      <c r="I62" s="134">
        <v>1.03</v>
      </c>
      <c r="J62" s="98"/>
      <c r="K62" s="98"/>
      <c r="L62" s="98"/>
      <c r="M62" s="98"/>
      <c r="N62" s="98"/>
    </row>
    <row r="63" spans="1:14" x14ac:dyDescent="0.25">
      <c r="A63" s="129" t="s">
        <v>90</v>
      </c>
      <c r="B63" s="130" t="s">
        <v>83</v>
      </c>
      <c r="C63" s="131">
        <v>0.45</v>
      </c>
      <c r="D63" s="131" t="s">
        <v>161</v>
      </c>
      <c r="E63" s="131">
        <v>1.3</v>
      </c>
      <c r="F63" s="132" t="s">
        <v>274</v>
      </c>
      <c r="G63" s="133">
        <v>0.45</v>
      </c>
      <c r="H63" s="131" t="s">
        <v>276</v>
      </c>
      <c r="I63" s="134">
        <v>0.43</v>
      </c>
      <c r="J63" s="98"/>
      <c r="K63" s="98"/>
      <c r="L63" s="98"/>
      <c r="M63" s="98"/>
      <c r="N63" s="98"/>
    </row>
    <row r="64" spans="1:14" x14ac:dyDescent="0.25">
      <c r="A64" s="129" t="s">
        <v>33</v>
      </c>
      <c r="B64" s="130" t="s">
        <v>134</v>
      </c>
      <c r="C64" s="131">
        <v>0.39</v>
      </c>
      <c r="D64" s="131" t="s">
        <v>161</v>
      </c>
      <c r="E64" s="131">
        <v>1.3</v>
      </c>
      <c r="F64" s="132" t="s">
        <v>274</v>
      </c>
      <c r="G64" s="133">
        <v>0.45</v>
      </c>
      <c r="H64" s="131" t="s">
        <v>276</v>
      </c>
      <c r="I64" s="134">
        <v>0.43</v>
      </c>
      <c r="J64" s="98"/>
      <c r="K64" s="98"/>
      <c r="L64" s="98"/>
      <c r="M64" s="98"/>
      <c r="N64" s="98"/>
    </row>
    <row r="65" spans="1:14" x14ac:dyDescent="0.25">
      <c r="A65" s="129" t="s">
        <v>34</v>
      </c>
      <c r="B65" s="130" t="s">
        <v>135</v>
      </c>
      <c r="C65" s="131">
        <v>0.44</v>
      </c>
      <c r="D65" s="131" t="s">
        <v>161</v>
      </c>
      <c r="E65" s="131">
        <v>1.3</v>
      </c>
      <c r="F65" s="132" t="s">
        <v>274</v>
      </c>
      <c r="G65" s="133">
        <v>0.45</v>
      </c>
      <c r="H65" s="131" t="s">
        <v>276</v>
      </c>
      <c r="I65" s="134">
        <v>0.43</v>
      </c>
      <c r="J65" s="98"/>
      <c r="K65" s="98"/>
      <c r="L65" s="98"/>
      <c r="M65" s="98"/>
      <c r="N65" s="98"/>
    </row>
    <row r="66" spans="1:14" x14ac:dyDescent="0.25">
      <c r="A66" s="129" t="s">
        <v>35</v>
      </c>
      <c r="B66" s="130" t="s">
        <v>84</v>
      </c>
      <c r="C66" s="131">
        <v>0.46</v>
      </c>
      <c r="D66" s="131" t="s">
        <v>161</v>
      </c>
      <c r="E66" s="131">
        <v>1.3</v>
      </c>
      <c r="F66" s="132" t="s">
        <v>274</v>
      </c>
      <c r="G66" s="133">
        <v>0.45</v>
      </c>
      <c r="H66" s="131" t="s">
        <v>276</v>
      </c>
      <c r="I66" s="134">
        <v>0.43</v>
      </c>
      <c r="J66" s="98"/>
      <c r="K66" s="98"/>
      <c r="L66" s="98"/>
      <c r="M66" s="98"/>
      <c r="N66" s="98"/>
    </row>
    <row r="67" spans="1:14" x14ac:dyDescent="0.25">
      <c r="A67" s="129" t="s">
        <v>36</v>
      </c>
      <c r="B67" s="130" t="s">
        <v>85</v>
      </c>
      <c r="C67" s="131">
        <v>0.46</v>
      </c>
      <c r="D67" s="131" t="s">
        <v>161</v>
      </c>
      <c r="E67" s="131">
        <v>1.3</v>
      </c>
      <c r="F67" s="132" t="s">
        <v>274</v>
      </c>
      <c r="G67" s="133">
        <v>0.45</v>
      </c>
      <c r="H67" s="131" t="s">
        <v>152</v>
      </c>
      <c r="I67" s="134">
        <v>0.59</v>
      </c>
      <c r="J67" s="98"/>
      <c r="K67" s="98"/>
      <c r="L67" s="98"/>
      <c r="M67" s="98"/>
      <c r="N67" s="98"/>
    </row>
    <row r="68" spans="1:14" x14ac:dyDescent="0.25">
      <c r="A68" s="129" t="s">
        <v>37</v>
      </c>
      <c r="B68" s="130" t="s">
        <v>136</v>
      </c>
      <c r="C68" s="131">
        <v>0.44</v>
      </c>
      <c r="D68" s="131" t="s">
        <v>161</v>
      </c>
      <c r="E68" s="131">
        <v>1.3</v>
      </c>
      <c r="F68" s="132" t="s">
        <v>274</v>
      </c>
      <c r="G68" s="133">
        <v>0.45</v>
      </c>
      <c r="H68" s="131" t="s">
        <v>276</v>
      </c>
      <c r="I68" s="134">
        <v>0.43</v>
      </c>
      <c r="J68" s="98"/>
      <c r="K68" s="98"/>
      <c r="L68" s="98"/>
      <c r="M68" s="98"/>
      <c r="N68" s="98"/>
    </row>
    <row r="69" spans="1:14" x14ac:dyDescent="0.25">
      <c r="A69" s="129" t="s">
        <v>38</v>
      </c>
      <c r="B69" s="130" t="s">
        <v>86</v>
      </c>
      <c r="C69" s="131">
        <v>0.46</v>
      </c>
      <c r="D69" s="131" t="s">
        <v>161</v>
      </c>
      <c r="E69" s="131">
        <v>1.3</v>
      </c>
      <c r="F69" s="132" t="s">
        <v>274</v>
      </c>
      <c r="G69" s="133">
        <v>0.45</v>
      </c>
      <c r="H69" s="131" t="s">
        <v>276</v>
      </c>
      <c r="I69" s="134">
        <v>0.43</v>
      </c>
      <c r="J69" s="98"/>
      <c r="K69" s="98"/>
      <c r="L69" s="98"/>
      <c r="M69" s="98"/>
      <c r="N69" s="98"/>
    </row>
    <row r="70" spans="1:14" x14ac:dyDescent="0.25">
      <c r="A70" s="129" t="s">
        <v>39</v>
      </c>
      <c r="B70" s="130" t="s">
        <v>137</v>
      </c>
      <c r="C70" s="131">
        <v>0.48</v>
      </c>
      <c r="D70" s="131" t="s">
        <v>161</v>
      </c>
      <c r="E70" s="131">
        <v>2.4</v>
      </c>
      <c r="F70" s="131" t="s">
        <v>284</v>
      </c>
      <c r="G70" s="133">
        <v>0.45</v>
      </c>
      <c r="H70" s="131" t="s">
        <v>276</v>
      </c>
      <c r="I70" s="134">
        <v>0.43</v>
      </c>
      <c r="J70" s="98"/>
      <c r="K70" s="98"/>
      <c r="L70" s="98"/>
      <c r="M70" s="98"/>
      <c r="N70" s="98"/>
    </row>
    <row r="71" spans="1:14" x14ac:dyDescent="0.25">
      <c r="A71" s="129" t="s">
        <v>40</v>
      </c>
      <c r="B71" s="130" t="s">
        <v>87</v>
      </c>
      <c r="C71" s="131">
        <v>0.46</v>
      </c>
      <c r="D71" s="131" t="s">
        <v>150</v>
      </c>
      <c r="E71" s="131">
        <v>1.3</v>
      </c>
      <c r="F71" s="132" t="s">
        <v>274</v>
      </c>
      <c r="G71" s="133">
        <v>0.45</v>
      </c>
      <c r="H71" s="131" t="s">
        <v>276</v>
      </c>
      <c r="I71" s="134">
        <v>0.43</v>
      </c>
      <c r="J71" s="98"/>
      <c r="K71" s="98"/>
      <c r="L71" s="98"/>
      <c r="M71" s="98"/>
      <c r="N71" s="98"/>
    </row>
    <row r="72" spans="1:14" x14ac:dyDescent="0.25">
      <c r="A72" s="129" t="s">
        <v>41</v>
      </c>
      <c r="B72" s="130" t="s">
        <v>88</v>
      </c>
      <c r="C72" s="131">
        <v>0.44</v>
      </c>
      <c r="D72" s="131" t="s">
        <v>161</v>
      </c>
      <c r="E72" s="131">
        <v>1.3</v>
      </c>
      <c r="F72" s="132" t="s">
        <v>274</v>
      </c>
      <c r="G72" s="133">
        <v>0.45</v>
      </c>
      <c r="H72" s="131" t="s">
        <v>276</v>
      </c>
      <c r="I72" s="134">
        <v>0.43</v>
      </c>
      <c r="J72" s="98"/>
      <c r="K72" s="98"/>
      <c r="L72" s="98"/>
      <c r="M72" s="98"/>
      <c r="N72" s="98"/>
    </row>
    <row r="73" spans="1:14" x14ac:dyDescent="0.25">
      <c r="A73" s="129" t="s">
        <v>138</v>
      </c>
      <c r="B73" s="130" t="s">
        <v>140</v>
      </c>
      <c r="C73" s="131">
        <v>0.46</v>
      </c>
      <c r="D73" s="131" t="s">
        <v>151</v>
      </c>
      <c r="E73" s="131">
        <v>1.3</v>
      </c>
      <c r="F73" s="132" t="s">
        <v>274</v>
      </c>
      <c r="G73" s="133">
        <v>0.45</v>
      </c>
      <c r="H73" s="131" t="s">
        <v>276</v>
      </c>
      <c r="I73" s="134">
        <v>0.43</v>
      </c>
      <c r="J73" s="98"/>
      <c r="K73" s="98"/>
      <c r="L73" s="98"/>
      <c r="M73" s="98"/>
      <c r="N73" s="98"/>
    </row>
    <row r="74" spans="1:14" x14ac:dyDescent="0.25">
      <c r="A74" s="129" t="s">
        <v>42</v>
      </c>
      <c r="B74" s="130" t="s">
        <v>139</v>
      </c>
      <c r="C74" s="131">
        <v>0.34</v>
      </c>
      <c r="D74" s="131" t="s">
        <v>161</v>
      </c>
      <c r="E74" s="131">
        <v>1.3</v>
      </c>
      <c r="F74" s="132" t="s">
        <v>274</v>
      </c>
      <c r="G74" s="133">
        <v>0.45</v>
      </c>
      <c r="H74" s="131" t="s">
        <v>276</v>
      </c>
      <c r="I74" s="134">
        <v>0.43</v>
      </c>
      <c r="J74" s="98"/>
      <c r="K74" s="98"/>
      <c r="L74" s="98"/>
      <c r="M74" s="98"/>
      <c r="N74" s="98"/>
    </row>
    <row r="75" spans="1:14" x14ac:dyDescent="0.25">
      <c r="A75" s="129" t="s">
        <v>43</v>
      </c>
      <c r="B75" s="130" t="s">
        <v>162</v>
      </c>
      <c r="C75" s="131">
        <v>0.5</v>
      </c>
      <c r="D75" s="131" t="s">
        <v>161</v>
      </c>
      <c r="E75" s="131">
        <v>1.56</v>
      </c>
      <c r="F75" s="132" t="s">
        <v>274</v>
      </c>
      <c r="G75" s="133">
        <v>0.53</v>
      </c>
      <c r="H75" s="131" t="s">
        <v>275</v>
      </c>
      <c r="I75" s="134">
        <v>0.25</v>
      </c>
      <c r="J75" s="98"/>
      <c r="K75" s="98"/>
      <c r="L75" s="98"/>
      <c r="M75" s="98"/>
      <c r="N75" s="98"/>
    </row>
    <row r="76" spans="1:14" x14ac:dyDescent="0.25">
      <c r="A76" s="129" t="s">
        <v>44</v>
      </c>
      <c r="B76" s="130" t="s">
        <v>89</v>
      </c>
      <c r="C76" s="131">
        <v>0.57999999999999996</v>
      </c>
      <c r="D76" s="131" t="s">
        <v>161</v>
      </c>
      <c r="E76" s="131">
        <v>1.56</v>
      </c>
      <c r="F76" s="132" t="s">
        <v>274</v>
      </c>
      <c r="G76" s="133">
        <v>0.3</v>
      </c>
      <c r="H76" s="131" t="s">
        <v>277</v>
      </c>
      <c r="I76" s="134">
        <v>0.25</v>
      </c>
      <c r="J76" s="98"/>
      <c r="K76" s="98"/>
      <c r="L76" s="98"/>
      <c r="M76" s="98"/>
      <c r="N76" s="98"/>
    </row>
    <row r="77" spans="1:14" x14ac:dyDescent="0.25">
      <c r="A77" s="129" t="s">
        <v>47</v>
      </c>
      <c r="B77" s="130" t="s">
        <v>141</v>
      </c>
      <c r="C77" s="131">
        <v>0.37</v>
      </c>
      <c r="D77" s="131" t="s">
        <v>161</v>
      </c>
      <c r="E77" s="131">
        <v>1.3</v>
      </c>
      <c r="F77" s="132" t="s">
        <v>274</v>
      </c>
      <c r="G77" s="133">
        <v>0.55000000000000004</v>
      </c>
      <c r="H77" s="131" t="s">
        <v>152</v>
      </c>
      <c r="I77" s="134">
        <v>0.43</v>
      </c>
      <c r="J77" s="98"/>
      <c r="K77" s="98"/>
      <c r="L77" s="98"/>
      <c r="M77" s="98"/>
      <c r="N77" s="98"/>
    </row>
    <row r="78" spans="1:14" x14ac:dyDescent="0.25">
      <c r="A78" s="129" t="s">
        <v>45</v>
      </c>
      <c r="B78" s="130" t="s">
        <v>96</v>
      </c>
      <c r="C78" s="131">
        <v>0.37</v>
      </c>
      <c r="D78" s="131" t="s">
        <v>161</v>
      </c>
      <c r="E78" s="131">
        <v>1.3</v>
      </c>
      <c r="F78" s="132" t="s">
        <v>274</v>
      </c>
      <c r="G78" s="133">
        <v>0.55000000000000004</v>
      </c>
      <c r="H78" s="131" t="s">
        <v>152</v>
      </c>
      <c r="I78" s="134">
        <v>0.43</v>
      </c>
      <c r="J78" s="98"/>
      <c r="K78" s="98"/>
      <c r="L78" s="98"/>
      <c r="M78" s="98"/>
      <c r="N78" s="98"/>
    </row>
    <row r="79" spans="1:14" x14ac:dyDescent="0.25">
      <c r="A79" s="129" t="s">
        <v>46</v>
      </c>
      <c r="B79" s="130" t="s">
        <v>95</v>
      </c>
      <c r="C79" s="131">
        <v>0.38</v>
      </c>
      <c r="D79" s="131" t="s">
        <v>161</v>
      </c>
      <c r="E79" s="131">
        <v>1.3</v>
      </c>
      <c r="F79" s="132" t="s">
        <v>274</v>
      </c>
      <c r="G79" s="133">
        <v>0.55000000000000004</v>
      </c>
      <c r="H79" s="131" t="s">
        <v>153</v>
      </c>
      <c r="I79" s="134">
        <v>0.43</v>
      </c>
      <c r="J79" s="98"/>
      <c r="K79" s="98"/>
      <c r="L79" s="98"/>
      <c r="M79" s="98"/>
      <c r="N79" s="98"/>
    </row>
    <row r="80" spans="1:14" x14ac:dyDescent="0.25">
      <c r="A80" s="129" t="s">
        <v>48</v>
      </c>
      <c r="B80" s="130" t="s">
        <v>94</v>
      </c>
      <c r="C80" s="131">
        <v>0.36</v>
      </c>
      <c r="D80" s="131" t="s">
        <v>161</v>
      </c>
      <c r="E80" s="131">
        <v>1.3</v>
      </c>
      <c r="F80" s="132" t="s">
        <v>274</v>
      </c>
      <c r="G80" s="133">
        <v>0.55000000000000004</v>
      </c>
      <c r="H80" s="131" t="s">
        <v>153</v>
      </c>
      <c r="I80" s="134">
        <v>0.43</v>
      </c>
      <c r="J80" s="98"/>
      <c r="K80" s="98"/>
      <c r="L80" s="98"/>
      <c r="M80" s="98"/>
      <c r="N80" s="98"/>
    </row>
    <row r="81" spans="1:14" x14ac:dyDescent="0.25">
      <c r="A81" s="129" t="s">
        <v>49</v>
      </c>
      <c r="B81" s="130" t="s">
        <v>142</v>
      </c>
      <c r="C81" s="131">
        <v>0.37</v>
      </c>
      <c r="D81" s="131" t="s">
        <v>161</v>
      </c>
      <c r="E81" s="131">
        <v>1.56</v>
      </c>
      <c r="F81" s="132" t="s">
        <v>274</v>
      </c>
      <c r="G81" s="133">
        <v>0.43</v>
      </c>
      <c r="H81" s="131" t="s">
        <v>278</v>
      </c>
      <c r="I81" s="134">
        <v>0.25</v>
      </c>
      <c r="J81" s="98"/>
      <c r="K81" s="98"/>
      <c r="L81" s="98"/>
      <c r="M81" s="98"/>
      <c r="N81" s="98"/>
    </row>
    <row r="82" spans="1:14" x14ac:dyDescent="0.25">
      <c r="A82" s="129" t="s">
        <v>158</v>
      </c>
      <c r="B82" s="130" t="s">
        <v>159</v>
      </c>
      <c r="C82" s="131">
        <v>0.35</v>
      </c>
      <c r="D82" s="131" t="s">
        <v>160</v>
      </c>
      <c r="E82" s="131">
        <v>1.3</v>
      </c>
      <c r="F82" s="132" t="s">
        <v>274</v>
      </c>
      <c r="G82" s="133">
        <v>0.55000000000000004</v>
      </c>
      <c r="H82" s="131" t="s">
        <v>153</v>
      </c>
      <c r="I82" s="134">
        <v>0.43</v>
      </c>
      <c r="J82" s="98"/>
      <c r="K82" s="98"/>
      <c r="L82" s="98"/>
      <c r="M82" s="98"/>
      <c r="N82" s="98"/>
    </row>
    <row r="83" spans="1:14" x14ac:dyDescent="0.25">
      <c r="A83" s="129" t="s">
        <v>156</v>
      </c>
      <c r="B83" s="130" t="s">
        <v>157</v>
      </c>
      <c r="C83" s="131">
        <v>0.34</v>
      </c>
      <c r="D83" s="131" t="s">
        <v>161</v>
      </c>
      <c r="E83" s="131">
        <v>1.3</v>
      </c>
      <c r="F83" s="132" t="s">
        <v>274</v>
      </c>
      <c r="G83" s="133">
        <v>0.55000000000000004</v>
      </c>
      <c r="H83" s="131" t="s">
        <v>153</v>
      </c>
      <c r="I83" s="134">
        <v>0.43</v>
      </c>
      <c r="J83" s="98"/>
      <c r="K83" s="98"/>
      <c r="L83" s="98"/>
      <c r="M83" s="98"/>
      <c r="N83" s="98"/>
    </row>
    <row r="84" spans="1:14" x14ac:dyDescent="0.25">
      <c r="A84" s="129" t="s">
        <v>92</v>
      </c>
      <c r="B84" s="130" t="s">
        <v>93</v>
      </c>
      <c r="C84" s="131">
        <v>0.31</v>
      </c>
      <c r="D84" s="131" t="s">
        <v>161</v>
      </c>
      <c r="E84" s="131">
        <v>1.3</v>
      </c>
      <c r="F84" s="132" t="s">
        <v>274</v>
      </c>
      <c r="G84" s="133">
        <v>0.55000000000000004</v>
      </c>
      <c r="H84" s="131" t="s">
        <v>153</v>
      </c>
      <c r="I84" s="134">
        <v>0.43</v>
      </c>
      <c r="J84" s="98"/>
      <c r="K84" s="98"/>
      <c r="L84" s="98"/>
      <c r="M84" s="98"/>
      <c r="N84" s="98"/>
    </row>
    <row r="85" spans="1:14" x14ac:dyDescent="0.25">
      <c r="A85" s="129" t="s">
        <v>50</v>
      </c>
      <c r="B85" s="130" t="s">
        <v>143</v>
      </c>
      <c r="C85" s="131">
        <v>0.43</v>
      </c>
      <c r="D85" s="131" t="s">
        <v>161</v>
      </c>
      <c r="E85" s="131">
        <v>1.56</v>
      </c>
      <c r="F85" s="132" t="s">
        <v>274</v>
      </c>
      <c r="G85" s="133">
        <v>0.53</v>
      </c>
      <c r="H85" s="131" t="s">
        <v>275</v>
      </c>
      <c r="I85" s="134">
        <v>0.25</v>
      </c>
      <c r="J85" s="98"/>
      <c r="K85" s="98"/>
      <c r="L85" s="98"/>
      <c r="M85" s="98"/>
      <c r="N85" s="98"/>
    </row>
    <row r="86" spans="1:14" x14ac:dyDescent="0.25">
      <c r="A86" s="129" t="s">
        <v>51</v>
      </c>
      <c r="B86" s="130" t="s">
        <v>91</v>
      </c>
      <c r="C86" s="131">
        <v>0.38</v>
      </c>
      <c r="D86" s="131" t="s">
        <v>161</v>
      </c>
      <c r="E86" s="131">
        <v>1.56</v>
      </c>
      <c r="F86" s="132" t="s">
        <v>274</v>
      </c>
      <c r="G86" s="133">
        <v>0.6</v>
      </c>
      <c r="H86" s="131" t="s">
        <v>279</v>
      </c>
      <c r="I86" s="134">
        <v>0.25</v>
      </c>
      <c r="J86" s="98"/>
      <c r="K86" s="98"/>
      <c r="L86" s="98"/>
      <c r="M86" s="98"/>
      <c r="N86" s="98"/>
    </row>
    <row r="87" spans="1:14" x14ac:dyDescent="0.25">
      <c r="A87" s="284" t="s">
        <v>321</v>
      </c>
      <c r="B87" s="285" t="s">
        <v>322</v>
      </c>
      <c r="C87" s="286">
        <v>0.41</v>
      </c>
      <c r="D87" s="286" t="s">
        <v>323</v>
      </c>
      <c r="E87" s="286">
        <v>1.56</v>
      </c>
      <c r="F87" s="287" t="s">
        <v>274</v>
      </c>
      <c r="G87" s="288">
        <v>0.43</v>
      </c>
      <c r="H87" s="286" t="s">
        <v>278</v>
      </c>
      <c r="I87" s="289">
        <v>0.25</v>
      </c>
      <c r="J87" s="98"/>
      <c r="K87" s="98"/>
      <c r="L87" s="98"/>
      <c r="M87" s="98"/>
      <c r="N87" s="98"/>
    </row>
    <row r="88" spans="1:14" x14ac:dyDescent="0.25">
      <c r="A88" s="129" t="s">
        <v>148</v>
      </c>
      <c r="B88" s="137"/>
      <c r="C88" s="131">
        <v>0.42</v>
      </c>
      <c r="D88" s="131" t="s">
        <v>161</v>
      </c>
      <c r="E88" s="131">
        <v>1.3</v>
      </c>
      <c r="F88" s="132" t="s">
        <v>274</v>
      </c>
      <c r="G88" s="138"/>
      <c r="H88" s="137"/>
      <c r="I88" s="139"/>
    </row>
    <row r="89" spans="1:14" ht="15.75" thickBot="1" x14ac:dyDescent="0.3">
      <c r="A89" s="140" t="s">
        <v>149</v>
      </c>
      <c r="B89" s="141"/>
      <c r="C89" s="142">
        <v>0.56999999999999995</v>
      </c>
      <c r="D89" s="143" t="s">
        <v>161</v>
      </c>
      <c r="E89" s="142">
        <v>1.56</v>
      </c>
      <c r="F89" s="142" t="s">
        <v>274</v>
      </c>
      <c r="G89" s="141"/>
      <c r="H89" s="141"/>
      <c r="I89" s="144"/>
    </row>
    <row r="93" spans="1:14" x14ac:dyDescent="0.25">
      <c r="A93" s="129" t="s">
        <v>208</v>
      </c>
    </row>
    <row r="94" spans="1:14" x14ac:dyDescent="0.25">
      <c r="A94" s="129" t="s">
        <v>209</v>
      </c>
    </row>
    <row r="95" spans="1:14" x14ac:dyDescent="0.25">
      <c r="A95" s="129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tabSelected="1" zoomScale="90" zoomScaleNormal="90" workbookViewId="0">
      <selection activeCell="M23" sqref="M23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0"/>
      <c r="J1" s="70"/>
      <c r="K1" s="70"/>
      <c r="L1" s="70"/>
      <c r="M1" s="70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29"/>
      <c r="J3" s="229"/>
      <c r="K3" s="229"/>
      <c r="L3" s="229"/>
      <c r="M3" s="229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29"/>
      <c r="J4" s="229"/>
      <c r="K4" s="229"/>
      <c r="L4" s="229"/>
      <c r="M4" s="229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5" t="s">
        <v>207</v>
      </c>
      <c r="B5" s="146" t="s">
        <v>250</v>
      </c>
      <c r="C5" s="147" t="str">
        <f>Calculateur!S2</f>
        <v>ΔStock moyen de long terme (tCO₂/ha)</v>
      </c>
      <c r="D5" s="147" t="str">
        <f>Calculateur!T2</f>
        <v>Δstock CO₂ 30 ans (tCO₂/ha)</v>
      </c>
      <c r="E5" s="147" t="s">
        <v>228</v>
      </c>
      <c r="F5" s="147" t="s">
        <v>239</v>
      </c>
      <c r="G5" s="147" t="s">
        <v>240</v>
      </c>
      <c r="H5" s="148" t="s">
        <v>241</v>
      </c>
      <c r="I5" s="149" t="s">
        <v>242</v>
      </c>
      <c r="J5" s="150" t="s">
        <v>243</v>
      </c>
      <c r="K5" s="151" t="s">
        <v>244</v>
      </c>
      <c r="L5" s="89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2" t="str">
        <f>IF('Données projet'!$B$9="","",'Données projet'!$B$9)</f>
        <v>Peuplier Koster</v>
      </c>
      <c r="B6" s="153">
        <f>'Données projet'!D9</f>
        <v>2.1</v>
      </c>
      <c r="C6" s="154">
        <f ca="1">IF(OR('Données projet'!B9="",'Données projet'!C9="",'Données projet'!C9=0%),0,Calculateur!S3)</f>
        <v>123.16199422226606</v>
      </c>
      <c r="D6" s="154">
        <f>IF(OR('Données projet'!B9="",'Données projet'!C9="",'Données projet'!C9=0%),0,Calculateur!T3)</f>
        <v>309.12761317419091</v>
      </c>
      <c r="E6" s="154">
        <f ca="1">MIN(C6,D6)</f>
        <v>123.16199422226606</v>
      </c>
      <c r="F6" s="154">
        <f ca="1">E6*B6</f>
        <v>258.64018786675871</v>
      </c>
      <c r="G6" s="154">
        <f ca="1">F6*(100%-'Données projet'!$C$24)*(100%-'Données projet'!$C$25)*(100%-'Données projet'!$C$26)*(100%-'Données projet'!$C$27)</f>
        <v>186.22093526406627</v>
      </c>
      <c r="H6" s="155">
        <f>IF(OR('Données projet'!B9="",'Données projet'!C9="",'Données projet'!C9=0%),0,AVERAGE(Calculateur!$AC$3:$AC$33)*B6)</f>
        <v>63.213298539527585</v>
      </c>
      <c r="I6" s="156">
        <f>H6*(100%-'Données projet'!$C$24)*(100%-'Données projet'!$C$25)*(100%-'Données projet'!$C$26)*(100%-'Données projet'!$C$27)</f>
        <v>45.513574948459862</v>
      </c>
      <c r="J6" s="157">
        <f>IF(OR('Données projet'!B9="",'Données projet'!C9="",'Données projet'!C9=0%),0,SUM(Calculateur!$V$3:$V$33)*VLOOKUP('Données projet'!$B$9,Paramètres!$A$1:$I$89,9,0)*B6)</f>
        <v>555.89099999999996</v>
      </c>
      <c r="K6" s="158">
        <f>J6*(100%-'Données projet'!$C$24)*(100%-'Données projet'!$C$25)*(100%-'Données projet'!$C$26)*(100%-'Données projet'!$C$27)</f>
        <v>400.24152000000004</v>
      </c>
      <c r="L6" s="159">
        <f ca="1">G6+I6+K6</f>
        <v>631.97603021252621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0" t="str">
        <f>IF('Données projet'!$B$10="","",'Données projet'!$B$10)</f>
        <v/>
      </c>
      <c r="B7" s="161">
        <f>'Données projet'!D10</f>
        <v>0</v>
      </c>
      <c r="C7" s="154">
        <f>IF(OR('Données projet'!B10="",'Données projet'!C10="",'Données projet'!C10=0%),0,Calculateur!AN3)</f>
        <v>0</v>
      </c>
      <c r="D7" s="154">
        <f>IF(OR('Données projet'!B10="",'Données projet'!C10="",'Données projet'!C10=0%),0,Calculateur!AO3)</f>
        <v>0</v>
      </c>
      <c r="E7" s="154">
        <f t="shared" ref="E7:E15" si="0">MIN(C7,D7)</f>
        <v>0</v>
      </c>
      <c r="F7" s="154">
        <f t="shared" ref="F7:F15" si="1">E7*B7</f>
        <v>0</v>
      </c>
      <c r="G7" s="154">
        <f>F7*(100%-'Données projet'!$C$24)*(100%-'Données projet'!$C$25)*(100%-'Données projet'!$C$26)*(100%-'Données projet'!$C$27)</f>
        <v>0</v>
      </c>
      <c r="H7" s="162">
        <f>IF(OR('Données projet'!B10="",'Données projet'!C10="",'Données projet'!C10=0%),0,AVERAGE(Calculateur!$AX$3:$AX$33)*B7)</f>
        <v>0</v>
      </c>
      <c r="I7" s="156">
        <f>H7*(100%-'Données projet'!$C$24)*(100%-'Données projet'!$C$25)*(100%-'Données projet'!$C$26)*(100%-'Données projet'!$C$27)</f>
        <v>0</v>
      </c>
      <c r="J7" s="157">
        <f>IF(OR('Données projet'!B10="",'Données projet'!C10="",'Données projet'!C10=0%),0,SUM(Calculateur!$AQ$3:$AQ$33)*VLOOKUP('Données projet'!$B$10,Paramètres!$A$1:$I$89,9,0)*B7)</f>
        <v>0</v>
      </c>
      <c r="K7" s="158">
        <f>J7*(100%-'Données projet'!$C$24)*(100%-'Données projet'!$C$25)*(100%-'Données projet'!$C$26)*(100%-'Données projet'!$C$27)</f>
        <v>0</v>
      </c>
      <c r="L7" s="159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0" t="str">
        <f>IF('Données projet'!$B$11="","",'Données projet'!$B$11)</f>
        <v/>
      </c>
      <c r="B8" s="161">
        <f>'Données projet'!D11</f>
        <v>0</v>
      </c>
      <c r="C8" s="154">
        <f>IF(OR('Données projet'!B11="",'Données projet'!C11="",'Données projet'!C11=0%),0,Calculateur!BI3)</f>
        <v>0</v>
      </c>
      <c r="D8" s="154">
        <f>IF(OR('Données projet'!B11="",'Données projet'!C11="",'Données projet'!C11=0%),0,Calculateur!BJ3)</f>
        <v>0</v>
      </c>
      <c r="E8" s="154">
        <f t="shared" si="0"/>
        <v>0</v>
      </c>
      <c r="F8" s="154">
        <f t="shared" si="1"/>
        <v>0</v>
      </c>
      <c r="G8" s="154">
        <f>F8*(100%-'Données projet'!$C$24)*(100%-'Données projet'!$C$25)*(100%-'Données projet'!$C$26)*(100%-'Données projet'!$C$27)</f>
        <v>0</v>
      </c>
      <c r="H8" s="162">
        <f>IF(OR('Données projet'!B11="",'Données projet'!C11="",'Données projet'!C11=0%),0,AVERAGE(Calculateur!$BS$3:$BS$33)*B8)</f>
        <v>0</v>
      </c>
      <c r="I8" s="156">
        <f>H8*(100%-'Données projet'!$C$24)*(100%-'Données projet'!$C$25)*(100%-'Données projet'!$C$26)*(100%-'Données projet'!$C$27)</f>
        <v>0</v>
      </c>
      <c r="J8" s="157">
        <f>IF(OR('Données projet'!B11="",'Données projet'!C11="",'Données projet'!C11=0%),0,SUM(Calculateur!$BL$3:$BL$33)*VLOOKUP('Données projet'!$B$11,Paramètres!$A$1:$I$89,9,0)*B8)</f>
        <v>0</v>
      </c>
      <c r="K8" s="158">
        <f>J8*(100%-'Données projet'!$C$24)*(100%-'Données projet'!$C$25)*(100%-'Données projet'!$C$26)*(100%-'Données projet'!$C$27)</f>
        <v>0</v>
      </c>
      <c r="L8" s="159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0" t="str">
        <f>IF('Données projet'!$B$12="","",'Données projet'!$B$12)</f>
        <v/>
      </c>
      <c r="B9" s="161">
        <f>'Données projet'!D12</f>
        <v>0</v>
      </c>
      <c r="C9" s="154">
        <f>IF(OR('Données projet'!B12="",'Données projet'!C12="",'Données projet'!C12=0%),0,Calculateur!CD3)</f>
        <v>0</v>
      </c>
      <c r="D9" s="154">
        <f>IF(OR('Données projet'!B12="",'Données projet'!C12="",'Données projet'!C12=0%),0,Calculateur!CE3)</f>
        <v>0</v>
      </c>
      <c r="E9" s="154">
        <f t="shared" si="0"/>
        <v>0</v>
      </c>
      <c r="F9" s="154">
        <f t="shared" si="1"/>
        <v>0</v>
      </c>
      <c r="G9" s="154">
        <f>F9*(100%-'Données projet'!$C$24)*(100%-'Données projet'!$C$25)*(100%-'Données projet'!$C$26)*(100%-'Données projet'!$C$27)</f>
        <v>0</v>
      </c>
      <c r="H9" s="162">
        <f>IF(OR('Données projet'!B12="",'Données projet'!C12="",'Données projet'!C12=0%),0,AVERAGE(Calculateur!$CN$3:$CN$33)*B9)</f>
        <v>0</v>
      </c>
      <c r="I9" s="156">
        <f>H9*(100%-'Données projet'!$C$24)*(100%-'Données projet'!$C$25)*(100%-'Données projet'!$C$26)*(100%-'Données projet'!$C$27)</f>
        <v>0</v>
      </c>
      <c r="J9" s="157">
        <f>IF(OR('Données projet'!B12="",'Données projet'!C12="",'Données projet'!C12=0%),0,SUM(Calculateur!$CG$3:$CG$33)*VLOOKUP('Données projet'!$B$12,Paramètres!$A$1:$I$89,9,0)*B9)</f>
        <v>0</v>
      </c>
      <c r="K9" s="158">
        <f>J9*(100%-'Données projet'!$C$24)*(100%-'Données projet'!$C$25)*(100%-'Données projet'!$C$26)*(100%-'Données projet'!$C$27)</f>
        <v>0</v>
      </c>
      <c r="L9" s="159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0" t="str">
        <f>IF('Données projet'!$B$13="","",'Données projet'!$B$13)</f>
        <v/>
      </c>
      <c r="B10" s="161">
        <f>'Données projet'!D13</f>
        <v>0</v>
      </c>
      <c r="C10" s="154">
        <f>IF(OR('Données projet'!B13="",'Données projet'!C13="",'Données projet'!C13=0%),0,Calculateur!CY3)</f>
        <v>0</v>
      </c>
      <c r="D10" s="154">
        <f>IF(OR('Données projet'!B13="",'Données projet'!C13="",'Données projet'!C13=0%),0,Calculateur!CZ3)</f>
        <v>0</v>
      </c>
      <c r="E10" s="154">
        <f t="shared" si="0"/>
        <v>0</v>
      </c>
      <c r="F10" s="154">
        <f t="shared" si="1"/>
        <v>0</v>
      </c>
      <c r="G10" s="154">
        <f>F10*(100%-'Données projet'!$C$24)*(100%-'Données projet'!$C$25)*(100%-'Données projet'!$C$26)*(100%-'Données projet'!$C$27)</f>
        <v>0</v>
      </c>
      <c r="H10" s="162">
        <f>IF(OR('Données projet'!B13="",'Données projet'!C13="",'Données projet'!C13=0%),0,AVERAGE(Calculateur!$DI$3:$DI$33)*B10)</f>
        <v>0</v>
      </c>
      <c r="I10" s="156">
        <f>H10*(100%-'Données projet'!$C$24)*(100%-'Données projet'!$C$25)*(100%-'Données projet'!$C$26)*(100%-'Données projet'!$C$27)</f>
        <v>0</v>
      </c>
      <c r="J10" s="157">
        <f>IF(OR('Données projet'!B13="",'Données projet'!C13="",'Données projet'!C13=0%),0,SUM(Calculateur!$DB$3:$DB$33)*VLOOKUP('Données projet'!$B$13,Paramètres!$A$1:$I$89,9,0)*B10)</f>
        <v>0</v>
      </c>
      <c r="K10" s="158">
        <f>J10*(100%-'Données projet'!$C$24)*(100%-'Données projet'!$C$25)*(100%-'Données projet'!$C$26)*(100%-'Données projet'!$C$27)</f>
        <v>0</v>
      </c>
      <c r="L10" s="159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0" t="str">
        <f>IF('Données projet'!$B$14="","",'Données projet'!$B$14)</f>
        <v/>
      </c>
      <c r="B11" s="161">
        <f>'Données projet'!D14</f>
        <v>0</v>
      </c>
      <c r="C11" s="154">
        <f>IF(OR('Données projet'!B14="",'Données projet'!C14="",'Données projet'!C14=0%),0,Calculateur!DT3)</f>
        <v>0</v>
      </c>
      <c r="D11" s="154">
        <f>IF(OR('Données projet'!B14="",'Données projet'!C14="",'Données projet'!C14=0%),0,Calculateur!DU3)</f>
        <v>0</v>
      </c>
      <c r="E11" s="154">
        <f t="shared" si="0"/>
        <v>0</v>
      </c>
      <c r="F11" s="154">
        <f t="shared" si="1"/>
        <v>0</v>
      </c>
      <c r="G11" s="154">
        <f>F11*(100%-'Données projet'!$C$24)*(100%-'Données projet'!$C$25)*(100%-'Données projet'!$C$26)*(100%-'Données projet'!$C$27)</f>
        <v>0</v>
      </c>
      <c r="H11" s="162">
        <f>IF(OR('Données projet'!B14="",'Données projet'!C14="",'Données projet'!C14=0%),0,AVERAGE(Calculateur!$ED$3:$ED$33)*B11)</f>
        <v>0</v>
      </c>
      <c r="I11" s="156">
        <f>H11*(100%-'Données projet'!$C$24)*(100%-'Données projet'!$C$25)*(100%-'Données projet'!$C$26)*(100%-'Données projet'!$C$27)</f>
        <v>0</v>
      </c>
      <c r="J11" s="157">
        <f>IF(OR('Données projet'!B14="",'Données projet'!C14="",'Données projet'!C14=0%),0,SUM(Calculateur!$DW$3:$DW$33)*VLOOKUP('Données projet'!$B$14,Paramètres!$A$1:$I$89,9,0)*B11)</f>
        <v>0</v>
      </c>
      <c r="K11" s="158">
        <f>J11*(100%-'Données projet'!$C$24)*(100%-'Données projet'!$C$25)*(100%-'Données projet'!$C$26)*(100%-'Données projet'!$C$27)</f>
        <v>0</v>
      </c>
      <c r="L11" s="159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0" t="str">
        <f>IF('Données projet'!$B$15="","",'Données projet'!$B$15)</f>
        <v/>
      </c>
      <c r="B12" s="161">
        <f>'Données projet'!D15</f>
        <v>0</v>
      </c>
      <c r="C12" s="154">
        <f>IF(OR('Données projet'!B15="",'Données projet'!C15="",'Données projet'!C15=0%),0,Calculateur!EO3)</f>
        <v>0</v>
      </c>
      <c r="D12" s="154">
        <f>IF(OR('Données projet'!B15="",'Données projet'!C15="",'Données projet'!C15=0%),0,Calculateur!EP3)</f>
        <v>0</v>
      </c>
      <c r="E12" s="154">
        <f t="shared" si="0"/>
        <v>0</v>
      </c>
      <c r="F12" s="154">
        <f t="shared" si="1"/>
        <v>0</v>
      </c>
      <c r="G12" s="154">
        <f>F12*(100%-'Données projet'!$C$24)*(100%-'Données projet'!$C$25)*(100%-'Données projet'!$C$26)*(100%-'Données projet'!$C$27)</f>
        <v>0</v>
      </c>
      <c r="H12" s="162">
        <f>IF(OR('Données projet'!B15="",'Données projet'!C15="",'Données projet'!C15=0%),0,AVERAGE(Calculateur!$EY$3:$EY$33)*B12)</f>
        <v>0</v>
      </c>
      <c r="I12" s="156">
        <f>H12*(100%-'Données projet'!$C$24)*(100%-'Données projet'!$C$25)*(100%-'Données projet'!$C$26)*(100%-'Données projet'!$C$27)</f>
        <v>0</v>
      </c>
      <c r="J12" s="157">
        <f>IF(OR('Données projet'!B15="",'Données projet'!C15="",'Données projet'!C15=0%),0,SUM(Calculateur!$ER$3:$ER$33)*VLOOKUP('Données projet'!$B$15,Paramètres!$A$1:$I$89,9,0)*B12)</f>
        <v>0</v>
      </c>
      <c r="K12" s="158">
        <f>J12*(100%-'Données projet'!$C$24)*(100%-'Données projet'!$C$25)*(100%-'Données projet'!$C$26)*(100%-'Données projet'!$C$27)</f>
        <v>0</v>
      </c>
      <c r="L12" s="159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0" t="str">
        <f>IF('Données projet'!$B$16="","",'Données projet'!$B$16)</f>
        <v/>
      </c>
      <c r="B13" s="161">
        <f>'Données projet'!D16</f>
        <v>0</v>
      </c>
      <c r="C13" s="154">
        <f>IF(OR('Données projet'!B16="",'Données projet'!C16="",'Données projet'!C16=0%),0,Calculateur!FJ3)</f>
        <v>0</v>
      </c>
      <c r="D13" s="154">
        <f>IF(OR('Données projet'!B16="",'Données projet'!C16="",'Données projet'!C16=0%),0,Calculateur!FK3)</f>
        <v>0</v>
      </c>
      <c r="E13" s="154">
        <f t="shared" si="0"/>
        <v>0</v>
      </c>
      <c r="F13" s="154">
        <f t="shared" si="1"/>
        <v>0</v>
      </c>
      <c r="G13" s="154">
        <f>F13*(100%-'Données projet'!$C$24)*(100%-'Données projet'!$C$25)*(100%-'Données projet'!$C$26)*(100%-'Données projet'!$C$27)</f>
        <v>0</v>
      </c>
      <c r="H13" s="162">
        <f>IF(OR('Données projet'!B16="",'Données projet'!C16="",'Données projet'!C16=0%),0,AVERAGE(Calculateur!$FT$3:$FT$33)*B13)</f>
        <v>0</v>
      </c>
      <c r="I13" s="156">
        <f>H13*(100%-'Données projet'!$C$24)*(100%-'Données projet'!$C$25)*(100%-'Données projet'!$C$26)*(100%-'Données projet'!$C$27)</f>
        <v>0</v>
      </c>
      <c r="J13" s="157">
        <f>IF(OR('Données projet'!C16="",'Données projet'!C16=0%),0,SUM(Calculateur!$FM$3:$FM$33)*VLOOKUP('Données projet'!$B$16,Paramètres!$A$1:$I$89,9,0)*B13)</f>
        <v>0</v>
      </c>
      <c r="K13" s="158">
        <f>J13*(100%-'Données projet'!$C$24)*(100%-'Données projet'!$C$25)*(100%-'Données projet'!$C$26)*(100%-'Données projet'!$C$27)</f>
        <v>0</v>
      </c>
      <c r="L13" s="159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0" t="str">
        <f>IF('Données projet'!$B$17="","",'Données projet'!$B$17)</f>
        <v/>
      </c>
      <c r="B14" s="161">
        <f>'Données projet'!D17</f>
        <v>0</v>
      </c>
      <c r="C14" s="154">
        <f>IF(OR('Données projet'!B17="",'Données projet'!C17="",'Données projet'!C17=0%),0,Calculateur!GE3)</f>
        <v>0</v>
      </c>
      <c r="D14" s="154">
        <f>IF(OR('Données projet'!B17="",'Données projet'!C17="",'Données projet'!C17=0%),0,Calculateur!GF3)</f>
        <v>0</v>
      </c>
      <c r="E14" s="154">
        <f t="shared" si="0"/>
        <v>0</v>
      </c>
      <c r="F14" s="154">
        <f t="shared" si="1"/>
        <v>0</v>
      </c>
      <c r="G14" s="154">
        <f>F14*(100%-'Données projet'!$C$24)*(100%-'Données projet'!$C$25)*(100%-'Données projet'!$C$26)*(100%-'Données projet'!$C$27)</f>
        <v>0</v>
      </c>
      <c r="H14" s="162">
        <f>IF(OR('Données projet'!B17="",'Données projet'!C17="",'Données projet'!C17=0%),0,AVERAGE(Calculateur!$GO$3:$GO$33)*B14)</f>
        <v>0</v>
      </c>
      <c r="I14" s="156">
        <f>H14*(100%-'Données projet'!$C$24)*(100%-'Données projet'!$C$25)*(100%-'Données projet'!$C$26)*(100%-'Données projet'!$C$27)</f>
        <v>0</v>
      </c>
      <c r="J14" s="157">
        <f>IF(OR('Données projet'!B17="",'Données projet'!C17="",'Données projet'!C17=0%),0,SUM(Calculateur!$GH$3:$GH$33)*VLOOKUP('Données projet'!$B$17,Paramètres!$A$1:$I$89,9,0)*B14)</f>
        <v>0</v>
      </c>
      <c r="K14" s="158">
        <f>J14*(100%-'Données projet'!$C$24)*(100%-'Données projet'!$C$25)*(100%-'Données projet'!$C$26)*(100%-'Données projet'!$C$27)</f>
        <v>0</v>
      </c>
      <c r="L14" s="159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3" t="str">
        <f>IF('Données projet'!B18="","",'Données projet'!B18)</f>
        <v/>
      </c>
      <c r="B15" s="164">
        <f>'Données projet'!D18</f>
        <v>0</v>
      </c>
      <c r="C15" s="165">
        <f>IF(OR('Données projet'!B18="",'Données projet'!C18="",'Données projet'!C18=0%),0,Calculateur!GZ3)</f>
        <v>0</v>
      </c>
      <c r="D15" s="165">
        <f>IF(OR('Données projet'!B18="",'Données projet'!C18="",'Données projet'!C18=0%),0,Calculateur!HA3)</f>
        <v>0</v>
      </c>
      <c r="E15" s="165">
        <f t="shared" si="0"/>
        <v>0</v>
      </c>
      <c r="F15" s="166">
        <f t="shared" si="1"/>
        <v>0</v>
      </c>
      <c r="G15" s="166">
        <f>F15*(100%-'Données projet'!$C$24)*(100%-'Données projet'!$C$25)*(100%-'Données projet'!$C$26)*(100%-'Données projet'!$C$27)</f>
        <v>0</v>
      </c>
      <c r="H15" s="167">
        <f>IF(OR('Données projet'!B18="",'Données projet'!C18="",'Données projet'!C18=0%),0,AVERAGE(Calculateur!$HJ$3:$HJ$33)*B15)</f>
        <v>0</v>
      </c>
      <c r="I15" s="168">
        <f>H15*(100%-'Données projet'!$C$24)*(100%-'Données projet'!$C$25)*(100%-'Données projet'!$C$26)*(100%-'Données projet'!$C$27)</f>
        <v>0</v>
      </c>
      <c r="J15" s="169">
        <f>IF(OR('Données projet'!B18="",'Données projet'!C18="",'Données projet'!C18=0%),0,SUM(Calculateur!$HC$3:$HC$33)*VLOOKUP('Données projet'!$B$18,Paramètres!$A$1:$I$89,9,0)*B15)</f>
        <v>0</v>
      </c>
      <c r="K15" s="170">
        <f>J15*(100%-'Données projet'!$C$24)*(100%-'Données projet'!$C$25)*(100%-'Données projet'!$C$26)*(100%-'Données projet'!$C$27)</f>
        <v>0</v>
      </c>
      <c r="L15" s="171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4"/>
      <c r="B16" s="231"/>
      <c r="C16" s="232"/>
      <c r="D16" s="25"/>
      <c r="E16" s="25"/>
      <c r="F16" s="172">
        <f t="shared" ref="F16:L16" ca="1" si="3">SUM(F6:F15)</f>
        <v>258.64018786675871</v>
      </c>
      <c r="G16" s="173">
        <f t="shared" ca="1" si="3"/>
        <v>186.22093526406627</v>
      </c>
      <c r="H16" s="174">
        <f t="shared" si="3"/>
        <v>63.213298539527585</v>
      </c>
      <c r="I16" s="174">
        <f t="shared" si="3"/>
        <v>45.513574948459862</v>
      </c>
      <c r="J16" s="175">
        <f t="shared" si="3"/>
        <v>555.89099999999996</v>
      </c>
      <c r="K16" s="175">
        <f t="shared" si="3"/>
        <v>400.24152000000004</v>
      </c>
      <c r="L16" s="176">
        <f t="shared" ca="1" si="3"/>
        <v>631.97603021252621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4"/>
      <c r="B17" s="231"/>
      <c r="C17" s="232"/>
      <c r="D17" s="229"/>
      <c r="E17" s="229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4"/>
      <c r="B18" s="231"/>
      <c r="C18" s="232"/>
      <c r="D18" s="229"/>
      <c r="E18" s="229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29"/>
      <c r="J19" s="229"/>
      <c r="K19" s="229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29"/>
      <c r="J20" s="229"/>
      <c r="K20" s="229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7" t="str">
        <f>A6</f>
        <v>Peuplier Koster</v>
      </c>
      <c r="B21" s="5"/>
      <c r="C21" s="5"/>
      <c r="D21" s="5"/>
      <c r="E21" s="5"/>
      <c r="F21" s="5"/>
      <c r="G21" s="5"/>
      <c r="H21" s="5"/>
      <c r="I21" s="229"/>
      <c r="J21" s="229"/>
      <c r="K21" s="229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29"/>
      <c r="J22" s="229"/>
      <c r="K22" s="229"/>
      <c r="L22" s="229"/>
      <c r="M22" s="229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29"/>
      <c r="J23" s="229"/>
      <c r="K23" s="229"/>
      <c r="L23" s="229"/>
      <c r="M23" s="229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29"/>
      <c r="J24" s="229"/>
      <c r="K24" s="229"/>
      <c r="L24" s="229"/>
      <c r="M24" s="229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29"/>
      <c r="J25" s="229"/>
      <c r="K25" s="229"/>
      <c r="L25" s="229"/>
      <c r="M25" s="229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29"/>
      <c r="J26" s="229"/>
      <c r="K26" s="229"/>
      <c r="L26" s="229"/>
      <c r="M26" s="229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29"/>
      <c r="J27" s="229"/>
      <c r="K27" s="229"/>
      <c r="L27" s="229"/>
      <c r="M27" s="229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29"/>
      <c r="J28" s="229"/>
      <c r="K28" s="229"/>
      <c r="L28" s="229"/>
      <c r="M28" s="229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29"/>
      <c r="J29" s="229"/>
      <c r="K29" s="229"/>
      <c r="L29" s="229"/>
      <c r="M29" s="229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29"/>
      <c r="J30" s="229"/>
      <c r="K30" s="229"/>
      <c r="L30" s="229"/>
      <c r="M30" s="229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29"/>
      <c r="J31" s="229"/>
      <c r="K31" s="229"/>
      <c r="L31" s="229"/>
      <c r="M31" s="229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29"/>
      <c r="J32" s="229"/>
      <c r="K32" s="229"/>
      <c r="L32" s="229"/>
      <c r="M32" s="229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29"/>
      <c r="J33" s="229"/>
      <c r="K33" s="229"/>
      <c r="L33" s="229"/>
      <c r="M33" s="229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29"/>
      <c r="J34" s="229"/>
      <c r="K34" s="229"/>
      <c r="L34" s="229"/>
      <c r="M34" s="229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29"/>
      <c r="J35" s="229"/>
      <c r="K35" s="229"/>
      <c r="L35" s="229"/>
      <c r="M35" s="229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29"/>
      <c r="J36" s="229"/>
      <c r="K36" s="229"/>
      <c r="L36" s="229"/>
      <c r="M36" s="229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29"/>
      <c r="J37" s="229"/>
      <c r="K37" s="229"/>
      <c r="L37" s="229"/>
      <c r="M37" s="229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29"/>
      <c r="J38" s="229"/>
      <c r="K38" s="229"/>
      <c r="L38" s="229"/>
      <c r="M38" s="229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7" t="str">
        <f>A7</f>
        <v/>
      </c>
      <c r="B39" s="5"/>
      <c r="C39" s="5"/>
      <c r="D39" s="5"/>
      <c r="E39" s="5"/>
      <c r="F39" s="5"/>
      <c r="G39" s="5"/>
      <c r="H39" s="5"/>
      <c r="I39" s="229"/>
      <c r="J39" s="229"/>
      <c r="K39" s="229"/>
      <c r="L39" s="229"/>
      <c r="M39" s="229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29"/>
      <c r="J40" s="229"/>
      <c r="K40" s="229"/>
      <c r="L40" s="229"/>
      <c r="M40" s="229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29"/>
      <c r="J41" s="229"/>
      <c r="K41" s="229"/>
      <c r="L41" s="229"/>
      <c r="M41" s="229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29"/>
      <c r="J42" s="229"/>
      <c r="K42" s="229"/>
      <c r="L42" s="229"/>
      <c r="M42" s="229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29"/>
      <c r="J43" s="229"/>
      <c r="K43" s="229"/>
      <c r="L43" s="229"/>
      <c r="M43" s="229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29"/>
      <c r="J44" s="229"/>
      <c r="K44" s="229"/>
      <c r="L44" s="229"/>
      <c r="M44" s="229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29"/>
      <c r="J45" s="229"/>
      <c r="K45" s="229"/>
      <c r="L45" s="229"/>
      <c r="M45" s="229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29"/>
      <c r="J46" s="229"/>
      <c r="K46" s="229"/>
      <c r="L46" s="229"/>
      <c r="M46" s="229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29"/>
      <c r="J47" s="229"/>
      <c r="K47" s="229"/>
      <c r="L47" s="229"/>
      <c r="M47" s="229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29"/>
      <c r="J48" s="229"/>
      <c r="K48" s="229"/>
      <c r="L48" s="229"/>
      <c r="M48" s="229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29"/>
      <c r="J49" s="229"/>
      <c r="K49" s="229"/>
      <c r="L49" s="229"/>
      <c r="M49" s="229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29"/>
      <c r="J50" s="229"/>
      <c r="K50" s="229"/>
      <c r="L50" s="229"/>
      <c r="M50" s="229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29"/>
      <c r="J51" s="229"/>
      <c r="K51" s="229"/>
      <c r="L51" s="229"/>
      <c r="M51" s="229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29"/>
      <c r="J52" s="229"/>
      <c r="K52" s="229"/>
      <c r="L52" s="229"/>
      <c r="M52" s="229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29"/>
      <c r="J53" s="229"/>
      <c r="K53" s="229"/>
      <c r="L53" s="229"/>
      <c r="M53" s="229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29"/>
      <c r="J54" s="229"/>
      <c r="K54" s="229"/>
      <c r="L54" s="229"/>
      <c r="M54" s="229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29"/>
      <c r="J55" s="229"/>
      <c r="K55" s="229"/>
      <c r="L55" s="229"/>
      <c r="M55" s="229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29"/>
      <c r="J56" s="229"/>
      <c r="K56" s="229"/>
      <c r="L56" s="229"/>
      <c r="M56" s="229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7" t="str">
        <f>A8</f>
        <v/>
      </c>
      <c r="B57" s="5"/>
      <c r="C57" s="5"/>
      <c r="D57" s="5"/>
      <c r="E57" s="5"/>
      <c r="F57" s="5"/>
      <c r="G57" s="5"/>
      <c r="H57" s="5"/>
      <c r="I57" s="229"/>
      <c r="J57" s="229"/>
      <c r="K57" s="229"/>
      <c r="L57" s="229"/>
      <c r="M57" s="229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29"/>
      <c r="J58" s="229"/>
      <c r="K58" s="229"/>
      <c r="L58" s="229"/>
      <c r="M58" s="229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29"/>
      <c r="J59" s="229"/>
      <c r="K59" s="229"/>
      <c r="L59" s="229"/>
      <c r="M59" s="229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29"/>
      <c r="J60" s="229"/>
      <c r="K60" s="229"/>
      <c r="L60" s="229"/>
      <c r="M60" s="229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29"/>
      <c r="J61" s="229"/>
      <c r="K61" s="229"/>
      <c r="L61" s="229"/>
      <c r="M61" s="229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29"/>
      <c r="J62" s="229"/>
      <c r="K62" s="229"/>
      <c r="L62" s="229"/>
      <c r="M62" s="229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29"/>
      <c r="J63" s="229"/>
      <c r="K63" s="229"/>
      <c r="L63" s="229"/>
      <c r="M63" s="229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29"/>
      <c r="J64" s="229"/>
      <c r="K64" s="229"/>
      <c r="L64" s="229"/>
      <c r="M64" s="229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29"/>
      <c r="J65" s="229"/>
      <c r="K65" s="229"/>
      <c r="L65" s="229"/>
      <c r="M65" s="229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29"/>
      <c r="J66" s="229"/>
      <c r="K66" s="229"/>
      <c r="L66" s="229"/>
      <c r="M66" s="229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29"/>
      <c r="J67" s="229"/>
      <c r="K67" s="229"/>
      <c r="L67" s="229"/>
      <c r="M67" s="229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29"/>
      <c r="J68" s="229"/>
      <c r="K68" s="229"/>
      <c r="L68" s="229"/>
      <c r="M68" s="229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29"/>
      <c r="J69" s="229"/>
      <c r="K69" s="229"/>
      <c r="L69" s="229"/>
      <c r="M69" s="229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29"/>
      <c r="J70" s="229"/>
      <c r="K70" s="229"/>
      <c r="L70" s="229"/>
      <c r="M70" s="229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29"/>
      <c r="J71" s="229"/>
      <c r="K71" s="229"/>
      <c r="L71" s="229"/>
      <c r="M71" s="229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29"/>
      <c r="J72" s="229"/>
      <c r="K72" s="229"/>
      <c r="L72" s="229"/>
      <c r="M72" s="229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29"/>
      <c r="J73" s="229"/>
      <c r="K73" s="229"/>
      <c r="L73" s="229"/>
      <c r="M73" s="229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29"/>
      <c r="J74" s="229"/>
      <c r="K74" s="229"/>
      <c r="L74" s="229"/>
      <c r="M74" s="229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29"/>
      <c r="J75" s="229"/>
      <c r="K75" s="229"/>
      <c r="L75" s="229"/>
      <c r="M75" s="229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7" t="str">
        <f>A9</f>
        <v/>
      </c>
      <c r="B76" s="5"/>
      <c r="C76" s="5"/>
      <c r="D76" s="5"/>
      <c r="E76" s="5"/>
      <c r="F76" s="5"/>
      <c r="G76" s="5"/>
      <c r="H76" s="5"/>
      <c r="I76" s="229"/>
      <c r="J76" s="229"/>
      <c r="K76" s="229"/>
      <c r="L76" s="229"/>
      <c r="M76" s="229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29"/>
      <c r="J77" s="229"/>
      <c r="K77" s="229"/>
      <c r="L77" s="229"/>
      <c r="M77" s="229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29"/>
      <c r="J78" s="229"/>
      <c r="K78" s="229"/>
      <c r="L78" s="229"/>
      <c r="M78" s="229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29"/>
      <c r="J79" s="229"/>
      <c r="K79" s="229"/>
      <c r="L79" s="229"/>
      <c r="M79" s="229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29"/>
      <c r="J80" s="229"/>
      <c r="K80" s="229"/>
      <c r="L80" s="229"/>
      <c r="M80" s="229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29"/>
      <c r="J81" s="229"/>
      <c r="K81" s="229"/>
      <c r="L81" s="229"/>
      <c r="M81" s="229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29"/>
      <c r="J82" s="229"/>
      <c r="K82" s="229"/>
      <c r="L82" s="229"/>
      <c r="M82" s="229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29"/>
      <c r="J83" s="229"/>
      <c r="K83" s="229"/>
      <c r="L83" s="229"/>
      <c r="M83" s="229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29"/>
      <c r="J84" s="229"/>
      <c r="K84" s="229"/>
      <c r="L84" s="229"/>
      <c r="M84" s="229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29"/>
      <c r="J85" s="229"/>
      <c r="K85" s="229"/>
      <c r="L85" s="229"/>
      <c r="M85" s="229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29"/>
      <c r="J86" s="229"/>
      <c r="K86" s="229"/>
      <c r="L86" s="229"/>
      <c r="M86" s="229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29"/>
      <c r="J87" s="229"/>
      <c r="K87" s="229"/>
      <c r="L87" s="229"/>
      <c r="M87" s="229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29"/>
      <c r="J88" s="229"/>
      <c r="K88" s="229"/>
      <c r="L88" s="229"/>
      <c r="M88" s="229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29"/>
      <c r="J89" s="229"/>
      <c r="K89" s="229"/>
      <c r="L89" s="229"/>
      <c r="M89" s="229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29"/>
      <c r="J90" s="229"/>
      <c r="K90" s="229"/>
      <c r="L90" s="229"/>
      <c r="M90" s="229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29"/>
      <c r="J91" s="229"/>
      <c r="K91" s="229"/>
      <c r="L91" s="229"/>
      <c r="M91" s="229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29"/>
      <c r="J92" s="229"/>
      <c r="K92" s="229"/>
      <c r="L92" s="229"/>
      <c r="M92" s="229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29"/>
      <c r="J93" s="229"/>
      <c r="K93" s="229"/>
      <c r="L93" s="229"/>
      <c r="M93" s="229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7" t="str">
        <f>A10</f>
        <v/>
      </c>
      <c r="B94" s="5"/>
      <c r="C94" s="5"/>
      <c r="D94" s="5"/>
      <c r="E94" s="5"/>
      <c r="F94" s="5"/>
      <c r="G94" s="5"/>
      <c r="H94" s="5"/>
      <c r="I94" s="229"/>
      <c r="J94" s="229"/>
      <c r="K94" s="229"/>
      <c r="L94" s="229"/>
      <c r="M94" s="229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29"/>
      <c r="J95" s="229"/>
      <c r="K95" s="229"/>
      <c r="L95" s="229"/>
      <c r="M95" s="229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29"/>
      <c r="J96" s="229"/>
      <c r="K96" s="229"/>
      <c r="L96" s="229"/>
      <c r="M96" s="229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29"/>
      <c r="J97" s="229"/>
      <c r="K97" s="229"/>
      <c r="L97" s="229"/>
      <c r="M97" s="229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29"/>
      <c r="J98" s="229"/>
      <c r="K98" s="229"/>
      <c r="L98" s="229"/>
      <c r="M98" s="229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29"/>
      <c r="J99" s="229"/>
      <c r="K99" s="229"/>
      <c r="L99" s="229"/>
      <c r="M99" s="229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29"/>
      <c r="J100" s="229"/>
      <c r="K100" s="229"/>
      <c r="L100" s="229"/>
      <c r="M100" s="229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29"/>
      <c r="J101" s="229"/>
      <c r="K101" s="229"/>
      <c r="L101" s="229"/>
      <c r="M101" s="229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29"/>
      <c r="J102" s="229"/>
      <c r="K102" s="229"/>
      <c r="L102" s="229"/>
      <c r="M102" s="229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29"/>
      <c r="J103" s="229"/>
      <c r="K103" s="229"/>
      <c r="L103" s="229"/>
      <c r="M103" s="229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29"/>
      <c r="J104" s="229"/>
      <c r="K104" s="229"/>
      <c r="L104" s="229"/>
      <c r="M104" s="229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29"/>
      <c r="J105" s="229"/>
      <c r="K105" s="229"/>
      <c r="L105" s="229"/>
      <c r="M105" s="229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29"/>
      <c r="J106" s="229"/>
      <c r="K106" s="229"/>
      <c r="L106" s="229"/>
      <c r="M106" s="229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29"/>
      <c r="J107" s="229"/>
      <c r="K107" s="229"/>
      <c r="L107" s="229"/>
      <c r="M107" s="229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29"/>
      <c r="J108" s="229"/>
      <c r="K108" s="229"/>
      <c r="L108" s="229"/>
      <c r="M108" s="229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29"/>
      <c r="J109" s="229"/>
      <c r="K109" s="229"/>
      <c r="L109" s="229"/>
      <c r="M109" s="229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29"/>
      <c r="J110" s="229"/>
      <c r="K110" s="229"/>
      <c r="L110" s="229"/>
      <c r="M110" s="229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29"/>
      <c r="J111" s="229"/>
      <c r="K111" s="229"/>
      <c r="L111" s="229"/>
      <c r="M111" s="229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7" t="str">
        <f>A11</f>
        <v/>
      </c>
      <c r="B112" s="5"/>
      <c r="C112" s="5"/>
      <c r="D112" s="5"/>
      <c r="E112" s="5"/>
      <c r="F112" s="5"/>
      <c r="G112" s="5"/>
      <c r="H112" s="5"/>
      <c r="I112" s="229"/>
      <c r="J112" s="229"/>
      <c r="K112" s="229"/>
      <c r="L112" s="229"/>
      <c r="M112" s="229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29"/>
      <c r="J113" s="229"/>
      <c r="K113" s="229"/>
      <c r="L113" s="229"/>
      <c r="M113" s="229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29"/>
      <c r="J114" s="229"/>
      <c r="K114" s="229"/>
      <c r="L114" s="229"/>
      <c r="M114" s="229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29"/>
      <c r="J115" s="229"/>
      <c r="K115" s="229"/>
      <c r="L115" s="229"/>
      <c r="M115" s="229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29"/>
      <c r="J116" s="229"/>
      <c r="K116" s="229"/>
      <c r="L116" s="229"/>
      <c r="M116" s="229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29"/>
      <c r="J117" s="229"/>
      <c r="K117" s="229"/>
      <c r="L117" s="229"/>
      <c r="M117" s="229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29"/>
      <c r="J118" s="229"/>
      <c r="K118" s="229"/>
      <c r="L118" s="229"/>
      <c r="M118" s="229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29"/>
      <c r="J119" s="229"/>
      <c r="K119" s="229"/>
      <c r="L119" s="229"/>
      <c r="M119" s="229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29"/>
      <c r="J120" s="229"/>
      <c r="K120" s="229"/>
      <c r="L120" s="229"/>
      <c r="M120" s="229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29"/>
      <c r="J121" s="229"/>
      <c r="K121" s="229"/>
      <c r="L121" s="229"/>
      <c r="M121" s="229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29"/>
      <c r="J122" s="229"/>
      <c r="K122" s="229"/>
      <c r="L122" s="229"/>
      <c r="M122" s="229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29"/>
      <c r="J123" s="229"/>
      <c r="K123" s="229"/>
      <c r="L123" s="229"/>
      <c r="M123" s="229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29"/>
      <c r="J124" s="229"/>
      <c r="K124" s="229"/>
      <c r="L124" s="229"/>
      <c r="M124" s="229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29"/>
      <c r="J125" s="229"/>
      <c r="K125" s="229"/>
      <c r="L125" s="229"/>
      <c r="M125" s="229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29"/>
      <c r="J126" s="229"/>
      <c r="K126" s="229"/>
      <c r="L126" s="229"/>
      <c r="M126" s="229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29"/>
      <c r="J127" s="229"/>
      <c r="K127" s="229"/>
      <c r="L127" s="229"/>
      <c r="M127" s="229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29"/>
      <c r="J128" s="229"/>
      <c r="K128" s="229"/>
      <c r="L128" s="229"/>
      <c r="M128" s="229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29"/>
      <c r="J129" s="229"/>
      <c r="K129" s="229"/>
      <c r="L129" s="229"/>
      <c r="M129" s="229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7" t="str">
        <f>A12</f>
        <v/>
      </c>
      <c r="B130" s="5"/>
      <c r="C130" s="5"/>
      <c r="D130" s="5"/>
      <c r="E130" s="5"/>
      <c r="F130" s="5"/>
      <c r="G130" s="5"/>
      <c r="H130" s="5"/>
      <c r="I130" s="229"/>
      <c r="J130" s="229"/>
      <c r="K130" s="229"/>
      <c r="L130" s="229"/>
      <c r="M130" s="229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29"/>
      <c r="J131" s="229"/>
      <c r="K131" s="229"/>
      <c r="L131" s="229"/>
      <c r="M131" s="229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29"/>
      <c r="J132" s="229"/>
      <c r="K132" s="229"/>
      <c r="L132" s="229"/>
      <c r="M132" s="229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29"/>
      <c r="J133" s="229"/>
      <c r="K133" s="229"/>
      <c r="L133" s="229"/>
      <c r="M133" s="229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29"/>
      <c r="J134" s="229"/>
      <c r="K134" s="229"/>
      <c r="L134" s="229"/>
      <c r="M134" s="229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29"/>
      <c r="J135" s="229"/>
      <c r="K135" s="229"/>
      <c r="L135" s="229"/>
      <c r="M135" s="229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29"/>
      <c r="J136" s="229"/>
      <c r="K136" s="229"/>
      <c r="L136" s="229"/>
      <c r="M136" s="229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29"/>
      <c r="J137" s="229"/>
      <c r="K137" s="229"/>
      <c r="L137" s="229"/>
      <c r="M137" s="229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29"/>
      <c r="J138" s="229"/>
      <c r="K138" s="229"/>
      <c r="L138" s="229"/>
      <c r="M138" s="229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29"/>
      <c r="J139" s="229"/>
      <c r="K139" s="229"/>
      <c r="L139" s="229"/>
      <c r="M139" s="229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29"/>
      <c r="J140" s="229"/>
      <c r="K140" s="229"/>
      <c r="L140" s="229"/>
      <c r="M140" s="229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29"/>
      <c r="J141" s="229"/>
      <c r="K141" s="229"/>
      <c r="L141" s="229"/>
      <c r="M141" s="229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29"/>
      <c r="J142" s="229"/>
      <c r="K142" s="229"/>
      <c r="L142" s="229"/>
      <c r="M142" s="229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29"/>
      <c r="J143" s="229"/>
      <c r="K143" s="229"/>
      <c r="L143" s="229"/>
      <c r="M143" s="229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29"/>
      <c r="J144" s="229"/>
      <c r="K144" s="229"/>
      <c r="L144" s="229"/>
      <c r="M144" s="229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29"/>
      <c r="J145" s="229"/>
      <c r="K145" s="229"/>
      <c r="L145" s="229"/>
      <c r="M145" s="229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29"/>
      <c r="J146" s="229"/>
      <c r="K146" s="229"/>
      <c r="L146" s="229"/>
      <c r="M146" s="229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29"/>
      <c r="J147" s="229"/>
      <c r="K147" s="229"/>
      <c r="L147" s="229"/>
      <c r="M147" s="229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7" t="str">
        <f>A13</f>
        <v/>
      </c>
      <c r="B148" s="5"/>
      <c r="C148" s="5"/>
      <c r="D148" s="5"/>
      <c r="E148" s="5"/>
      <c r="F148" s="5"/>
      <c r="G148" s="5"/>
      <c r="H148" s="5"/>
      <c r="I148" s="229"/>
      <c r="J148" s="229"/>
      <c r="K148" s="229"/>
      <c r="L148" s="229"/>
      <c r="M148" s="229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29"/>
      <c r="J149" s="229"/>
      <c r="K149" s="229"/>
      <c r="L149" s="229"/>
      <c r="M149" s="229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29"/>
      <c r="J150" s="229"/>
      <c r="K150" s="229"/>
      <c r="L150" s="229"/>
      <c r="M150" s="229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29"/>
      <c r="J151" s="229"/>
      <c r="K151" s="229"/>
      <c r="L151" s="229"/>
      <c r="M151" s="229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29"/>
      <c r="J152" s="229"/>
      <c r="K152" s="229"/>
      <c r="L152" s="229"/>
      <c r="M152" s="229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29"/>
      <c r="J153" s="229"/>
      <c r="K153" s="229"/>
      <c r="L153" s="229"/>
      <c r="M153" s="229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29"/>
      <c r="J154" s="229"/>
      <c r="K154" s="229"/>
      <c r="L154" s="229"/>
      <c r="M154" s="229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29"/>
      <c r="J155" s="229"/>
      <c r="K155" s="229"/>
      <c r="L155" s="229"/>
      <c r="M155" s="229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29"/>
      <c r="J156" s="229"/>
      <c r="K156" s="229"/>
      <c r="L156" s="229"/>
      <c r="M156" s="229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29"/>
      <c r="J157" s="229"/>
      <c r="K157" s="229"/>
      <c r="L157" s="229"/>
      <c r="M157" s="229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29"/>
      <c r="J158" s="229"/>
      <c r="K158" s="229"/>
      <c r="L158" s="229"/>
      <c r="M158" s="229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29"/>
      <c r="J159" s="229"/>
      <c r="K159" s="229"/>
      <c r="L159" s="229"/>
      <c r="M159" s="229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29"/>
      <c r="J160" s="229"/>
      <c r="K160" s="229"/>
      <c r="L160" s="229"/>
      <c r="M160" s="229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29"/>
      <c r="J161" s="229"/>
      <c r="K161" s="229"/>
      <c r="L161" s="229"/>
      <c r="M161" s="229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29"/>
      <c r="J162" s="229"/>
      <c r="K162" s="229"/>
      <c r="L162" s="229"/>
      <c r="M162" s="229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29"/>
      <c r="J163" s="229"/>
      <c r="K163" s="229"/>
      <c r="L163" s="229"/>
      <c r="M163" s="229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29"/>
      <c r="J164" s="229"/>
      <c r="K164" s="229"/>
      <c r="L164" s="229"/>
      <c r="M164" s="229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29"/>
      <c r="J165" s="229"/>
      <c r="K165" s="229"/>
      <c r="L165" s="229"/>
      <c r="M165" s="229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7" t="str">
        <f>A14</f>
        <v/>
      </c>
      <c r="B166" s="5"/>
      <c r="C166" s="5"/>
      <c r="D166" s="5"/>
      <c r="E166" s="5"/>
      <c r="F166" s="5"/>
      <c r="G166" s="5"/>
      <c r="H166" s="5"/>
      <c r="I166" s="229"/>
      <c r="J166" s="229"/>
      <c r="K166" s="229"/>
      <c r="L166" s="229"/>
      <c r="M166" s="229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29"/>
      <c r="J167" s="229"/>
      <c r="K167" s="229"/>
      <c r="L167" s="229"/>
      <c r="M167" s="229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29"/>
      <c r="J168" s="229"/>
      <c r="K168" s="229"/>
      <c r="L168" s="229"/>
      <c r="M168" s="229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29"/>
      <c r="J169" s="229"/>
      <c r="K169" s="229"/>
      <c r="L169" s="229"/>
      <c r="M169" s="229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29"/>
      <c r="J170" s="229"/>
      <c r="K170" s="229"/>
      <c r="L170" s="229"/>
      <c r="M170" s="229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29"/>
      <c r="J171" s="229"/>
      <c r="K171" s="229"/>
      <c r="L171" s="229"/>
      <c r="M171" s="229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29"/>
      <c r="J172" s="229"/>
      <c r="K172" s="229"/>
      <c r="L172" s="229"/>
      <c r="M172" s="229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29"/>
      <c r="J173" s="229"/>
      <c r="K173" s="229"/>
      <c r="L173" s="229"/>
      <c r="M173" s="229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29"/>
      <c r="J174" s="229"/>
      <c r="K174" s="229"/>
      <c r="L174" s="229"/>
      <c r="M174" s="229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29"/>
      <c r="J175" s="229"/>
      <c r="K175" s="229"/>
      <c r="L175" s="229"/>
      <c r="M175" s="229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29"/>
      <c r="J176" s="229"/>
      <c r="K176" s="229"/>
      <c r="L176" s="229"/>
      <c r="M176" s="229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29"/>
      <c r="J177" s="229"/>
      <c r="K177" s="229"/>
      <c r="L177" s="229"/>
      <c r="M177" s="229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29"/>
      <c r="J178" s="229"/>
      <c r="K178" s="229"/>
      <c r="L178" s="229"/>
      <c r="M178" s="229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29"/>
      <c r="J179" s="229"/>
      <c r="K179" s="229"/>
      <c r="L179" s="229"/>
      <c r="M179" s="229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29"/>
      <c r="J180" s="229"/>
      <c r="K180" s="229"/>
      <c r="L180" s="229"/>
      <c r="M180" s="229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29"/>
      <c r="J181" s="229"/>
      <c r="K181" s="229"/>
      <c r="L181" s="229"/>
      <c r="M181" s="229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29"/>
      <c r="J182" s="229"/>
      <c r="K182" s="229"/>
      <c r="L182" s="229"/>
      <c r="M182" s="229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29"/>
      <c r="J183" s="229"/>
      <c r="K183" s="229"/>
      <c r="L183" s="229"/>
      <c r="M183" s="229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7" t="str">
        <f>A15</f>
        <v/>
      </c>
      <c r="B184" s="5"/>
      <c r="C184" s="5"/>
      <c r="D184" s="5"/>
      <c r="E184" s="5"/>
      <c r="F184" s="5"/>
      <c r="G184" s="5"/>
      <c r="H184" s="5"/>
      <c r="I184" s="229"/>
      <c r="J184" s="229"/>
      <c r="K184" s="229"/>
      <c r="L184" s="229"/>
      <c r="M184" s="229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29"/>
      <c r="J185" s="229"/>
      <c r="K185" s="229"/>
      <c r="L185" s="229"/>
      <c r="M185" s="229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29"/>
      <c r="J186" s="229"/>
      <c r="K186" s="229"/>
      <c r="L186" s="229"/>
      <c r="M186" s="229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29"/>
      <c r="J187" s="229"/>
      <c r="K187" s="229"/>
      <c r="L187" s="229"/>
      <c r="M187" s="229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29"/>
      <c r="J188" s="229"/>
      <c r="K188" s="229"/>
      <c r="L188" s="229"/>
      <c r="M188" s="229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29"/>
      <c r="J189" s="229"/>
      <c r="K189" s="229"/>
      <c r="L189" s="229"/>
      <c r="M189" s="229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29"/>
      <c r="J190" s="229"/>
      <c r="K190" s="229"/>
      <c r="L190" s="229"/>
      <c r="M190" s="229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29"/>
      <c r="J191" s="229"/>
      <c r="K191" s="229"/>
      <c r="L191" s="229"/>
      <c r="M191" s="229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29"/>
      <c r="J192" s="229"/>
      <c r="K192" s="229"/>
      <c r="L192" s="229"/>
      <c r="M192" s="229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29"/>
      <c r="J193" s="229"/>
      <c r="K193" s="229"/>
      <c r="L193" s="229"/>
      <c r="M193" s="229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29"/>
      <c r="J194" s="229"/>
      <c r="K194" s="229"/>
      <c r="L194" s="229"/>
      <c r="M194" s="229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29"/>
      <c r="J195" s="229"/>
      <c r="K195" s="229"/>
      <c r="L195" s="229"/>
      <c r="M195" s="229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29"/>
      <c r="J196" s="229"/>
      <c r="K196" s="229"/>
      <c r="L196" s="229"/>
      <c r="M196" s="229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29"/>
      <c r="J197" s="229"/>
      <c r="K197" s="229"/>
      <c r="L197" s="229"/>
      <c r="M197" s="229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29"/>
      <c r="J198" s="229"/>
      <c r="K198" s="229"/>
      <c r="L198" s="229"/>
      <c r="M198" s="229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29"/>
      <c r="J199" s="229"/>
      <c r="K199" s="229"/>
      <c r="L199" s="229"/>
      <c r="M199" s="229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29"/>
      <c r="J200" s="229"/>
      <c r="K200" s="229"/>
      <c r="L200" s="229"/>
      <c r="M200" s="229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29"/>
      <c r="J201" s="229"/>
      <c r="K201" s="229"/>
      <c r="L201" s="229"/>
      <c r="M201" s="229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29"/>
      <c r="J202" s="229"/>
      <c r="K202" s="229"/>
      <c r="L202" s="229"/>
      <c r="M202" s="229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0"/>
      <c r="J203" s="70"/>
      <c r="K203" s="70"/>
      <c r="L203" s="70"/>
      <c r="M203" s="229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0"/>
      <c r="J204" s="70"/>
      <c r="K204" s="70"/>
      <c r="L204" s="70"/>
      <c r="M204" s="70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0"/>
      <c r="J205" s="70"/>
      <c r="K205" s="70"/>
      <c r="L205" s="70"/>
      <c r="M205" s="70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0"/>
      <c r="J206" s="70"/>
      <c r="K206" s="70"/>
      <c r="L206" s="70"/>
      <c r="M206" s="70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0"/>
      <c r="J207" s="70"/>
      <c r="K207" s="70"/>
      <c r="L207" s="70"/>
      <c r="M207" s="70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0"/>
      <c r="J208" s="70"/>
      <c r="K208" s="70"/>
      <c r="L208" s="70"/>
      <c r="M208" s="70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0"/>
      <c r="J209" s="70"/>
      <c r="K209" s="70"/>
      <c r="L209" s="70"/>
      <c r="M209" s="70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0"/>
      <c r="J210" s="70"/>
      <c r="K210" s="70"/>
      <c r="L210" s="70"/>
      <c r="M210" s="70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0"/>
      <c r="J211" s="70"/>
      <c r="K211" s="70"/>
      <c r="L211" s="70"/>
      <c r="M211" s="70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0"/>
      <c r="J212" s="70"/>
      <c r="K212" s="70"/>
      <c r="L212" s="70"/>
      <c r="M212" s="70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0"/>
      <c r="J213" s="70"/>
      <c r="K213" s="70"/>
      <c r="L213" s="70"/>
      <c r="M213" s="70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0"/>
      <c r="J214" s="70"/>
      <c r="K214" s="70"/>
      <c r="L214" s="70"/>
      <c r="M214" s="70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0"/>
      <c r="J215" s="70"/>
      <c r="K215" s="70"/>
      <c r="L215" s="70"/>
      <c r="M215" s="70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0"/>
      <c r="J216" s="70"/>
      <c r="K216" s="70"/>
      <c r="L216" s="70"/>
      <c r="M216" s="70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0"/>
      <c r="J217" s="70"/>
      <c r="K217" s="70"/>
      <c r="L217" s="70"/>
      <c r="M217" s="70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0"/>
      <c r="J218" s="70"/>
      <c r="K218" s="70"/>
      <c r="L218" s="70"/>
      <c r="M218" s="70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0"/>
      <c r="J219" s="70"/>
      <c r="K219" s="70"/>
      <c r="L219" s="70"/>
      <c r="M219" s="70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0"/>
      <c r="J220" s="70"/>
      <c r="K220" s="70"/>
      <c r="L220" s="70"/>
      <c r="M220" s="70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0"/>
      <c r="J221" s="70"/>
      <c r="K221" s="70"/>
      <c r="L221" s="70"/>
      <c r="M221" s="70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0"/>
      <c r="J222" s="70"/>
      <c r="K222" s="70"/>
      <c r="L222" s="70"/>
      <c r="M222" s="70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0"/>
      <c r="J223" s="70"/>
      <c r="K223" s="70"/>
      <c r="L223" s="70"/>
      <c r="M223" s="70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0"/>
      <c r="J224" s="70"/>
      <c r="K224" s="70"/>
      <c r="L224" s="70"/>
      <c r="M224" s="70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0"/>
      <c r="J225" s="70"/>
      <c r="K225" s="70"/>
      <c r="L225" s="70"/>
      <c r="M225" s="70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0"/>
      <c r="J226" s="70"/>
      <c r="K226" s="70"/>
      <c r="L226" s="70"/>
      <c r="M226" s="70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0"/>
      <c r="J227" s="70"/>
      <c r="K227" s="70"/>
      <c r="L227" s="70"/>
      <c r="M227" s="70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0"/>
      <c r="J228" s="70"/>
      <c r="K228" s="70"/>
      <c r="L228" s="70"/>
      <c r="M228" s="70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0"/>
      <c r="J229" s="70"/>
      <c r="K229" s="70"/>
      <c r="L229" s="70"/>
      <c r="M229" s="70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0"/>
      <c r="J230" s="70"/>
      <c r="K230" s="70"/>
      <c r="L230" s="70"/>
      <c r="M230" s="70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0"/>
      <c r="J231" s="70"/>
      <c r="K231" s="70"/>
      <c r="L231" s="70"/>
      <c r="M231" s="70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0"/>
      <c r="J232" s="70"/>
      <c r="K232" s="70"/>
      <c r="L232" s="70"/>
      <c r="M232" s="70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0"/>
      <c r="J233" s="70"/>
      <c r="K233" s="70"/>
      <c r="L233" s="70"/>
      <c r="M233" s="70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0"/>
      <c r="J234" s="70"/>
      <c r="K234" s="70"/>
      <c r="L234" s="70"/>
      <c r="M234" s="70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0"/>
      <c r="J235" s="70"/>
      <c r="K235" s="70"/>
      <c r="L235" s="70"/>
      <c r="M235" s="70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0"/>
      <c r="J236" s="70"/>
      <c r="K236" s="70"/>
      <c r="L236" s="70"/>
      <c r="M236" s="70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0"/>
      <c r="J237" s="70"/>
      <c r="K237" s="70"/>
      <c r="L237" s="70"/>
      <c r="M237" s="70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0"/>
      <c r="J238" s="70"/>
      <c r="K238" s="70"/>
      <c r="L238" s="70"/>
      <c r="M238" s="70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0"/>
      <c r="J239" s="70"/>
      <c r="K239" s="70"/>
      <c r="L239" s="70"/>
      <c r="M239" s="70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0"/>
      <c r="J240" s="70"/>
      <c r="K240" s="70"/>
      <c r="L240" s="70"/>
      <c r="M240" s="70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0"/>
      <c r="J241" s="70"/>
      <c r="K241" s="70"/>
      <c r="L241" s="70"/>
      <c r="M241" s="70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0"/>
      <c r="J242" s="70"/>
      <c r="K242" s="70"/>
      <c r="L242" s="70"/>
      <c r="M242" s="70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0"/>
      <c r="J243" s="70"/>
      <c r="K243" s="70"/>
      <c r="L243" s="70"/>
      <c r="M243" s="70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0"/>
      <c r="J244" s="70"/>
      <c r="K244" s="70"/>
      <c r="L244" s="70"/>
      <c r="M244" s="70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0"/>
      <c r="J245" s="70"/>
      <c r="K245" s="70"/>
      <c r="L245" s="70"/>
      <c r="M245" s="70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0"/>
      <c r="J246" s="70"/>
      <c r="K246" s="70"/>
      <c r="L246" s="70"/>
      <c r="M246" s="70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0"/>
      <c r="J247" s="70"/>
      <c r="K247" s="70"/>
      <c r="L247" s="70"/>
      <c r="M247" s="70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0"/>
      <c r="J248" s="70"/>
      <c r="K248" s="70"/>
      <c r="L248" s="70"/>
      <c r="M248" s="70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0"/>
      <c r="J249" s="70"/>
      <c r="K249" s="70"/>
      <c r="L249" s="70"/>
      <c r="M249" s="70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0"/>
      <c r="J250" s="70"/>
      <c r="K250" s="70"/>
      <c r="L250" s="70"/>
      <c r="M250" s="70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0"/>
      <c r="J251" s="70"/>
      <c r="K251" s="70"/>
      <c r="L251" s="70"/>
      <c r="M251" s="70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0"/>
      <c r="J252" s="70"/>
      <c r="K252" s="70"/>
      <c r="L252" s="70"/>
      <c r="M252" s="70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0"/>
      <c r="J253" s="70"/>
      <c r="K253" s="70"/>
      <c r="L253" s="70"/>
      <c r="M253" s="70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0"/>
      <c r="J254" s="70"/>
      <c r="K254" s="70"/>
      <c r="L254" s="70"/>
      <c r="M254" s="70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0"/>
      <c r="J255" s="70"/>
      <c r="K255" s="70"/>
      <c r="L255" s="70"/>
      <c r="M255" s="70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0"/>
      <c r="J256" s="70"/>
      <c r="K256" s="70"/>
      <c r="L256" s="70"/>
      <c r="M256" s="70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0"/>
      <c r="J257" s="70"/>
      <c r="K257" s="70"/>
      <c r="L257" s="70"/>
      <c r="M257" s="70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0"/>
      <c r="J258" s="70"/>
      <c r="K258" s="70"/>
      <c r="L258" s="70"/>
      <c r="M258" s="70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0"/>
      <c r="J259" s="70"/>
      <c r="K259" s="70"/>
      <c r="L259" s="70"/>
      <c r="M259" s="70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0"/>
      <c r="J260" s="70"/>
      <c r="K260" s="70"/>
      <c r="L260" s="70"/>
      <c r="M260" s="70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0"/>
      <c r="J261" s="70"/>
      <c r="K261" s="70"/>
      <c r="L261" s="70"/>
      <c r="M261" s="70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0"/>
      <c r="J262" s="70"/>
      <c r="K262" s="70"/>
      <c r="L262" s="70"/>
      <c r="M262" s="70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0"/>
      <c r="J263" s="70"/>
      <c r="K263" s="70"/>
      <c r="L263" s="70"/>
      <c r="M263" s="70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0"/>
      <c r="J264" s="70"/>
      <c r="K264" s="70"/>
      <c r="L264" s="70"/>
      <c r="M264" s="70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0"/>
      <c r="J265" s="70"/>
      <c r="K265" s="70"/>
      <c r="L265" s="70"/>
      <c r="M265" s="70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0"/>
      <c r="J266" s="70"/>
      <c r="K266" s="70"/>
      <c r="L266" s="70"/>
      <c r="M266" s="70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0"/>
      <c r="J267" s="70"/>
      <c r="K267" s="70"/>
      <c r="L267" s="70"/>
      <c r="M267" s="70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0"/>
      <c r="J268" s="70"/>
      <c r="K268" s="70"/>
      <c r="L268" s="70"/>
      <c r="M268" s="70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0"/>
      <c r="J269" s="70"/>
      <c r="K269" s="70"/>
      <c r="L269" s="70"/>
      <c r="M269" s="70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0"/>
      <c r="J270" s="70"/>
      <c r="K270" s="70"/>
      <c r="L270" s="70"/>
      <c r="M270" s="70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0"/>
      <c r="J271" s="70"/>
      <c r="K271" s="70"/>
      <c r="L271" s="70"/>
      <c r="M271" s="70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0"/>
      <c r="J272" s="70"/>
      <c r="K272" s="70"/>
      <c r="L272" s="70"/>
      <c r="M272" s="70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0"/>
      <c r="J273" s="70"/>
      <c r="K273" s="70"/>
      <c r="L273" s="70"/>
      <c r="M273" s="70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0"/>
      <c r="J274" s="70"/>
      <c r="K274" s="70"/>
      <c r="L274" s="70"/>
      <c r="M274" s="70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0"/>
      <c r="J275" s="70"/>
      <c r="K275" s="70"/>
      <c r="L275" s="70"/>
      <c r="M275" s="70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0"/>
      <c r="J276" s="70"/>
      <c r="K276" s="70"/>
      <c r="L276" s="70"/>
      <c r="M276" s="70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0"/>
      <c r="J277" s="70"/>
      <c r="K277" s="70"/>
      <c r="L277" s="70"/>
      <c r="M277" s="70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0"/>
      <c r="J278" s="70"/>
      <c r="K278" s="70"/>
      <c r="L278" s="70"/>
      <c r="M278" s="70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0"/>
      <c r="J279" s="70"/>
      <c r="K279" s="70"/>
      <c r="L279" s="70"/>
      <c r="M279" s="70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0"/>
      <c r="J280" s="70"/>
      <c r="K280" s="70"/>
      <c r="L280" s="70"/>
      <c r="M280" s="70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0"/>
      <c r="J281" s="70"/>
      <c r="K281" s="70"/>
      <c r="L281" s="70"/>
      <c r="M281" s="70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0"/>
      <c r="J282" s="70"/>
      <c r="K282" s="70"/>
      <c r="L282" s="70"/>
      <c r="M282" s="70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0"/>
      <c r="J283" s="70"/>
      <c r="K283" s="70"/>
      <c r="L283" s="70"/>
      <c r="M283" s="70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0"/>
      <c r="J284" s="70"/>
      <c r="K284" s="70"/>
      <c r="L284" s="70"/>
      <c r="M284" s="70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0"/>
      <c r="J285" s="70"/>
      <c r="K285" s="70"/>
      <c r="L285" s="70"/>
      <c r="M285" s="70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0"/>
      <c r="J286" s="70"/>
      <c r="K286" s="70"/>
      <c r="L286" s="70"/>
      <c r="M286" s="70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0"/>
      <c r="J287" s="70"/>
      <c r="K287" s="70"/>
      <c r="L287" s="70"/>
      <c r="M287" s="70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0"/>
      <c r="J288" s="70"/>
      <c r="K288" s="70"/>
      <c r="L288" s="70"/>
      <c r="M288" s="70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0"/>
      <c r="J289" s="70"/>
      <c r="K289" s="70"/>
      <c r="L289" s="70"/>
      <c r="M289" s="70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0"/>
      <c r="J290" s="70"/>
      <c r="K290" s="70"/>
      <c r="L290" s="70"/>
      <c r="M290" s="70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0"/>
      <c r="J291" s="70"/>
      <c r="K291" s="70"/>
      <c r="L291" s="70"/>
      <c r="M291" s="70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0"/>
      <c r="J292" s="70"/>
      <c r="K292" s="70"/>
      <c r="L292" s="70"/>
      <c r="M292" s="70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0"/>
      <c r="J293" s="70"/>
      <c r="K293" s="70"/>
      <c r="L293" s="70"/>
      <c r="M293" s="70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0"/>
      <c r="J294" s="70"/>
      <c r="K294" s="70"/>
      <c r="L294" s="70"/>
      <c r="M294" s="70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0"/>
      <c r="J295" s="70"/>
      <c r="K295" s="70"/>
      <c r="L295" s="70"/>
      <c r="M295" s="70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0"/>
      <c r="J296" s="70"/>
      <c r="K296" s="70"/>
      <c r="L296" s="70"/>
      <c r="M296" s="70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0"/>
      <c r="J297" s="70"/>
      <c r="K297" s="70"/>
      <c r="L297" s="70"/>
      <c r="M297" s="70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0"/>
      <c r="J298" s="70"/>
      <c r="K298" s="70"/>
      <c r="L298" s="70"/>
      <c r="M298" s="70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0"/>
      <c r="J299" s="70"/>
      <c r="K299" s="70"/>
      <c r="L299" s="70"/>
      <c r="M299" s="70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0"/>
      <c r="J300" s="70"/>
      <c r="K300" s="70"/>
      <c r="L300" s="70"/>
      <c r="M300" s="70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0"/>
      <c r="J301" s="70"/>
      <c r="K301" s="70"/>
      <c r="L301" s="70"/>
      <c r="M301" s="70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0"/>
      <c r="J302" s="70"/>
      <c r="K302" s="70"/>
      <c r="L302" s="70"/>
      <c r="M302" s="70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0"/>
      <c r="J303" s="70"/>
      <c r="K303" s="70"/>
      <c r="L303" s="70"/>
      <c r="M303" s="70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0"/>
      <c r="J304" s="70"/>
      <c r="K304" s="70"/>
      <c r="L304" s="70"/>
      <c r="M304" s="70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0"/>
      <c r="J305" s="70"/>
      <c r="K305" s="70"/>
      <c r="L305" s="70"/>
      <c r="M305" s="70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0"/>
      <c r="J306" s="70"/>
      <c r="K306" s="70"/>
      <c r="L306" s="70"/>
      <c r="M306" s="70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0"/>
      <c r="J307" s="70"/>
      <c r="K307" s="70"/>
      <c r="L307" s="70"/>
      <c r="M307" s="70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0"/>
      <c r="J308" s="70"/>
      <c r="K308" s="70"/>
      <c r="L308" s="70"/>
      <c r="M308" s="70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0"/>
      <c r="J309" s="70"/>
      <c r="K309" s="70"/>
      <c r="L309" s="70"/>
      <c r="M309" s="70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0"/>
      <c r="J310" s="70"/>
      <c r="K310" s="70"/>
      <c r="L310" s="70"/>
      <c r="M310" s="70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0"/>
      <c r="J311" s="70"/>
      <c r="K311" s="70"/>
      <c r="L311" s="70"/>
      <c r="M311" s="70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0"/>
      <c r="J312" s="70"/>
      <c r="K312" s="70"/>
      <c r="L312" s="70"/>
      <c r="M312" s="70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0"/>
      <c r="J313" s="70"/>
      <c r="K313" s="70"/>
      <c r="L313" s="70"/>
      <c r="M313" s="70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0"/>
      <c r="J314" s="70"/>
      <c r="K314" s="70"/>
      <c r="L314" s="70"/>
      <c r="M314" s="70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0"/>
      <c r="J315" s="70"/>
      <c r="K315" s="70"/>
      <c r="L315" s="70"/>
      <c r="M315" s="70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0"/>
      <c r="J316" s="70"/>
      <c r="K316" s="70"/>
      <c r="L316" s="70"/>
      <c r="M316" s="70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0"/>
      <c r="J317" s="70"/>
      <c r="K317" s="70"/>
      <c r="L317" s="70"/>
      <c r="M317" s="70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0"/>
      <c r="J318" s="70"/>
      <c r="K318" s="70"/>
      <c r="L318" s="70"/>
      <c r="M318" s="70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0"/>
      <c r="J319" s="70"/>
      <c r="K319" s="70"/>
      <c r="L319" s="70"/>
      <c r="M319" s="70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0"/>
      <c r="J320" s="70"/>
      <c r="K320" s="70"/>
      <c r="L320" s="70"/>
      <c r="M320" s="70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0"/>
      <c r="J321" s="70"/>
      <c r="K321" s="70"/>
      <c r="L321" s="70"/>
      <c r="M321" s="70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0"/>
      <c r="J322" s="70"/>
      <c r="K322" s="70"/>
      <c r="L322" s="70"/>
      <c r="M322" s="70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0"/>
      <c r="J323" s="70"/>
      <c r="K323" s="70"/>
      <c r="L323" s="70"/>
      <c r="M323" s="70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0"/>
      <c r="J324" s="70"/>
      <c r="K324" s="70"/>
      <c r="L324" s="70"/>
      <c r="M324" s="70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0"/>
      <c r="J325" s="70"/>
      <c r="K325" s="70"/>
      <c r="L325" s="70"/>
      <c r="M325" s="70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0"/>
      <c r="J326" s="70"/>
      <c r="K326" s="70"/>
      <c r="L326" s="70"/>
      <c r="M326" s="70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0"/>
      <c r="J327" s="70"/>
      <c r="K327" s="70"/>
      <c r="L327" s="70"/>
      <c r="M327" s="70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0"/>
      <c r="J328" s="70"/>
      <c r="K328" s="70"/>
      <c r="L328" s="70"/>
      <c r="M328" s="70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0"/>
      <c r="J329" s="70"/>
      <c r="K329" s="70"/>
      <c r="L329" s="70"/>
      <c r="M329" s="70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0"/>
      <c r="J330" s="70"/>
      <c r="K330" s="70"/>
      <c r="L330" s="70"/>
      <c r="M330" s="70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0"/>
      <c r="J331" s="70"/>
      <c r="K331" s="70"/>
      <c r="L331" s="70"/>
      <c r="M331" s="70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0"/>
      <c r="J332" s="70"/>
      <c r="K332" s="70"/>
      <c r="L332" s="70"/>
      <c r="M332" s="70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0"/>
      <c r="J333" s="70"/>
      <c r="K333" s="70"/>
      <c r="L333" s="70"/>
      <c r="M333" s="70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0"/>
      <c r="J334" s="70"/>
      <c r="K334" s="70"/>
      <c r="L334" s="70"/>
      <c r="M334" s="70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0"/>
      <c r="J335" s="70"/>
      <c r="K335" s="70"/>
      <c r="L335" s="70"/>
      <c r="M335" s="70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0"/>
      <c r="J336" s="70"/>
      <c r="K336" s="70"/>
      <c r="L336" s="70"/>
      <c r="M336" s="70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0"/>
      <c r="J337" s="70"/>
      <c r="K337" s="70"/>
      <c r="L337" s="70"/>
      <c r="M337" s="70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0"/>
      <c r="J338" s="70"/>
      <c r="K338" s="70"/>
      <c r="L338" s="70"/>
      <c r="M338" s="70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0"/>
      <c r="J339" s="70"/>
      <c r="K339" s="70"/>
      <c r="L339" s="70"/>
      <c r="M339" s="70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0"/>
      <c r="J340" s="70"/>
      <c r="K340" s="70"/>
      <c r="L340" s="70"/>
      <c r="M340" s="70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0"/>
      <c r="J341" s="70"/>
      <c r="K341" s="70"/>
      <c r="L341" s="70"/>
      <c r="M341" s="70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0"/>
      <c r="J342" s="70"/>
      <c r="K342" s="70"/>
      <c r="L342" s="70"/>
      <c r="M342" s="70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0"/>
      <c r="J343" s="70"/>
      <c r="K343" s="70"/>
      <c r="L343" s="70"/>
      <c r="M343" s="70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0"/>
      <c r="J344" s="70"/>
      <c r="K344" s="70"/>
      <c r="L344" s="70"/>
      <c r="M344" s="70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0"/>
      <c r="J345" s="70"/>
      <c r="K345" s="70"/>
      <c r="L345" s="70"/>
      <c r="M345" s="70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0"/>
      <c r="J346" s="70"/>
      <c r="K346" s="70"/>
      <c r="L346" s="70"/>
      <c r="M346" s="70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0"/>
      <c r="J347" s="70"/>
      <c r="K347" s="70"/>
      <c r="L347" s="70"/>
      <c r="M347" s="70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0"/>
      <c r="J348" s="70"/>
      <c r="K348" s="70"/>
      <c r="L348" s="70"/>
      <c r="M348" s="70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0"/>
      <c r="J349" s="70"/>
      <c r="K349" s="70"/>
      <c r="L349" s="70"/>
      <c r="M349" s="70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0"/>
      <c r="J350" s="70"/>
      <c r="K350" s="70"/>
      <c r="L350" s="70"/>
      <c r="M350" s="70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0"/>
      <c r="J351" s="70"/>
      <c r="K351" s="70"/>
      <c r="L351" s="70"/>
      <c r="M351" s="70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0"/>
      <c r="J352" s="70"/>
      <c r="K352" s="70"/>
      <c r="L352" s="70"/>
      <c r="M352" s="70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0"/>
      <c r="J353" s="70"/>
      <c r="K353" s="70"/>
      <c r="L353" s="70"/>
      <c r="M353" s="70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0"/>
      <c r="J354" s="70"/>
      <c r="K354" s="70"/>
      <c r="L354" s="70"/>
      <c r="M354" s="70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0"/>
      <c r="J355" s="70"/>
      <c r="K355" s="70"/>
      <c r="L355" s="70"/>
      <c r="M355" s="70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0"/>
      <c r="J356" s="70"/>
      <c r="K356" s="70"/>
      <c r="L356" s="70"/>
      <c r="M356" s="70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opLeftCell="A4" zoomScale="80" zoomScaleNormal="80" workbookViewId="0">
      <selection activeCell="I20" sqref="H20:I21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0"/>
      <c r="G1" s="70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0" customFormat="1" x14ac:dyDescent="0.25">
      <c r="A3" s="97"/>
      <c r="B3" s="97"/>
      <c r="C3" s="97"/>
      <c r="D3" s="97"/>
      <c r="E3" s="97"/>
      <c r="F3" s="178"/>
      <c r="G3" s="178"/>
      <c r="H3" s="179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</row>
    <row r="4" spans="1:42" s="200" customFormat="1" x14ac:dyDescent="0.25">
      <c r="A4" s="97"/>
      <c r="B4" s="97"/>
      <c r="C4" s="97"/>
      <c r="D4" s="97"/>
      <c r="E4" s="97"/>
      <c r="G4" s="178"/>
      <c r="H4" s="340" t="s">
        <v>315</v>
      </c>
      <c r="I4" s="340"/>
      <c r="K4" s="337" t="s">
        <v>253</v>
      </c>
      <c r="L4" s="338"/>
      <c r="M4" s="266">
        <v>4.4999999999999998E-2</v>
      </c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</row>
    <row r="5" spans="1:42" s="200" customFormat="1" x14ac:dyDescent="0.25">
      <c r="A5" s="97"/>
      <c r="B5" s="97"/>
      <c r="C5" s="97"/>
      <c r="D5" s="97"/>
      <c r="E5" s="97"/>
      <c r="G5" s="178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97"/>
      <c r="AN5" s="97"/>
      <c r="AO5" s="97"/>
      <c r="AP5" s="97"/>
    </row>
    <row r="6" spans="1:42" s="200" customFormat="1" ht="15.75" thickBot="1" x14ac:dyDescent="0.3">
      <c r="A6" s="97"/>
      <c r="B6" s="97"/>
      <c r="C6" s="97"/>
      <c r="D6" s="97"/>
      <c r="E6" s="97"/>
      <c r="F6" s="227"/>
      <c r="G6" s="178"/>
      <c r="H6" s="180"/>
      <c r="I6" s="180"/>
      <c r="J6" s="180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</row>
    <row r="7" spans="1:42" s="200" customFormat="1" ht="27.75" customHeight="1" thickBot="1" x14ac:dyDescent="0.45">
      <c r="A7" s="273"/>
      <c r="B7" s="274"/>
      <c r="C7" s="274"/>
      <c r="D7" s="274"/>
      <c r="E7" s="275"/>
      <c r="F7" s="275" t="s">
        <v>192</v>
      </c>
      <c r="G7" s="276"/>
      <c r="H7" s="274"/>
      <c r="I7" s="274"/>
      <c r="J7" s="277"/>
      <c r="K7" s="271"/>
      <c r="L7" s="272"/>
      <c r="M7" s="272"/>
      <c r="N7" s="278" t="s">
        <v>191</v>
      </c>
      <c r="O7" s="278"/>
      <c r="P7" s="279"/>
      <c r="Q7" s="280"/>
      <c r="R7" s="329" t="s">
        <v>310</v>
      </c>
      <c r="S7" s="330"/>
      <c r="T7" s="330"/>
      <c r="U7" s="330"/>
      <c r="V7" s="331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97"/>
      <c r="AN7" s="97"/>
      <c r="AO7" s="97"/>
      <c r="AP7" s="97"/>
    </row>
    <row r="8" spans="1:42" x14ac:dyDescent="0.25">
      <c r="A8" s="25"/>
      <c r="C8" s="25"/>
      <c r="D8" s="25"/>
      <c r="E8" s="25"/>
      <c r="F8" s="219"/>
      <c r="G8" s="219"/>
      <c r="H8" s="5"/>
      <c r="I8" s="5"/>
      <c r="J8" s="212"/>
      <c r="K8" s="223"/>
      <c r="L8" s="25"/>
      <c r="M8" s="25"/>
      <c r="N8" s="25"/>
      <c r="O8" s="25"/>
      <c r="P8" s="25"/>
      <c r="Q8" s="263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58" t="s">
        <v>311</v>
      </c>
      <c r="C9" s="25"/>
      <c r="D9" s="25"/>
      <c r="E9" s="25"/>
      <c r="F9" s="259"/>
      <c r="G9" s="258" t="s">
        <v>314</v>
      </c>
      <c r="J9" s="212"/>
      <c r="K9" s="223"/>
      <c r="O9" s="25"/>
      <c r="P9" s="25"/>
      <c r="Q9" s="263"/>
      <c r="R9" s="25"/>
      <c r="S9" s="5"/>
      <c r="T9" s="183" t="s">
        <v>262</v>
      </c>
      <c r="U9" s="186" t="s">
        <v>249</v>
      </c>
      <c r="V9" s="183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58" t="s">
        <v>317</v>
      </c>
      <c r="C10" s="25"/>
      <c r="D10" s="25"/>
      <c r="E10" s="25"/>
      <c r="F10" s="259"/>
      <c r="G10" s="258" t="s">
        <v>316</v>
      </c>
      <c r="J10" s="212"/>
      <c r="K10" s="223"/>
      <c r="O10" s="25"/>
      <c r="P10" s="25"/>
      <c r="Q10" s="263"/>
      <c r="R10" s="25"/>
      <c r="S10" s="183" t="str">
        <f>B14</f>
        <v>Peuplier Koster</v>
      </c>
      <c r="T10" s="18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88">
        <f>'Données projet'!D9</f>
        <v>2.1</v>
      </c>
      <c r="V10" s="187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58" t="s">
        <v>312</v>
      </c>
      <c r="B11" s="25"/>
      <c r="C11" s="25"/>
      <c r="D11" s="25"/>
      <c r="E11" s="25"/>
      <c r="F11" s="259"/>
      <c r="G11" s="258" t="s">
        <v>313</v>
      </c>
      <c r="J11" s="212"/>
      <c r="K11" s="223"/>
      <c r="M11" s="5"/>
      <c r="N11" s="5"/>
      <c r="O11" s="25"/>
      <c r="P11" s="25"/>
      <c r="Q11" s="263"/>
      <c r="R11" s="25"/>
      <c r="S11" s="183" t="str">
        <f>B45</f>
        <v/>
      </c>
      <c r="T11" s="270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88">
        <f>'Données projet'!D10</f>
        <v>0</v>
      </c>
      <c r="V11" s="187">
        <f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59"/>
      <c r="G12" s="1"/>
      <c r="J12" s="212"/>
      <c r="K12" s="223"/>
      <c r="L12" s="215"/>
      <c r="M12" s="25"/>
      <c r="N12" s="25"/>
      <c r="O12" s="25"/>
      <c r="P12" s="25"/>
      <c r="Q12" s="263"/>
      <c r="R12" s="25"/>
      <c r="S12" s="183" t="str">
        <f>B76</f>
        <v/>
      </c>
      <c r="T12" s="270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88">
        <f>'Données projet'!D11</f>
        <v>0</v>
      </c>
      <c r="V12" s="187">
        <f t="shared" ref="V12:V19" si="0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59"/>
      <c r="J13" s="25"/>
      <c r="K13" s="223"/>
      <c r="L13" s="182" t="s">
        <v>257</v>
      </c>
      <c r="M13" s="25"/>
      <c r="N13" s="25"/>
      <c r="O13" s="25"/>
      <c r="P13" s="25"/>
      <c r="Q13" s="263"/>
      <c r="R13" s="25"/>
      <c r="S13" s="183" t="str">
        <f>B107</f>
        <v/>
      </c>
      <c r="T13" s="270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88">
        <f>'Données projet'!D12</f>
        <v>0</v>
      </c>
      <c r="V13" s="187">
        <f t="shared" si="0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4" t="str">
        <f>IF('Données projet'!$B$9="","",'Données projet'!$B$9)</f>
        <v>Peuplier Koster</v>
      </c>
      <c r="C14" s="5"/>
      <c r="D14" s="5"/>
      <c r="E14" s="5"/>
      <c r="F14" s="259"/>
      <c r="G14" s="219"/>
      <c r="H14" s="183" t="s">
        <v>178</v>
      </c>
      <c r="I14" s="183" t="s">
        <v>290</v>
      </c>
      <c r="J14" s="213"/>
      <c r="K14" s="181"/>
      <c r="L14" s="215"/>
      <c r="M14" s="25"/>
      <c r="N14" s="25"/>
      <c r="O14" s="5"/>
      <c r="P14" s="5"/>
      <c r="Q14" s="264"/>
      <c r="R14" s="5"/>
      <c r="S14" s="183" t="str">
        <f>B138</f>
        <v/>
      </c>
      <c r="T14" s="270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88">
        <f>'Données projet'!D13</f>
        <v>0</v>
      </c>
      <c r="V14" s="187">
        <f t="shared" si="0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59"/>
      <c r="G15" s="341" t="s">
        <v>318</v>
      </c>
      <c r="H15" s="201">
        <v>0</v>
      </c>
      <c r="I15" s="202">
        <v>0</v>
      </c>
      <c r="J15" s="214"/>
      <c r="K15" s="223"/>
      <c r="L15" s="215"/>
      <c r="M15" s="25"/>
      <c r="N15" s="25"/>
      <c r="O15" s="25"/>
      <c r="P15" s="25"/>
      <c r="Q15" s="263"/>
      <c r="R15" s="25"/>
      <c r="S15" s="183" t="str">
        <f>B169</f>
        <v/>
      </c>
      <c r="T15" s="270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88">
        <f>'Données projet'!D14</f>
        <v>0</v>
      </c>
      <c r="V15" s="187">
        <f t="shared" si="0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5" t="s">
        <v>180</v>
      </c>
      <c r="B16" s="51" t="s">
        <v>256</v>
      </c>
      <c r="C16" s="51" t="s">
        <v>255</v>
      </c>
      <c r="D16" s="255" t="s">
        <v>252</v>
      </c>
      <c r="E16" s="255" t="s">
        <v>320</v>
      </c>
      <c r="F16" s="259"/>
      <c r="G16" s="341"/>
      <c r="H16" s="201"/>
      <c r="I16" s="202"/>
      <c r="J16" s="214"/>
      <c r="K16" s="223"/>
      <c r="L16" s="337" t="s">
        <v>254</v>
      </c>
      <c r="M16" s="338"/>
      <c r="N16" s="2">
        <v>100</v>
      </c>
      <c r="O16" s="25"/>
      <c r="P16" s="25"/>
      <c r="Q16" s="263"/>
      <c r="R16" s="25"/>
      <c r="S16" s="183" t="str">
        <f>B200</f>
        <v/>
      </c>
      <c r="T16" s="270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88">
        <f>'Données projet'!D15</f>
        <v>0</v>
      </c>
      <c r="V16" s="187">
        <f t="shared" si="0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08">
        <v>0</v>
      </c>
      <c r="B17" s="211" t="s">
        <v>132</v>
      </c>
      <c r="C17" s="210" t="s">
        <v>132</v>
      </c>
      <c r="D17" s="209" t="s">
        <v>132</v>
      </c>
      <c r="E17" s="204"/>
      <c r="F17" s="259"/>
      <c r="G17" s="341"/>
      <c r="J17" s="214"/>
      <c r="K17" s="223"/>
      <c r="L17" s="295" t="s">
        <v>289</v>
      </c>
      <c r="M17" s="297"/>
      <c r="N17" s="185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3"/>
      <c r="R17" s="25"/>
      <c r="S17" s="183" t="str">
        <f>B231</f>
        <v/>
      </c>
      <c r="T17" s="270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88">
        <f>'Données projet'!D16</f>
        <v>0</v>
      </c>
      <c r="V17" s="187">
        <f t="shared" si="0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08">
        <v>1</v>
      </c>
      <c r="B18" s="211" t="s">
        <v>132</v>
      </c>
      <c r="C18" s="210" t="s">
        <v>132</v>
      </c>
      <c r="D18" s="209" t="s">
        <v>132</v>
      </c>
      <c r="E18" s="204"/>
      <c r="F18" s="259"/>
      <c r="G18" s="341"/>
      <c r="J18" s="214"/>
      <c r="K18" s="223"/>
      <c r="L18" s="295" t="s">
        <v>255</v>
      </c>
      <c r="M18" s="297"/>
      <c r="N18" s="203">
        <v>40</v>
      </c>
      <c r="O18" s="25"/>
      <c r="P18" s="25"/>
      <c r="Q18" s="263"/>
      <c r="R18" s="25"/>
      <c r="S18" s="183" t="str">
        <f>B262</f>
        <v/>
      </c>
      <c r="T18" s="270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88">
        <f>'Données projet'!D17</f>
        <v>0</v>
      </c>
      <c r="V18" s="187">
        <f t="shared" si="0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08">
        <v>2</v>
      </c>
      <c r="B19" s="211" t="s">
        <v>132</v>
      </c>
      <c r="C19" s="210" t="s">
        <v>132</v>
      </c>
      <c r="D19" s="209" t="s">
        <v>132</v>
      </c>
      <c r="E19" s="204"/>
      <c r="F19" s="259"/>
      <c r="G19" s="341"/>
      <c r="H19" s="230" t="s">
        <v>178</v>
      </c>
      <c r="I19" s="230" t="s">
        <v>287</v>
      </c>
      <c r="J19" s="258"/>
      <c r="K19" s="181"/>
      <c r="L19" s="337" t="s">
        <v>288</v>
      </c>
      <c r="M19" s="338"/>
      <c r="N19" s="189">
        <f>N17*N18</f>
        <v>0</v>
      </c>
      <c r="O19" s="25"/>
      <c r="P19" s="5"/>
      <c r="Q19" s="264"/>
      <c r="R19" s="5"/>
      <c r="S19" s="183" t="str">
        <f>B293</f>
        <v/>
      </c>
      <c r="T19" s="270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88">
        <f>'Données projet'!D18</f>
        <v>0</v>
      </c>
      <c r="V19" s="187">
        <f t="shared" si="0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08">
        <v>3</v>
      </c>
      <c r="B20" s="211" t="s">
        <v>132</v>
      </c>
      <c r="C20" s="210" t="s">
        <v>132</v>
      </c>
      <c r="D20" s="209" t="s">
        <v>132</v>
      </c>
      <c r="E20" s="204"/>
      <c r="F20" s="259"/>
      <c r="G20" s="341"/>
      <c r="H20" s="201"/>
      <c r="I20" s="202"/>
      <c r="J20" s="5"/>
      <c r="K20" s="181"/>
      <c r="O20" s="25"/>
      <c r="P20" s="5"/>
      <c r="Q20" s="264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08">
        <v>4</v>
      </c>
      <c r="B21" s="211" t="s">
        <v>132</v>
      </c>
      <c r="C21" s="210" t="s">
        <v>132</v>
      </c>
      <c r="D21" s="209" t="s">
        <v>132</v>
      </c>
      <c r="E21" s="204"/>
      <c r="F21" s="259"/>
      <c r="H21" s="201"/>
      <c r="I21" s="202"/>
      <c r="K21" s="181"/>
      <c r="O21" s="25"/>
      <c r="P21" s="5"/>
      <c r="Q21" s="264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08">
        <v>5</v>
      </c>
      <c r="B22" s="211" t="s">
        <v>132</v>
      </c>
      <c r="C22" s="210" t="s">
        <v>132</v>
      </c>
      <c r="D22" s="209" t="s">
        <v>132</v>
      </c>
      <c r="E22" s="204"/>
      <c r="F22" s="259"/>
      <c r="H22" s="201"/>
      <c r="I22" s="202"/>
      <c r="K22" s="181"/>
      <c r="O22" s="25"/>
      <c r="P22" s="5"/>
      <c r="Q22" s="264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0">
        <f>'Données projet'!A36</f>
        <v>6</v>
      </c>
      <c r="B23" s="191">
        <f>'Données projet'!D36</f>
        <v>0</v>
      </c>
      <c r="C23" s="204"/>
      <c r="D23" s="192">
        <f>B23*C23</f>
        <v>0</v>
      </c>
      <c r="E23" s="204"/>
      <c r="F23" s="259"/>
      <c r="H23" s="201"/>
      <c r="I23" s="202"/>
      <c r="K23" s="223"/>
      <c r="L23" s="339" t="s">
        <v>260</v>
      </c>
      <c r="M23" s="339"/>
      <c r="N23" s="339"/>
      <c r="O23" s="25"/>
      <c r="P23" s="25"/>
      <c r="Q23" s="263"/>
      <c r="R23" s="25"/>
      <c r="S23" s="183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0">
        <f>'Données projet'!A37</f>
        <v>7</v>
      </c>
      <c r="B24" s="191">
        <f>'Données projet'!D37</f>
        <v>0</v>
      </c>
      <c r="C24" s="204"/>
      <c r="D24" s="192">
        <f t="shared" ref="D24:D42" si="1">B24*C24</f>
        <v>0</v>
      </c>
      <c r="E24" s="204"/>
      <c r="F24" s="262"/>
      <c r="H24" s="201"/>
      <c r="I24" s="202"/>
      <c r="K24" s="223"/>
      <c r="O24" s="25"/>
      <c r="P24" s="25"/>
      <c r="Q24" s="263"/>
      <c r="R24" s="25"/>
      <c r="S24" s="183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0">
        <f>'Données projet'!A38</f>
        <v>8</v>
      </c>
      <c r="B25" s="191">
        <f>'Données projet'!D38</f>
        <v>0</v>
      </c>
      <c r="C25" s="204"/>
      <c r="D25" s="192">
        <f t="shared" si="1"/>
        <v>0</v>
      </c>
      <c r="E25" s="204"/>
      <c r="F25" s="262"/>
      <c r="G25" s="1"/>
      <c r="H25" s="201"/>
      <c r="I25" s="202"/>
      <c r="K25" s="223"/>
      <c r="L25" s="269" t="s">
        <v>285</v>
      </c>
      <c r="M25" s="269"/>
      <c r="N25" s="269"/>
      <c r="O25" s="269"/>
      <c r="P25" s="203"/>
      <c r="Q25" s="263"/>
      <c r="R25" s="25"/>
      <c r="S25" s="196" t="s">
        <v>266</v>
      </c>
      <c r="T25" s="336">
        <f ca="1">T23-T24</f>
        <v>0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0">
        <f>'Données projet'!A39</f>
        <v>9</v>
      </c>
      <c r="B26" s="191">
        <f>'Données projet'!D39</f>
        <v>0</v>
      </c>
      <c r="C26" s="204"/>
      <c r="D26" s="192">
        <f t="shared" si="1"/>
        <v>0</v>
      </c>
      <c r="E26" s="204"/>
      <c r="F26" s="262"/>
      <c r="G26" s="257"/>
      <c r="H26" s="201"/>
      <c r="I26" s="202"/>
      <c r="K26" s="223"/>
      <c r="L26" s="323" t="s">
        <v>258</v>
      </c>
      <c r="M26" s="324"/>
      <c r="N26" s="324"/>
      <c r="O26" s="324"/>
      <c r="P26" s="325"/>
      <c r="Q26" s="263"/>
      <c r="R26" s="25"/>
      <c r="S26" s="196" t="s">
        <v>265</v>
      </c>
      <c r="T26" s="333" t="str">
        <f ca="1">IF(T25&lt;0,"Votre projet est additionnel","Votre projet n'est pas additionnel")</f>
        <v>Votre projet n'est pas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0">
        <f>'Données projet'!A40</f>
        <v>10</v>
      </c>
      <c r="B27" s="191">
        <f>'Données projet'!D40</f>
        <v>0</v>
      </c>
      <c r="C27" s="204"/>
      <c r="D27" s="192">
        <f t="shared" si="1"/>
        <v>0</v>
      </c>
      <c r="E27" s="204"/>
      <c r="F27" s="262"/>
      <c r="G27" s="257"/>
      <c r="H27" s="201"/>
      <c r="I27" s="202"/>
      <c r="K27" s="223"/>
      <c r="L27" s="326"/>
      <c r="M27" s="327"/>
      <c r="N27" s="327"/>
      <c r="O27" s="327"/>
      <c r="P27" s="328"/>
      <c r="Q27" s="263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0">
        <f>'Données projet'!A41</f>
        <v>11</v>
      </c>
      <c r="B28" s="191">
        <f>'Données projet'!D41</f>
        <v>0</v>
      </c>
      <c r="C28" s="204"/>
      <c r="D28" s="192">
        <f t="shared" si="1"/>
        <v>0</v>
      </c>
      <c r="E28" s="204"/>
      <c r="F28" s="262"/>
      <c r="G28" s="220"/>
      <c r="H28" s="201"/>
      <c r="I28" s="202"/>
      <c r="K28" s="223"/>
      <c r="Q28" s="263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0">
        <f>'Données projet'!A42</f>
        <v>12</v>
      </c>
      <c r="B29" s="191">
        <f>'Données projet'!D42</f>
        <v>0</v>
      </c>
      <c r="C29" s="204"/>
      <c r="D29" s="192">
        <f t="shared" si="1"/>
        <v>0</v>
      </c>
      <c r="E29" s="204"/>
      <c r="F29" s="262"/>
      <c r="G29" s="216"/>
      <c r="H29" s="201"/>
      <c r="I29" s="202"/>
      <c r="K29" s="223"/>
      <c r="O29" s="25"/>
      <c r="P29" s="25"/>
      <c r="Q29" s="263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0">
        <f>'Données projet'!A43</f>
        <v>13</v>
      </c>
      <c r="B30" s="191">
        <f>'Données projet'!D43</f>
        <v>0</v>
      </c>
      <c r="C30" s="204"/>
      <c r="D30" s="192">
        <f t="shared" si="1"/>
        <v>0</v>
      </c>
      <c r="E30" s="204"/>
      <c r="F30" s="262"/>
      <c r="G30" s="216"/>
      <c r="H30" s="201"/>
      <c r="I30" s="202"/>
      <c r="K30" s="193"/>
      <c r="L30" s="183" t="s">
        <v>259</v>
      </c>
      <c r="M30" s="194">
        <f ca="1">SUM(OFFSET($P$33,0,0,MIN('Données projet'!$E$9:$E$18)+1,1))</f>
        <v>0</v>
      </c>
      <c r="O30" s="5"/>
      <c r="P30" s="5"/>
      <c r="Q30" s="264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0">
        <f>'Données projet'!A44</f>
        <v>14</v>
      </c>
      <c r="B31" s="191">
        <f>'Données projet'!D44</f>
        <v>0</v>
      </c>
      <c r="C31" s="204"/>
      <c r="D31" s="192">
        <f t="shared" si="1"/>
        <v>0</v>
      </c>
      <c r="E31" s="204"/>
      <c r="F31" s="262"/>
      <c r="G31" s="216"/>
      <c r="H31" s="201"/>
      <c r="I31" s="202"/>
      <c r="K31" s="181"/>
      <c r="Q31" s="263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0">
        <f>'Données projet'!A45</f>
        <v>15</v>
      </c>
      <c r="B32" s="191">
        <f>'Données projet'!D45</f>
        <v>0</v>
      </c>
      <c r="C32" s="204"/>
      <c r="D32" s="192">
        <f t="shared" si="1"/>
        <v>0</v>
      </c>
      <c r="E32" s="204"/>
      <c r="F32" s="262"/>
      <c r="G32" s="216"/>
      <c r="H32" s="201"/>
      <c r="I32" s="202"/>
      <c r="K32" s="181"/>
      <c r="N32" s="5"/>
      <c r="O32" s="268" t="s">
        <v>178</v>
      </c>
      <c r="P32" s="268" t="s">
        <v>252</v>
      </c>
      <c r="Q32" s="263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0">
        <f>'Données projet'!A46</f>
        <v>16</v>
      </c>
      <c r="B33" s="191">
        <f>'Données projet'!D46</f>
        <v>0</v>
      </c>
      <c r="C33" s="204"/>
      <c r="D33" s="192">
        <f t="shared" si="1"/>
        <v>0</v>
      </c>
      <c r="E33" s="204"/>
      <c r="F33" s="262"/>
      <c r="G33" s="216"/>
      <c r="H33" s="201"/>
      <c r="I33" s="202"/>
      <c r="K33" s="181"/>
      <c r="L33" s="5"/>
      <c r="M33" s="5"/>
      <c r="N33" s="5"/>
      <c r="O33" s="205">
        <v>0</v>
      </c>
      <c r="P33" s="195">
        <f t="shared" ref="P33:P64" si="2">$P$25/(1+$M$4)^O33</f>
        <v>0</v>
      </c>
      <c r="Q33" s="263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0">
        <f>'Données projet'!A47</f>
        <v>17</v>
      </c>
      <c r="B34" s="191">
        <f>'Données projet'!D47</f>
        <v>0</v>
      </c>
      <c r="C34" s="204"/>
      <c r="D34" s="192">
        <f t="shared" si="1"/>
        <v>0</v>
      </c>
      <c r="E34" s="204"/>
      <c r="F34" s="262"/>
      <c r="G34" s="216"/>
      <c r="H34" s="201"/>
      <c r="I34" s="202"/>
      <c r="K34" s="181"/>
      <c r="L34" s="282"/>
      <c r="M34" s="282"/>
      <c r="N34" s="283"/>
      <c r="O34" s="205">
        <f>IF(O33+1&lt;=MIN('Données projet'!$E$9:$E$18),O33+1,"STOP")</f>
        <v>1</v>
      </c>
      <c r="P34" s="195">
        <f t="shared" si="2"/>
        <v>0</v>
      </c>
      <c r="Q34" s="263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0">
        <f>'Données projet'!A48</f>
        <v>18</v>
      </c>
      <c r="B35" s="191">
        <f>'Données projet'!D48</f>
        <v>257</v>
      </c>
      <c r="C35" s="204"/>
      <c r="D35" s="192">
        <f t="shared" si="1"/>
        <v>0</v>
      </c>
      <c r="E35" s="204"/>
      <c r="F35" s="262"/>
      <c r="G35" s="216"/>
      <c r="H35" s="201"/>
      <c r="I35" s="202"/>
      <c r="K35" s="181"/>
      <c r="L35" s="282"/>
      <c r="M35" s="282"/>
      <c r="N35" s="283"/>
      <c r="O35" s="205">
        <f>IF(O34+1&lt;=MIN('Données projet'!$E$9:$E$18),O34+1,"STOP")</f>
        <v>2</v>
      </c>
      <c r="P35" s="195">
        <f t="shared" si="2"/>
        <v>0</v>
      </c>
      <c r="Q35" s="263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0">
        <f>'Données projet'!A49</f>
        <v>0</v>
      </c>
      <c r="B36" s="191">
        <f>'Données projet'!D49</f>
        <v>0</v>
      </c>
      <c r="C36" s="204"/>
      <c r="D36" s="192">
        <f t="shared" si="1"/>
        <v>0</v>
      </c>
      <c r="E36" s="204"/>
      <c r="F36" s="262"/>
      <c r="G36" s="216"/>
      <c r="H36" s="201"/>
      <c r="I36" s="202"/>
      <c r="K36" s="181"/>
      <c r="L36" s="25"/>
      <c r="M36" s="25"/>
      <c r="N36" s="25"/>
      <c r="O36" s="205">
        <f>IF(O35+1&lt;=MIN('Données projet'!$E$9:$E$18),O35+1,"STOP")</f>
        <v>3</v>
      </c>
      <c r="P36" s="195">
        <f t="shared" si="2"/>
        <v>0</v>
      </c>
      <c r="Q36" s="263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0">
        <f>'Données projet'!A50</f>
        <v>0</v>
      </c>
      <c r="B37" s="191">
        <f>'Données projet'!D50</f>
        <v>0</v>
      </c>
      <c r="C37" s="204"/>
      <c r="D37" s="192">
        <f t="shared" si="1"/>
        <v>0</v>
      </c>
      <c r="E37" s="204"/>
      <c r="F37" s="262"/>
      <c r="G37" s="216"/>
      <c r="H37" s="201"/>
      <c r="I37" s="202"/>
      <c r="K37" s="181"/>
      <c r="L37" s="25"/>
      <c r="M37" s="25"/>
      <c r="N37" s="25"/>
      <c r="O37" s="205">
        <f>IF(O36+1&lt;=MIN('Données projet'!$E$9:$E$18),O36+1,"STOP")</f>
        <v>4</v>
      </c>
      <c r="P37" s="195">
        <f t="shared" si="2"/>
        <v>0</v>
      </c>
      <c r="Q37" s="263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0">
        <f>'Données projet'!A51</f>
        <v>0</v>
      </c>
      <c r="B38" s="191">
        <f>'Données projet'!D51</f>
        <v>0</v>
      </c>
      <c r="C38" s="204"/>
      <c r="D38" s="192">
        <f t="shared" si="1"/>
        <v>0</v>
      </c>
      <c r="E38" s="204"/>
      <c r="F38" s="262"/>
      <c r="G38" s="216"/>
      <c r="H38" s="201"/>
      <c r="I38" s="202"/>
      <c r="K38" s="181"/>
      <c r="L38" s="25"/>
      <c r="M38" s="25"/>
      <c r="N38" s="25"/>
      <c r="O38" s="205">
        <f>IF(O37+1&lt;=MIN('Données projet'!$E$9:$E$18),O37+1,"STOP")</f>
        <v>5</v>
      </c>
      <c r="P38" s="195">
        <f t="shared" si="2"/>
        <v>0</v>
      </c>
      <c r="Q38" s="263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0">
        <f>'Données projet'!A52</f>
        <v>0</v>
      </c>
      <c r="B39" s="191">
        <f>'Données projet'!D52</f>
        <v>0</v>
      </c>
      <c r="C39" s="204"/>
      <c r="D39" s="192">
        <f t="shared" si="1"/>
        <v>0</v>
      </c>
      <c r="E39" s="204"/>
      <c r="F39" s="262"/>
      <c r="G39" s="216"/>
      <c r="H39" s="201"/>
      <c r="I39" s="202"/>
      <c r="K39" s="223"/>
      <c r="L39" s="25"/>
      <c r="M39" s="25"/>
      <c r="N39" s="25"/>
      <c r="O39" s="205">
        <f>IF(O38+1&lt;=MIN('Données projet'!$E$9:$E$18),O38+1,"STOP")</f>
        <v>6</v>
      </c>
      <c r="P39" s="195">
        <f t="shared" si="2"/>
        <v>0</v>
      </c>
      <c r="Q39" s="263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0">
        <f>'Données projet'!A53</f>
        <v>0</v>
      </c>
      <c r="B40" s="191">
        <f>'Données projet'!D53</f>
        <v>0</v>
      </c>
      <c r="C40" s="204"/>
      <c r="D40" s="192">
        <f t="shared" si="1"/>
        <v>0</v>
      </c>
      <c r="E40" s="204"/>
      <c r="F40" s="262"/>
      <c r="G40" s="216"/>
      <c r="H40" s="201"/>
      <c r="I40" s="202"/>
      <c r="K40" s="223"/>
      <c r="L40" s="25"/>
      <c r="M40" s="25"/>
      <c r="N40" s="25"/>
      <c r="O40" s="205">
        <f>IF(O39+1&lt;=MIN('Données projet'!$E$9:$E$18),O39+1,"STOP")</f>
        <v>7</v>
      </c>
      <c r="P40" s="195">
        <f t="shared" si="2"/>
        <v>0</v>
      </c>
      <c r="Q40" s="263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0">
        <f>'Données projet'!A54</f>
        <v>0</v>
      </c>
      <c r="B41" s="191">
        <f>'Données projet'!D54</f>
        <v>0</v>
      </c>
      <c r="C41" s="204"/>
      <c r="D41" s="192">
        <f t="shared" si="1"/>
        <v>0</v>
      </c>
      <c r="E41" s="204"/>
      <c r="F41" s="262"/>
      <c r="G41" s="216"/>
      <c r="H41" s="201"/>
      <c r="I41" s="202"/>
      <c r="K41" s="223"/>
      <c r="L41" s="25"/>
      <c r="M41" s="25"/>
      <c r="N41" s="25"/>
      <c r="O41" s="205">
        <f>IF(O40+1&lt;=MIN('Données projet'!$E$9:$E$18),O40+1,"STOP")</f>
        <v>8</v>
      </c>
      <c r="P41" s="195">
        <f t="shared" si="2"/>
        <v>0</v>
      </c>
      <c r="Q41" s="263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0">
        <f>'Données projet'!A55</f>
        <v>0</v>
      </c>
      <c r="B42" s="191">
        <f>'Données projet'!D55</f>
        <v>0</v>
      </c>
      <c r="C42" s="204"/>
      <c r="D42" s="192">
        <f t="shared" si="1"/>
        <v>0</v>
      </c>
      <c r="E42" s="204"/>
      <c r="F42" s="262"/>
      <c r="G42" s="216"/>
      <c r="H42" s="201"/>
      <c r="I42" s="202"/>
      <c r="K42" s="223"/>
      <c r="L42" s="25"/>
      <c r="M42" s="25"/>
      <c r="N42" s="25"/>
      <c r="O42" s="205">
        <f>IF(O41+1&lt;=MIN('Données projet'!$E$9:$E$18),O41+1,"STOP")</f>
        <v>9</v>
      </c>
      <c r="P42" s="195">
        <f t="shared" si="2"/>
        <v>0</v>
      </c>
      <c r="Q42" s="263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7"/>
      <c r="B43" s="197"/>
      <c r="C43" s="197"/>
      <c r="D43" s="254"/>
      <c r="E43" s="254"/>
      <c r="F43" s="267"/>
      <c r="G43" s="216"/>
      <c r="H43" s="201"/>
      <c r="I43" s="202"/>
      <c r="K43" s="223"/>
      <c r="L43" s="25"/>
      <c r="M43" s="25"/>
      <c r="N43" s="25"/>
      <c r="O43" s="205">
        <f>IF(O42+1&lt;=MIN('Données projet'!$E$9:$E$18),O42+1,"STOP")</f>
        <v>10</v>
      </c>
      <c r="P43" s="195">
        <f t="shared" si="2"/>
        <v>0</v>
      </c>
      <c r="Q43" s="264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59"/>
      <c r="G44" s="216"/>
      <c r="H44" s="201"/>
      <c r="I44" s="202"/>
      <c r="K44" s="223"/>
      <c r="L44" s="25"/>
      <c r="M44" s="25"/>
      <c r="N44" s="25"/>
      <c r="O44" s="205">
        <f>IF(O43+1&lt;=MIN('Données projet'!$E$9:$E$18),O43+1,"STOP")</f>
        <v>11</v>
      </c>
      <c r="P44" s="195">
        <f t="shared" si="2"/>
        <v>0</v>
      </c>
      <c r="Q44" s="264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4" t="str">
        <f>IF('Données projet'!$B$10="","",'Données projet'!$B$10)</f>
        <v/>
      </c>
      <c r="C45" s="5"/>
      <c r="D45" s="5"/>
      <c r="E45" s="5"/>
      <c r="F45" s="259"/>
      <c r="G45" s="216"/>
      <c r="H45" s="201"/>
      <c r="I45" s="202"/>
      <c r="J45" s="25"/>
      <c r="K45" s="223"/>
      <c r="L45" s="25"/>
      <c r="M45" s="25"/>
      <c r="N45" s="25"/>
      <c r="O45" s="205">
        <f>IF(O44+1&lt;=MIN('Données projet'!$E$9:$E$18),O44+1,"STOP")</f>
        <v>12</v>
      </c>
      <c r="P45" s="195">
        <f t="shared" si="2"/>
        <v>0</v>
      </c>
      <c r="Q45" s="264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59"/>
      <c r="G46" s="216"/>
      <c r="H46" s="201"/>
      <c r="I46" s="202"/>
      <c r="J46" s="25"/>
      <c r="K46" s="223"/>
      <c r="L46" s="218"/>
      <c r="M46" s="218"/>
      <c r="N46" s="218"/>
      <c r="O46" s="205">
        <f>IF(O45+1&lt;=MIN('Données projet'!$E$9:$E$18),O45+1,"STOP")</f>
        <v>13</v>
      </c>
      <c r="P46" s="198">
        <f t="shared" si="2"/>
        <v>0</v>
      </c>
      <c r="Q46" s="264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5" t="s">
        <v>180</v>
      </c>
      <c r="B47" s="51" t="s">
        <v>256</v>
      </c>
      <c r="C47" s="51" t="s">
        <v>255</v>
      </c>
      <c r="D47" s="255" t="s">
        <v>252</v>
      </c>
      <c r="E47" s="255" t="s">
        <v>320</v>
      </c>
      <c r="F47" s="260"/>
      <c r="G47" s="216"/>
      <c r="H47" s="201"/>
      <c r="I47" s="202"/>
      <c r="J47" s="25"/>
      <c r="K47" s="223"/>
      <c r="L47" s="5"/>
      <c r="M47" s="5"/>
      <c r="N47" s="5"/>
      <c r="O47" s="205">
        <f>IF(O46+1&lt;=MIN('Données projet'!$E$9:$E$18),O46+1,"STOP")</f>
        <v>14</v>
      </c>
      <c r="P47" s="195">
        <f t="shared" si="2"/>
        <v>0</v>
      </c>
      <c r="Q47" s="264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08">
        <v>0</v>
      </c>
      <c r="B48" s="211" t="s">
        <v>132</v>
      </c>
      <c r="C48" s="210" t="s">
        <v>132</v>
      </c>
      <c r="D48" s="209" t="s">
        <v>132</v>
      </c>
      <c r="E48" s="204"/>
      <c r="F48" s="260"/>
      <c r="G48" s="216"/>
      <c r="H48" s="201"/>
      <c r="I48" s="202"/>
      <c r="J48" s="25"/>
      <c r="K48" s="223"/>
      <c r="L48" s="5"/>
      <c r="M48" s="5"/>
      <c r="N48" s="5"/>
      <c r="O48" s="205">
        <f>IF(O47+1&lt;=MIN('Données projet'!$E$9:$E$18),O47+1,"STOP")</f>
        <v>15</v>
      </c>
      <c r="P48" s="195">
        <f t="shared" si="2"/>
        <v>0</v>
      </c>
      <c r="Q48" s="264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6" customFormat="1" ht="17.25" customHeight="1" x14ac:dyDescent="0.25">
      <c r="A49" s="208">
        <v>1</v>
      </c>
      <c r="B49" s="211" t="s">
        <v>132</v>
      </c>
      <c r="C49" s="210" t="s">
        <v>132</v>
      </c>
      <c r="D49" s="209" t="s">
        <v>132</v>
      </c>
      <c r="E49" s="204"/>
      <c r="F49" s="260"/>
      <c r="G49" s="217"/>
      <c r="H49" s="201"/>
      <c r="I49" s="202"/>
      <c r="J49" s="218"/>
      <c r="K49" s="225"/>
      <c r="L49" s="5"/>
      <c r="M49" s="5"/>
      <c r="N49" s="5"/>
      <c r="O49" s="205">
        <f>IF(O48+1&lt;=MIN('Données projet'!$E$9:$E$18),O48+1,"STOP")</f>
        <v>16</v>
      </c>
      <c r="P49" s="195">
        <f t="shared" si="2"/>
        <v>0</v>
      </c>
      <c r="Q49" s="265"/>
      <c r="R49" s="197"/>
      <c r="S49" s="197"/>
      <c r="T49" s="197"/>
      <c r="U49" s="197"/>
      <c r="V49" s="197"/>
      <c r="W49" s="197"/>
      <c r="X49" s="197"/>
      <c r="Y49" s="197"/>
      <c r="Z49" s="197"/>
      <c r="AA49" s="197"/>
      <c r="AB49" s="197"/>
      <c r="AC49" s="197"/>
      <c r="AD49" s="197"/>
      <c r="AE49" s="197"/>
      <c r="AF49" s="197"/>
      <c r="AG49" s="197"/>
      <c r="AH49" s="197"/>
      <c r="AI49" s="197"/>
      <c r="AJ49" s="197"/>
      <c r="AK49" s="197"/>
      <c r="AL49" s="197"/>
      <c r="AM49" s="197"/>
      <c r="AN49" s="197"/>
      <c r="AO49" s="197"/>
      <c r="AP49" s="197"/>
      <c r="AQ49" s="197"/>
      <c r="AR49" s="197"/>
      <c r="AS49" s="197"/>
      <c r="AT49" s="197"/>
      <c r="AU49" s="197"/>
      <c r="AV49" s="197"/>
      <c r="AW49" s="197"/>
      <c r="AX49" s="197"/>
      <c r="AY49" s="197"/>
      <c r="AZ49" s="197"/>
      <c r="BA49" s="197"/>
      <c r="BB49" s="197"/>
      <c r="BC49" s="197"/>
      <c r="BD49" s="197"/>
    </row>
    <row r="50" spans="1:56" x14ac:dyDescent="0.25">
      <c r="A50" s="208">
        <v>2</v>
      </c>
      <c r="B50" s="211" t="s">
        <v>132</v>
      </c>
      <c r="C50" s="210" t="s">
        <v>132</v>
      </c>
      <c r="D50" s="209" t="s">
        <v>132</v>
      </c>
      <c r="E50" s="204"/>
      <c r="F50" s="260"/>
      <c r="G50" s="219"/>
      <c r="H50" s="201"/>
      <c r="I50" s="202"/>
      <c r="J50" s="25"/>
      <c r="K50" s="181"/>
      <c r="L50" s="5"/>
      <c r="M50" s="5"/>
      <c r="N50" s="5"/>
      <c r="O50" s="205">
        <f>IF(O49+1&lt;=MIN('Données projet'!$E$9:$E$18),O49+1,"STOP")</f>
        <v>17</v>
      </c>
      <c r="P50" s="195">
        <f t="shared" si="2"/>
        <v>0</v>
      </c>
      <c r="Q50" s="264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08">
        <v>3</v>
      </c>
      <c r="B51" s="211" t="s">
        <v>132</v>
      </c>
      <c r="C51" s="210" t="s">
        <v>132</v>
      </c>
      <c r="D51" s="209" t="s">
        <v>132</v>
      </c>
      <c r="E51" s="204"/>
      <c r="F51" s="260"/>
      <c r="G51" s="219"/>
      <c r="H51" s="201"/>
      <c r="I51" s="202"/>
      <c r="J51" s="25"/>
      <c r="K51" s="181"/>
      <c r="L51" s="5"/>
      <c r="M51" s="5"/>
      <c r="N51" s="5"/>
      <c r="O51" s="205">
        <f>IF(O50+1&lt;=MIN('Données projet'!$E$9:$E$18),O50+1,"STOP")</f>
        <v>18</v>
      </c>
      <c r="P51" s="195">
        <f t="shared" si="2"/>
        <v>0</v>
      </c>
      <c r="Q51" s="264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08">
        <v>4</v>
      </c>
      <c r="B52" s="211" t="s">
        <v>132</v>
      </c>
      <c r="C52" s="210" t="s">
        <v>132</v>
      </c>
      <c r="D52" s="209" t="s">
        <v>132</v>
      </c>
      <c r="E52" s="204"/>
      <c r="F52" s="260"/>
      <c r="G52" s="219"/>
      <c r="H52" s="201"/>
      <c r="I52" s="202"/>
      <c r="J52" s="25"/>
      <c r="K52" s="181"/>
      <c r="L52" s="5"/>
      <c r="M52" s="5"/>
      <c r="N52" s="5"/>
      <c r="O52" s="205" t="str">
        <f>IF(O51+1&lt;=MIN('Données projet'!$E$9:$E$18),O51+1,"STOP")</f>
        <v>STOP</v>
      </c>
      <c r="P52" s="195" t="e">
        <f t="shared" si="2"/>
        <v>#VALUE!</v>
      </c>
      <c r="Q52" s="264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08">
        <v>5</v>
      </c>
      <c r="B53" s="211" t="s">
        <v>132</v>
      </c>
      <c r="C53" s="210" t="s">
        <v>132</v>
      </c>
      <c r="D53" s="209" t="s">
        <v>132</v>
      </c>
      <c r="E53" s="204"/>
      <c r="F53" s="260"/>
      <c r="G53" s="220"/>
      <c r="H53" s="201"/>
      <c r="I53" s="202"/>
      <c r="J53" s="25"/>
      <c r="K53" s="181"/>
      <c r="L53" s="5"/>
      <c r="M53" s="5"/>
      <c r="N53" s="5"/>
      <c r="O53" s="205" t="e">
        <f>IF(O52+1&lt;=MIN('Données projet'!$E$9:$E$18),O52+1,"STOP")</f>
        <v>#VALUE!</v>
      </c>
      <c r="P53" s="195" t="e">
        <f t="shared" si="2"/>
        <v>#VALUE!</v>
      </c>
      <c r="Q53" s="264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0">
        <f>'Données projet'!A62</f>
        <v>0</v>
      </c>
      <c r="B54" s="191">
        <f>'Données projet'!D62</f>
        <v>0</v>
      </c>
      <c r="C54" s="202"/>
      <c r="D54" s="189">
        <f>B54*C54</f>
        <v>0</v>
      </c>
      <c r="E54" s="204"/>
      <c r="F54" s="261"/>
      <c r="G54" s="220"/>
      <c r="H54" s="201"/>
      <c r="I54" s="202"/>
      <c r="J54" s="25"/>
      <c r="K54" s="181"/>
      <c r="L54" s="5"/>
      <c r="M54" s="5"/>
      <c r="N54" s="5"/>
      <c r="O54" s="205" t="e">
        <f>IF(O53+1&lt;=MIN('Données projet'!$E$9:$E$18),O53+1,"STOP")</f>
        <v>#VALUE!</v>
      </c>
      <c r="P54" s="195" t="e">
        <f t="shared" si="2"/>
        <v>#VALUE!</v>
      </c>
      <c r="Q54" s="264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0">
        <f>'Données projet'!A63</f>
        <v>0</v>
      </c>
      <c r="B55" s="191">
        <f>'Données projet'!D63</f>
        <v>0</v>
      </c>
      <c r="C55" s="202"/>
      <c r="D55" s="189">
        <f t="shared" ref="D55:D73" si="3">B55*C55</f>
        <v>0</v>
      </c>
      <c r="E55" s="204"/>
      <c r="F55" s="261"/>
      <c r="G55" s="220"/>
      <c r="H55" s="201"/>
      <c r="I55" s="202"/>
      <c r="J55" s="25"/>
      <c r="K55" s="181"/>
      <c r="L55" s="5"/>
      <c r="M55" s="5"/>
      <c r="N55" s="5"/>
      <c r="O55" s="205" t="e">
        <f>IF(O54+1&lt;=MIN('Données projet'!$E$9:$E$18),O54+1,"STOP")</f>
        <v>#VALUE!</v>
      </c>
      <c r="P55" s="195" t="e">
        <f t="shared" si="2"/>
        <v>#VALUE!</v>
      </c>
      <c r="Q55" s="264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0">
        <f>'Données projet'!A64</f>
        <v>0</v>
      </c>
      <c r="B56" s="191">
        <f>'Données projet'!D64</f>
        <v>0</v>
      </c>
      <c r="C56" s="202"/>
      <c r="D56" s="189">
        <f t="shared" si="3"/>
        <v>0</v>
      </c>
      <c r="E56" s="204"/>
      <c r="F56" s="261"/>
      <c r="G56" s="220"/>
      <c r="H56" s="201"/>
      <c r="I56" s="202"/>
      <c r="J56" s="25"/>
      <c r="K56" s="181"/>
      <c r="L56" s="5"/>
      <c r="M56" s="5"/>
      <c r="N56" s="5"/>
      <c r="O56" s="205" t="e">
        <f>IF(O55+1&lt;=MIN('Données projet'!$E$9:$E$18),O55+1,"STOP")</f>
        <v>#VALUE!</v>
      </c>
      <c r="P56" s="195" t="e">
        <f t="shared" si="2"/>
        <v>#VALUE!</v>
      </c>
      <c r="Q56" s="264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0">
        <f>'Données projet'!A65</f>
        <v>0</v>
      </c>
      <c r="B57" s="191">
        <f>'Données projet'!D65</f>
        <v>0</v>
      </c>
      <c r="C57" s="202"/>
      <c r="D57" s="189">
        <f t="shared" si="3"/>
        <v>0</v>
      </c>
      <c r="E57" s="204"/>
      <c r="F57" s="261"/>
      <c r="G57" s="220"/>
      <c r="H57" s="201"/>
      <c r="I57" s="202"/>
      <c r="J57" s="25"/>
      <c r="K57" s="181"/>
      <c r="L57" s="5"/>
      <c r="M57" s="5"/>
      <c r="N57" s="5"/>
      <c r="O57" s="205" t="e">
        <f>IF(O56+1&lt;=MIN('Données projet'!$E$9:$E$18),O56+1,"STOP")</f>
        <v>#VALUE!</v>
      </c>
      <c r="P57" s="195" t="e">
        <f t="shared" si="2"/>
        <v>#VALUE!</v>
      </c>
      <c r="Q57" s="264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0">
        <f>'Données projet'!A66</f>
        <v>0</v>
      </c>
      <c r="B58" s="191">
        <f>'Données projet'!D66</f>
        <v>0</v>
      </c>
      <c r="C58" s="202"/>
      <c r="D58" s="189">
        <f t="shared" si="3"/>
        <v>0</v>
      </c>
      <c r="E58" s="204"/>
      <c r="F58" s="261"/>
      <c r="G58" s="220"/>
      <c r="H58" s="201"/>
      <c r="I58" s="202"/>
      <c r="J58" s="25"/>
      <c r="K58" s="181"/>
      <c r="L58" s="5"/>
      <c r="M58" s="5"/>
      <c r="N58" s="5"/>
      <c r="O58" s="205" t="e">
        <f>IF(O57+1&lt;=MIN('Données projet'!$E$9:$E$18),O57+1,"STOP")</f>
        <v>#VALUE!</v>
      </c>
      <c r="P58" s="195" t="e">
        <f t="shared" si="2"/>
        <v>#VALUE!</v>
      </c>
      <c r="Q58" s="264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0">
        <f>'Données projet'!A67</f>
        <v>0</v>
      </c>
      <c r="B59" s="191">
        <f>'Données projet'!D67</f>
        <v>0</v>
      </c>
      <c r="C59" s="202"/>
      <c r="D59" s="189">
        <f t="shared" si="3"/>
        <v>0</v>
      </c>
      <c r="E59" s="204"/>
      <c r="F59" s="261"/>
      <c r="G59" s="220"/>
      <c r="H59" s="201"/>
      <c r="I59" s="202"/>
      <c r="J59" s="25"/>
      <c r="K59" s="181"/>
      <c r="L59" s="5"/>
      <c r="M59" s="5"/>
      <c r="N59" s="5"/>
      <c r="O59" s="205" t="e">
        <f>IF(O58+1&lt;=MIN('Données projet'!$E$9:$E$18),O58+1,"STOP")</f>
        <v>#VALUE!</v>
      </c>
      <c r="P59" s="195" t="e">
        <f t="shared" si="2"/>
        <v>#VALUE!</v>
      </c>
      <c r="Q59" s="264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0">
        <f>'Données projet'!A68</f>
        <v>0</v>
      </c>
      <c r="B60" s="191">
        <f>'Données projet'!D68</f>
        <v>0</v>
      </c>
      <c r="C60" s="202"/>
      <c r="D60" s="189">
        <f t="shared" si="3"/>
        <v>0</v>
      </c>
      <c r="E60" s="204"/>
      <c r="F60" s="261"/>
      <c r="G60" s="221"/>
      <c r="H60" s="201"/>
      <c r="I60" s="202"/>
      <c r="J60" s="25"/>
      <c r="K60" s="181"/>
      <c r="L60" s="5"/>
      <c r="M60" s="5"/>
      <c r="N60" s="5"/>
      <c r="O60" s="205" t="e">
        <f>IF(O59+1&lt;=MIN('Données projet'!$E$9:$E$18),O59+1,"STOP")</f>
        <v>#VALUE!</v>
      </c>
      <c r="P60" s="195" t="e">
        <f t="shared" si="2"/>
        <v>#VALUE!</v>
      </c>
      <c r="Q60" s="264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0">
        <f>'Données projet'!A69</f>
        <v>0</v>
      </c>
      <c r="B61" s="191">
        <f>'Données projet'!D69</f>
        <v>0</v>
      </c>
      <c r="C61" s="202"/>
      <c r="D61" s="189">
        <f t="shared" si="3"/>
        <v>0</v>
      </c>
      <c r="E61" s="204"/>
      <c r="F61" s="261"/>
      <c r="G61" s="221"/>
      <c r="H61" s="201"/>
      <c r="I61" s="202"/>
      <c r="J61" s="25"/>
      <c r="K61" s="181"/>
      <c r="L61" s="5"/>
      <c r="M61" s="5"/>
      <c r="N61" s="5"/>
      <c r="O61" s="205" t="e">
        <f>IF(O60+1&lt;=MIN('Données projet'!$E$9:$E$18),O60+1,"STOP")</f>
        <v>#VALUE!</v>
      </c>
      <c r="P61" s="195" t="e">
        <f t="shared" si="2"/>
        <v>#VALUE!</v>
      </c>
      <c r="Q61" s="264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0">
        <f>'Données projet'!A70</f>
        <v>0</v>
      </c>
      <c r="B62" s="191">
        <f>'Données projet'!D70</f>
        <v>0</v>
      </c>
      <c r="C62" s="202"/>
      <c r="D62" s="189">
        <f t="shared" si="3"/>
        <v>0</v>
      </c>
      <c r="E62" s="204"/>
      <c r="F62" s="261"/>
      <c r="G62" s="221"/>
      <c r="H62" s="201"/>
      <c r="I62" s="202"/>
      <c r="J62" s="25"/>
      <c r="K62" s="181"/>
      <c r="L62" s="5"/>
      <c r="M62" s="5"/>
      <c r="N62" s="5"/>
      <c r="O62" s="205" t="e">
        <f>IF(O61+1&lt;=MIN('Données projet'!$E$9:$E$18),O61+1,"STOP")</f>
        <v>#VALUE!</v>
      </c>
      <c r="P62" s="195" t="e">
        <f t="shared" si="2"/>
        <v>#VALUE!</v>
      </c>
      <c r="Q62" s="264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0">
        <f>'Données projet'!A71</f>
        <v>0</v>
      </c>
      <c r="B63" s="191">
        <f>'Données projet'!D71</f>
        <v>0</v>
      </c>
      <c r="C63" s="202"/>
      <c r="D63" s="189">
        <f t="shared" si="3"/>
        <v>0</v>
      </c>
      <c r="E63" s="204"/>
      <c r="F63" s="261"/>
      <c r="G63" s="221"/>
      <c r="H63" s="201"/>
      <c r="I63" s="202"/>
      <c r="J63" s="25"/>
      <c r="K63" s="181"/>
      <c r="L63" s="5"/>
      <c r="M63" s="5"/>
      <c r="N63" s="5"/>
      <c r="O63" s="205" t="e">
        <f>IF(O62+1&lt;=MIN('Données projet'!$E$9:$E$18),O62+1,"STOP")</f>
        <v>#VALUE!</v>
      </c>
      <c r="P63" s="195" t="e">
        <f t="shared" si="2"/>
        <v>#VALUE!</v>
      </c>
      <c r="Q63" s="264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0">
        <f>'Données projet'!A72</f>
        <v>0</v>
      </c>
      <c r="B64" s="191">
        <f>'Données projet'!D72</f>
        <v>0</v>
      </c>
      <c r="C64" s="202"/>
      <c r="D64" s="189">
        <f t="shared" si="3"/>
        <v>0</v>
      </c>
      <c r="E64" s="204"/>
      <c r="F64" s="261"/>
      <c r="G64" s="221"/>
      <c r="H64" s="201"/>
      <c r="I64" s="202"/>
      <c r="J64" s="222"/>
      <c r="K64" s="181"/>
      <c r="L64" s="5"/>
      <c r="M64" s="5"/>
      <c r="N64" s="5"/>
      <c r="O64" s="205" t="e">
        <f>IF(O63+1&lt;=MIN('Données projet'!$E$9:$E$18),O63+1,"STOP")</f>
        <v>#VALUE!</v>
      </c>
      <c r="P64" s="195" t="e">
        <f t="shared" si="2"/>
        <v>#VALUE!</v>
      </c>
      <c r="Q64" s="264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0">
        <f>'Données projet'!A73</f>
        <v>0</v>
      </c>
      <c r="B65" s="191">
        <f>'Données projet'!D73</f>
        <v>0</v>
      </c>
      <c r="C65" s="202"/>
      <c r="D65" s="189">
        <f t="shared" si="3"/>
        <v>0</v>
      </c>
      <c r="E65" s="204"/>
      <c r="F65" s="261"/>
      <c r="G65" s="221"/>
      <c r="H65" s="201"/>
      <c r="I65" s="202"/>
      <c r="J65" s="199"/>
      <c r="K65" s="181"/>
      <c r="L65" s="5"/>
      <c r="M65" s="5"/>
      <c r="N65" s="5"/>
      <c r="O65" s="205" t="e">
        <f>IF(O64+1&lt;=MIN('Données projet'!$E$9:$E$18),O64+1,"STOP")</f>
        <v>#VALUE!</v>
      </c>
      <c r="P65" s="195" t="e">
        <f t="shared" ref="P65:P96" si="4">$P$25/(1+$M$4)^O65</f>
        <v>#VALUE!</v>
      </c>
      <c r="Q65" s="264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0">
        <f>'Données projet'!A74</f>
        <v>0</v>
      </c>
      <c r="B66" s="191">
        <f>'Données projet'!D74</f>
        <v>0</v>
      </c>
      <c r="C66" s="202"/>
      <c r="D66" s="189">
        <f t="shared" si="3"/>
        <v>0</v>
      </c>
      <c r="E66" s="204"/>
      <c r="F66" s="261"/>
      <c r="G66" s="221"/>
      <c r="H66" s="201"/>
      <c r="I66" s="202"/>
      <c r="J66" s="199"/>
      <c r="K66" s="181"/>
      <c r="L66" s="5"/>
      <c r="M66" s="5"/>
      <c r="N66" s="5"/>
      <c r="O66" s="205" t="e">
        <f>IF(O65+1&lt;=MIN('Données projet'!$E$9:$E$18),O65+1,"STOP")</f>
        <v>#VALUE!</v>
      </c>
      <c r="P66" s="195" t="e">
        <f t="shared" si="4"/>
        <v>#VALUE!</v>
      </c>
      <c r="Q66" s="264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0">
        <f>'Données projet'!A75</f>
        <v>0</v>
      </c>
      <c r="B67" s="191">
        <f>'Données projet'!D75</f>
        <v>0</v>
      </c>
      <c r="C67" s="202"/>
      <c r="D67" s="189">
        <f t="shared" si="3"/>
        <v>0</v>
      </c>
      <c r="E67" s="204"/>
      <c r="F67" s="261"/>
      <c r="G67" s="221"/>
      <c r="H67" s="201"/>
      <c r="I67" s="202"/>
      <c r="J67" s="199"/>
      <c r="K67" s="181"/>
      <c r="L67" s="5"/>
      <c r="M67" s="5"/>
      <c r="N67" s="5"/>
      <c r="O67" s="205" t="e">
        <f>IF(O66+1&lt;=MIN('Données projet'!$E$9:$E$18),O66+1,"STOP")</f>
        <v>#VALUE!</v>
      </c>
      <c r="P67" s="195" t="e">
        <f t="shared" si="4"/>
        <v>#VALUE!</v>
      </c>
      <c r="Q67" s="264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0">
        <f>'Données projet'!A76</f>
        <v>0</v>
      </c>
      <c r="B68" s="191">
        <f>'Données projet'!D76</f>
        <v>0</v>
      </c>
      <c r="C68" s="204"/>
      <c r="D68" s="189">
        <f t="shared" si="3"/>
        <v>0</v>
      </c>
      <c r="E68" s="204"/>
      <c r="F68" s="261"/>
      <c r="G68" s="221"/>
      <c r="H68" s="201"/>
      <c r="I68" s="202"/>
      <c r="J68" s="199"/>
      <c r="K68" s="181"/>
      <c r="L68" s="5"/>
      <c r="M68" s="5"/>
      <c r="N68" s="5"/>
      <c r="O68" s="205" t="e">
        <f>IF(O67+1&lt;=MIN('Données projet'!$E$9:$E$18),O67+1,"STOP")</f>
        <v>#VALUE!</v>
      </c>
      <c r="P68" s="195" t="e">
        <f t="shared" si="4"/>
        <v>#VALUE!</v>
      </c>
      <c r="Q68" s="264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0">
        <f>'Données projet'!A77</f>
        <v>0</v>
      </c>
      <c r="B69" s="191">
        <f>'Données projet'!D77</f>
        <v>0</v>
      </c>
      <c r="C69" s="202"/>
      <c r="D69" s="189">
        <f t="shared" si="3"/>
        <v>0</v>
      </c>
      <c r="E69" s="204"/>
      <c r="F69" s="261"/>
      <c r="G69" s="221"/>
      <c r="H69" s="201"/>
      <c r="I69" s="202"/>
      <c r="J69" s="199"/>
      <c r="K69" s="181"/>
      <c r="L69" s="5"/>
      <c r="M69" s="5"/>
      <c r="N69" s="5"/>
      <c r="O69" s="205" t="e">
        <f>IF(O68+1&lt;=MIN('Données projet'!$E$9:$E$18),O68+1,"STOP")</f>
        <v>#VALUE!</v>
      </c>
      <c r="P69" s="195" t="e">
        <f t="shared" si="4"/>
        <v>#VALUE!</v>
      </c>
      <c r="Q69" s="264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0">
        <f>'Données projet'!A78</f>
        <v>0</v>
      </c>
      <c r="B70" s="191">
        <f>'Données projet'!D78</f>
        <v>0</v>
      </c>
      <c r="C70" s="202"/>
      <c r="D70" s="189">
        <f t="shared" si="3"/>
        <v>0</v>
      </c>
      <c r="E70" s="204"/>
      <c r="F70" s="261"/>
      <c r="G70" s="221"/>
      <c r="H70" s="201"/>
      <c r="I70" s="202"/>
      <c r="J70" s="199"/>
      <c r="K70" s="181"/>
      <c r="L70" s="5"/>
      <c r="M70" s="5"/>
      <c r="N70" s="5"/>
      <c r="O70" s="205" t="e">
        <f>IF(O69+1&lt;=MIN('Données projet'!$E$9:$E$18),O69+1,"STOP")</f>
        <v>#VALUE!</v>
      </c>
      <c r="P70" s="195" t="e">
        <f t="shared" si="4"/>
        <v>#VALUE!</v>
      </c>
      <c r="Q70" s="264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0">
        <f>'Données projet'!A79</f>
        <v>0</v>
      </c>
      <c r="B71" s="191">
        <f>'Données projet'!D79</f>
        <v>0</v>
      </c>
      <c r="C71" s="202"/>
      <c r="D71" s="189">
        <f t="shared" si="3"/>
        <v>0</v>
      </c>
      <c r="E71" s="204"/>
      <c r="F71" s="261"/>
      <c r="G71" s="221"/>
      <c r="H71" s="201"/>
      <c r="I71" s="202"/>
      <c r="J71" s="199"/>
      <c r="K71" s="181"/>
      <c r="L71" s="5"/>
      <c r="M71" s="5"/>
      <c r="N71" s="5"/>
      <c r="O71" s="205" t="e">
        <f>IF(O70+1&lt;=MIN('Données projet'!$E$9:$E$18),O70+1,"STOP")</f>
        <v>#VALUE!</v>
      </c>
      <c r="P71" s="195" t="e">
        <f t="shared" si="4"/>
        <v>#VALUE!</v>
      </c>
      <c r="Q71" s="264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0">
        <f>'Données projet'!A80</f>
        <v>0</v>
      </c>
      <c r="B72" s="191">
        <f>'Données projet'!D80</f>
        <v>0</v>
      </c>
      <c r="C72" s="202"/>
      <c r="D72" s="189">
        <f t="shared" si="3"/>
        <v>0</v>
      </c>
      <c r="E72" s="204"/>
      <c r="F72" s="261"/>
      <c r="G72" s="221"/>
      <c r="H72" s="201"/>
      <c r="I72" s="202"/>
      <c r="J72" s="5"/>
      <c r="K72" s="181"/>
      <c r="L72" s="5"/>
      <c r="M72" s="5"/>
      <c r="N72" s="5"/>
      <c r="O72" s="205" t="e">
        <f>IF(O71+1&lt;=MIN('Données projet'!$E$9:$E$18),O71+1,"STOP")</f>
        <v>#VALUE!</v>
      </c>
      <c r="P72" s="195" t="e">
        <f t="shared" si="4"/>
        <v>#VALUE!</v>
      </c>
      <c r="Q72" s="264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0">
        <f>'Données projet'!A81</f>
        <v>0</v>
      </c>
      <c r="B73" s="191">
        <f>'Données projet'!D81</f>
        <v>0</v>
      </c>
      <c r="C73" s="202"/>
      <c r="D73" s="189">
        <f t="shared" si="3"/>
        <v>0</v>
      </c>
      <c r="E73" s="204"/>
      <c r="F73" s="261"/>
      <c r="G73" s="221"/>
      <c r="H73" s="201"/>
      <c r="I73" s="202"/>
      <c r="J73" s="5"/>
      <c r="K73" s="181"/>
      <c r="L73" s="5"/>
      <c r="M73" s="5"/>
      <c r="N73" s="5"/>
      <c r="O73" s="205" t="e">
        <f>IF(O72+1&lt;=MIN('Données projet'!$E$9:$E$18),O72+1,"STOP")</f>
        <v>#VALUE!</v>
      </c>
      <c r="P73" s="195" t="e">
        <f t="shared" si="4"/>
        <v>#VALUE!</v>
      </c>
      <c r="Q73" s="264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59"/>
      <c r="G74" s="221"/>
      <c r="H74" s="201"/>
      <c r="I74" s="202"/>
      <c r="J74" s="5"/>
      <c r="K74" s="181"/>
      <c r="L74" s="5"/>
      <c r="M74" s="5"/>
      <c r="N74" s="5"/>
      <c r="O74" s="205" t="e">
        <f>IF(O73+1&lt;=MIN('Données projet'!$E$9:$E$18),O73+1,"STOP")</f>
        <v>#VALUE!</v>
      </c>
      <c r="P74" s="195" t="e">
        <f t="shared" si="4"/>
        <v>#VALUE!</v>
      </c>
      <c r="Q74" s="264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59"/>
      <c r="G75" s="221"/>
      <c r="H75" s="201"/>
      <c r="I75" s="202"/>
      <c r="J75" s="5"/>
      <c r="K75" s="181"/>
      <c r="L75" s="5"/>
      <c r="M75" s="5"/>
      <c r="N75" s="5"/>
      <c r="O75" s="205" t="e">
        <f>IF(O74+1&lt;=MIN('Données projet'!$E$9:$E$18),O74+1,"STOP")</f>
        <v>#VALUE!</v>
      </c>
      <c r="P75" s="195" t="e">
        <f t="shared" si="4"/>
        <v>#VALUE!</v>
      </c>
      <c r="Q75" s="264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4" t="str">
        <f>IF('Données projet'!B11="","",'Données projet'!B11)</f>
        <v/>
      </c>
      <c r="C76" s="5"/>
      <c r="D76" s="5"/>
      <c r="E76" s="5"/>
      <c r="F76" s="259"/>
      <c r="G76" s="221"/>
      <c r="H76" s="201"/>
      <c r="I76" s="202"/>
      <c r="J76" s="5"/>
      <c r="K76" s="181"/>
      <c r="L76" s="5"/>
      <c r="M76" s="5"/>
      <c r="N76" s="5"/>
      <c r="O76" s="205" t="e">
        <f>IF(O75+1&lt;=MIN('Données projet'!$E$9:$E$18),O75+1,"STOP")</f>
        <v>#VALUE!</v>
      </c>
      <c r="P76" s="195" t="e">
        <f t="shared" si="4"/>
        <v>#VALUE!</v>
      </c>
      <c r="Q76" s="264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59"/>
      <c r="G77" s="221"/>
      <c r="H77" s="201"/>
      <c r="I77" s="202"/>
      <c r="J77" s="5"/>
      <c r="K77" s="181"/>
      <c r="L77" s="5"/>
      <c r="M77" s="5"/>
      <c r="N77" s="5"/>
      <c r="O77" s="205" t="e">
        <f>IF(O76+1&lt;=MIN('Données projet'!$E$9:$E$18),O76+1,"STOP")</f>
        <v>#VALUE!</v>
      </c>
      <c r="P77" s="195" t="e">
        <f t="shared" si="4"/>
        <v>#VALUE!</v>
      </c>
      <c r="Q77" s="264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5" t="s">
        <v>180</v>
      </c>
      <c r="B78" s="51" t="s">
        <v>256</v>
      </c>
      <c r="C78" s="51" t="s">
        <v>255</v>
      </c>
      <c r="D78" s="255" t="s">
        <v>252</v>
      </c>
      <c r="E78" s="255" t="s">
        <v>320</v>
      </c>
      <c r="F78" s="260"/>
      <c r="G78" s="221"/>
      <c r="H78" s="201"/>
      <c r="I78" s="202"/>
      <c r="J78" s="5"/>
      <c r="K78" s="181"/>
      <c r="L78" s="5"/>
      <c r="M78" s="5"/>
      <c r="N78" s="5"/>
      <c r="O78" s="205" t="e">
        <f>IF(O77+1&lt;=MIN('Données projet'!$E$9:$E$18),O77+1,"STOP")</f>
        <v>#VALUE!</v>
      </c>
      <c r="P78" s="195" t="e">
        <f t="shared" si="4"/>
        <v>#VALUE!</v>
      </c>
      <c r="Q78" s="264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08">
        <v>0</v>
      </c>
      <c r="B79" s="211" t="s">
        <v>132</v>
      </c>
      <c r="C79" s="210" t="s">
        <v>132</v>
      </c>
      <c r="D79" s="209" t="s">
        <v>132</v>
      </c>
      <c r="E79" s="204"/>
      <c r="F79" s="260"/>
      <c r="G79" s="221"/>
      <c r="H79" s="201"/>
      <c r="I79" s="202"/>
      <c r="J79" s="5"/>
      <c r="K79" s="181"/>
      <c r="L79" s="5"/>
      <c r="M79" s="5"/>
      <c r="N79" s="5"/>
      <c r="O79" s="205" t="e">
        <f>IF(O78+1&lt;=MIN('Données projet'!$E$9:$E$18),O78+1,"STOP")</f>
        <v>#VALUE!</v>
      </c>
      <c r="P79" s="195" t="e">
        <f t="shared" si="4"/>
        <v>#VALUE!</v>
      </c>
      <c r="Q79" s="264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08">
        <v>1</v>
      </c>
      <c r="B80" s="211" t="s">
        <v>132</v>
      </c>
      <c r="C80" s="210" t="s">
        <v>132</v>
      </c>
      <c r="D80" s="209" t="s">
        <v>132</v>
      </c>
      <c r="E80" s="204"/>
      <c r="F80" s="260"/>
      <c r="G80" s="219"/>
      <c r="H80" s="201"/>
      <c r="I80" s="202"/>
      <c r="J80" s="5"/>
      <c r="K80" s="181"/>
      <c r="L80" s="5"/>
      <c r="M80" s="5"/>
      <c r="N80" s="5"/>
      <c r="O80" s="205" t="e">
        <f>IF(O79+1&lt;=MIN('Données projet'!$E$9:$E$18),O79+1,"STOP")</f>
        <v>#VALUE!</v>
      </c>
      <c r="P80" s="195" t="e">
        <f t="shared" si="4"/>
        <v>#VALUE!</v>
      </c>
      <c r="Q80" s="264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08">
        <v>2</v>
      </c>
      <c r="B81" s="211" t="s">
        <v>132</v>
      </c>
      <c r="C81" s="210" t="s">
        <v>132</v>
      </c>
      <c r="D81" s="209" t="s">
        <v>132</v>
      </c>
      <c r="E81" s="204"/>
      <c r="F81" s="260"/>
      <c r="G81" s="219"/>
      <c r="H81" s="201"/>
      <c r="I81" s="202"/>
      <c r="J81" s="5"/>
      <c r="K81" s="181"/>
      <c r="L81" s="5"/>
      <c r="M81" s="5"/>
      <c r="N81" s="5"/>
      <c r="O81" s="205" t="e">
        <f>IF(O80+1&lt;=MIN('Données projet'!$E$9:$E$18),O80+1,"STOP")</f>
        <v>#VALUE!</v>
      </c>
      <c r="P81" s="195" t="e">
        <f t="shared" si="4"/>
        <v>#VALUE!</v>
      </c>
      <c r="Q81" s="264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08">
        <v>3</v>
      </c>
      <c r="B82" s="211" t="s">
        <v>132</v>
      </c>
      <c r="C82" s="210" t="s">
        <v>132</v>
      </c>
      <c r="D82" s="209" t="s">
        <v>132</v>
      </c>
      <c r="E82" s="204"/>
      <c r="F82" s="260"/>
      <c r="G82" s="219"/>
      <c r="H82" s="201"/>
      <c r="I82" s="202"/>
      <c r="J82" s="5"/>
      <c r="K82" s="181"/>
      <c r="L82" s="5"/>
      <c r="M82" s="5"/>
      <c r="N82" s="5"/>
      <c r="O82" s="205" t="e">
        <f>IF(O81+1&lt;=MIN('Données projet'!$E$9:$E$18),O81+1,"STOP")</f>
        <v>#VALUE!</v>
      </c>
      <c r="P82" s="195" t="e">
        <f t="shared" si="4"/>
        <v>#VALUE!</v>
      </c>
      <c r="Q82" s="264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08">
        <v>4</v>
      </c>
      <c r="B83" s="211" t="s">
        <v>132</v>
      </c>
      <c r="C83" s="210" t="s">
        <v>132</v>
      </c>
      <c r="D83" s="209" t="s">
        <v>132</v>
      </c>
      <c r="E83" s="204"/>
      <c r="F83" s="260"/>
      <c r="G83" s="219"/>
      <c r="H83" s="201"/>
      <c r="I83" s="202"/>
      <c r="J83" s="5"/>
      <c r="K83" s="181"/>
      <c r="L83" s="5"/>
      <c r="M83" s="5"/>
      <c r="N83" s="5"/>
      <c r="O83" s="205" t="e">
        <f>IF(O82+1&lt;=MIN('Données projet'!$E$9:$E$18),O82+1,"STOP")</f>
        <v>#VALUE!</v>
      </c>
      <c r="P83" s="195" t="e">
        <f t="shared" si="4"/>
        <v>#VALUE!</v>
      </c>
      <c r="Q83" s="264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08">
        <v>5</v>
      </c>
      <c r="B84" s="211" t="s">
        <v>132</v>
      </c>
      <c r="C84" s="210" t="s">
        <v>132</v>
      </c>
      <c r="D84" s="209" t="s">
        <v>132</v>
      </c>
      <c r="E84" s="204"/>
      <c r="F84" s="260"/>
      <c r="G84" s="220"/>
      <c r="H84" s="201"/>
      <c r="I84" s="202"/>
      <c r="J84" s="5"/>
      <c r="K84" s="181"/>
      <c r="L84" s="5"/>
      <c r="M84" s="5"/>
      <c r="N84" s="5"/>
      <c r="O84" s="205" t="e">
        <f>IF(O83+1&lt;=MIN('Données projet'!$E$9:$E$18),O83+1,"STOP")</f>
        <v>#VALUE!</v>
      </c>
      <c r="P84" s="195" t="e">
        <f t="shared" si="4"/>
        <v>#VALUE!</v>
      </c>
      <c r="Q84" s="264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0">
        <f>'Données projet'!A88</f>
        <v>0</v>
      </c>
      <c r="B85" s="191">
        <f>'Données projet'!D88</f>
        <v>0</v>
      </c>
      <c r="C85" s="202"/>
      <c r="D85" s="189">
        <f>B85*C85</f>
        <v>0</v>
      </c>
      <c r="E85" s="204"/>
      <c r="F85" s="261"/>
      <c r="G85" s="220"/>
      <c r="H85" s="201"/>
      <c r="I85" s="202"/>
      <c r="J85" s="5"/>
      <c r="K85" s="181"/>
      <c r="L85" s="5"/>
      <c r="M85" s="5"/>
      <c r="N85" s="5"/>
      <c r="O85" s="205" t="e">
        <f>IF(O84+1&lt;=MIN('Données projet'!$E$9:$E$18),O84+1,"STOP")</f>
        <v>#VALUE!</v>
      </c>
      <c r="P85" s="195" t="e">
        <f t="shared" si="4"/>
        <v>#VALUE!</v>
      </c>
      <c r="Q85" s="264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0">
        <f>'Données projet'!A89</f>
        <v>0</v>
      </c>
      <c r="B86" s="191">
        <f>'Données projet'!D89</f>
        <v>0</v>
      </c>
      <c r="C86" s="202"/>
      <c r="D86" s="189">
        <f t="shared" ref="D86:D104" si="5">B86*C86</f>
        <v>0</v>
      </c>
      <c r="E86" s="204"/>
      <c r="F86" s="261"/>
      <c r="G86" s="220"/>
      <c r="H86" s="201"/>
      <c r="I86" s="202"/>
      <c r="J86" s="5"/>
      <c r="K86" s="181"/>
      <c r="L86" s="5"/>
      <c r="M86" s="5"/>
      <c r="N86" s="5"/>
      <c r="O86" s="205" t="e">
        <f>IF(O85+1&lt;=MIN('Données projet'!$E$9:$E$18),O85+1,"STOP")</f>
        <v>#VALUE!</v>
      </c>
      <c r="P86" s="195" t="e">
        <f t="shared" si="4"/>
        <v>#VALUE!</v>
      </c>
      <c r="Q86" s="264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0">
        <f>'Données projet'!A90</f>
        <v>0</v>
      </c>
      <c r="B87" s="191">
        <f>'Données projet'!D90</f>
        <v>0</v>
      </c>
      <c r="C87" s="202"/>
      <c r="D87" s="189">
        <f t="shared" si="5"/>
        <v>0</v>
      </c>
      <c r="E87" s="204"/>
      <c r="F87" s="261"/>
      <c r="G87" s="220"/>
      <c r="H87" s="201"/>
      <c r="I87" s="202"/>
      <c r="J87" s="5"/>
      <c r="K87" s="181"/>
      <c r="L87" s="5"/>
      <c r="M87" s="5"/>
      <c r="N87" s="5"/>
      <c r="O87" s="205" t="e">
        <f>IF(O86+1&lt;=MIN('Données projet'!$E$9:$E$18),O86+1,"STOP")</f>
        <v>#VALUE!</v>
      </c>
      <c r="P87" s="195" t="e">
        <f t="shared" si="4"/>
        <v>#VALUE!</v>
      </c>
      <c r="Q87" s="264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0">
        <f>'Données projet'!A91</f>
        <v>0</v>
      </c>
      <c r="B88" s="191">
        <f>'Données projet'!D91</f>
        <v>0</v>
      </c>
      <c r="C88" s="202"/>
      <c r="D88" s="189">
        <f t="shared" si="5"/>
        <v>0</v>
      </c>
      <c r="E88" s="204"/>
      <c r="F88" s="261"/>
      <c r="G88" s="220"/>
      <c r="H88" s="201"/>
      <c r="I88" s="202"/>
      <c r="J88" s="5"/>
      <c r="K88" s="181"/>
      <c r="L88" s="5"/>
      <c r="M88" s="5"/>
      <c r="N88" s="5"/>
      <c r="O88" s="205" t="e">
        <f>IF(O87+1&lt;=MIN('Données projet'!$E$9:$E$18),O87+1,"STOP")</f>
        <v>#VALUE!</v>
      </c>
      <c r="P88" s="195" t="e">
        <f t="shared" si="4"/>
        <v>#VALUE!</v>
      </c>
      <c r="Q88" s="264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0">
        <f>'Données projet'!A92</f>
        <v>0</v>
      </c>
      <c r="B89" s="191">
        <f>'Données projet'!D92</f>
        <v>0</v>
      </c>
      <c r="C89" s="202"/>
      <c r="D89" s="189">
        <f t="shared" si="5"/>
        <v>0</v>
      </c>
      <c r="E89" s="204"/>
      <c r="F89" s="261"/>
      <c r="G89" s="220"/>
      <c r="H89" s="201"/>
      <c r="I89" s="202"/>
      <c r="J89" s="5"/>
      <c r="K89" s="181"/>
      <c r="L89" s="5"/>
      <c r="M89" s="5"/>
      <c r="N89" s="5"/>
      <c r="O89" s="205" t="e">
        <f>IF(O88+1&lt;=MIN('Données projet'!$E$9:$E$18),O88+1,"STOP")</f>
        <v>#VALUE!</v>
      </c>
      <c r="P89" s="195" t="e">
        <f t="shared" si="4"/>
        <v>#VALUE!</v>
      </c>
      <c r="Q89" s="264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0">
        <f>'Données projet'!A93</f>
        <v>0</v>
      </c>
      <c r="B90" s="191">
        <f>'Données projet'!D93</f>
        <v>0</v>
      </c>
      <c r="C90" s="202"/>
      <c r="D90" s="189">
        <f t="shared" si="5"/>
        <v>0</v>
      </c>
      <c r="E90" s="204"/>
      <c r="F90" s="261"/>
      <c r="G90" s="220"/>
      <c r="H90" s="201"/>
      <c r="I90" s="202"/>
      <c r="J90" s="5"/>
      <c r="K90" s="181"/>
      <c r="L90" s="5"/>
      <c r="M90" s="5"/>
      <c r="N90" s="5"/>
      <c r="O90" s="205" t="e">
        <f>IF(O89+1&lt;=MIN('Données projet'!$E$9:$E$18),O89+1,"STOP")</f>
        <v>#VALUE!</v>
      </c>
      <c r="P90" s="195" t="e">
        <f t="shared" si="4"/>
        <v>#VALUE!</v>
      </c>
      <c r="Q90" s="264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0">
        <f>'Données projet'!A94</f>
        <v>0</v>
      </c>
      <c r="B91" s="191">
        <f>'Données projet'!D94</f>
        <v>0</v>
      </c>
      <c r="C91" s="202"/>
      <c r="D91" s="189">
        <f t="shared" si="5"/>
        <v>0</v>
      </c>
      <c r="E91" s="204"/>
      <c r="F91" s="261"/>
      <c r="G91" s="221"/>
      <c r="H91" s="201"/>
      <c r="I91" s="202"/>
      <c r="J91" s="5"/>
      <c r="K91" s="181"/>
      <c r="L91" s="5"/>
      <c r="M91" s="5"/>
      <c r="N91" s="5"/>
      <c r="O91" s="205" t="e">
        <f>IF(O90+1&lt;=MIN('Données projet'!$E$9:$E$18),O90+1,"STOP")</f>
        <v>#VALUE!</v>
      </c>
      <c r="P91" s="195" t="e">
        <f t="shared" si="4"/>
        <v>#VALUE!</v>
      </c>
      <c r="Q91" s="264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0">
        <f>'Données projet'!A95</f>
        <v>0</v>
      </c>
      <c r="B92" s="191">
        <f>'Données projet'!D95</f>
        <v>0</v>
      </c>
      <c r="C92" s="202"/>
      <c r="D92" s="189">
        <f t="shared" si="5"/>
        <v>0</v>
      </c>
      <c r="E92" s="204"/>
      <c r="F92" s="261"/>
      <c r="G92" s="221"/>
      <c r="H92" s="201"/>
      <c r="I92" s="202"/>
      <c r="J92" s="5"/>
      <c r="K92" s="181"/>
      <c r="L92" s="5"/>
      <c r="M92" s="5"/>
      <c r="N92" s="5"/>
      <c r="O92" s="205" t="e">
        <f>IF(O91+1&lt;=MIN('Données projet'!$E$9:$E$18),O91+1,"STOP")</f>
        <v>#VALUE!</v>
      </c>
      <c r="P92" s="195" t="e">
        <f t="shared" si="4"/>
        <v>#VALUE!</v>
      </c>
      <c r="Q92" s="264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0">
        <f>'Données projet'!A96</f>
        <v>0</v>
      </c>
      <c r="B93" s="191">
        <f>'Données projet'!D96</f>
        <v>0</v>
      </c>
      <c r="C93" s="202"/>
      <c r="D93" s="189">
        <f t="shared" si="5"/>
        <v>0</v>
      </c>
      <c r="E93" s="204"/>
      <c r="F93" s="261"/>
      <c r="G93" s="221"/>
      <c r="H93" s="201"/>
      <c r="I93" s="202"/>
      <c r="J93" s="5"/>
      <c r="K93" s="181"/>
      <c r="L93" s="5"/>
      <c r="M93" s="5"/>
      <c r="N93" s="5"/>
      <c r="O93" s="205" t="e">
        <f>IF(O92+1&lt;=MIN('Données projet'!$E$9:$E$18),O92+1,"STOP")</f>
        <v>#VALUE!</v>
      </c>
      <c r="P93" s="195" t="e">
        <f t="shared" si="4"/>
        <v>#VALUE!</v>
      </c>
      <c r="Q93" s="264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0">
        <f>'Données projet'!A97</f>
        <v>0</v>
      </c>
      <c r="B94" s="191">
        <f>'Données projet'!D97</f>
        <v>0</v>
      </c>
      <c r="C94" s="202"/>
      <c r="D94" s="189">
        <f t="shared" si="5"/>
        <v>0</v>
      </c>
      <c r="E94" s="204"/>
      <c r="F94" s="261"/>
      <c r="G94" s="221"/>
      <c r="H94" s="201"/>
      <c r="I94" s="202"/>
      <c r="J94" s="5"/>
      <c r="K94" s="181"/>
      <c r="L94" s="5"/>
      <c r="M94" s="5"/>
      <c r="N94" s="5"/>
      <c r="O94" s="205" t="e">
        <f>IF(O93+1&lt;=MIN('Données projet'!$E$9:$E$18),O93+1,"STOP")</f>
        <v>#VALUE!</v>
      </c>
      <c r="P94" s="195" t="e">
        <f t="shared" si="4"/>
        <v>#VALUE!</v>
      </c>
      <c r="Q94" s="264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0">
        <f>'Données projet'!A98</f>
        <v>0</v>
      </c>
      <c r="B95" s="191">
        <f>'Données projet'!D98</f>
        <v>0</v>
      </c>
      <c r="C95" s="202"/>
      <c r="D95" s="189">
        <f t="shared" si="5"/>
        <v>0</v>
      </c>
      <c r="E95" s="204"/>
      <c r="F95" s="261"/>
      <c r="G95" s="221"/>
      <c r="H95" s="201"/>
      <c r="I95" s="202"/>
      <c r="J95" s="5"/>
      <c r="K95" s="181"/>
      <c r="L95" s="5"/>
      <c r="M95" s="5"/>
      <c r="N95" s="5"/>
      <c r="O95" s="205" t="e">
        <f>IF(O94+1&lt;=MIN('Données projet'!$E$9:$E$18),O94+1,"STOP")</f>
        <v>#VALUE!</v>
      </c>
      <c r="P95" s="195" t="e">
        <f t="shared" si="4"/>
        <v>#VALUE!</v>
      </c>
      <c r="Q95" s="264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0">
        <f>'Données projet'!A99</f>
        <v>0</v>
      </c>
      <c r="B96" s="191">
        <f>'Données projet'!D99</f>
        <v>0</v>
      </c>
      <c r="C96" s="202"/>
      <c r="D96" s="189">
        <f t="shared" si="5"/>
        <v>0</v>
      </c>
      <c r="E96" s="204"/>
      <c r="F96" s="261"/>
      <c r="G96" s="221"/>
      <c r="H96" s="201"/>
      <c r="I96" s="202"/>
      <c r="J96" s="5"/>
      <c r="K96" s="181"/>
      <c r="L96" s="5"/>
      <c r="M96" s="5"/>
      <c r="N96" s="5"/>
      <c r="O96" s="205" t="e">
        <f>IF(O95+1&lt;=MIN('Données projet'!$E$9:$E$18),O95+1,"STOP")</f>
        <v>#VALUE!</v>
      </c>
      <c r="P96" s="195" t="e">
        <f t="shared" si="4"/>
        <v>#VALUE!</v>
      </c>
      <c r="Q96" s="264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0">
        <f>'Données projet'!A100</f>
        <v>0</v>
      </c>
      <c r="B97" s="191">
        <f>'Données projet'!D100</f>
        <v>0</v>
      </c>
      <c r="C97" s="202"/>
      <c r="D97" s="189">
        <f t="shared" si="5"/>
        <v>0</v>
      </c>
      <c r="E97" s="204"/>
      <c r="F97" s="261"/>
      <c r="G97" s="221"/>
      <c r="H97" s="201"/>
      <c r="I97" s="202"/>
      <c r="J97" s="5"/>
      <c r="K97" s="181"/>
      <c r="L97" s="5"/>
      <c r="M97" s="5"/>
      <c r="N97" s="5"/>
      <c r="O97" s="205" t="e">
        <f>IF(O96+1&lt;=MIN('Données projet'!$E$9:$E$18),O96+1,"STOP")</f>
        <v>#VALUE!</v>
      </c>
      <c r="P97" s="195" t="e">
        <f t="shared" ref="P97:P128" si="6">$P$25/(1+$M$4)^O97</f>
        <v>#VALUE!</v>
      </c>
      <c r="Q97" s="264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0">
        <f>'Données projet'!A101</f>
        <v>0</v>
      </c>
      <c r="B98" s="191">
        <f>'Données projet'!D101</f>
        <v>0</v>
      </c>
      <c r="C98" s="202"/>
      <c r="D98" s="189">
        <f t="shared" si="5"/>
        <v>0</v>
      </c>
      <c r="E98" s="204"/>
      <c r="F98" s="261"/>
      <c r="G98" s="221"/>
      <c r="H98" s="201"/>
      <c r="I98" s="202"/>
      <c r="J98" s="5"/>
      <c r="K98" s="181"/>
      <c r="L98" s="5"/>
      <c r="M98" s="5"/>
      <c r="N98" s="5"/>
      <c r="O98" s="205" t="e">
        <f>IF(O97+1&lt;=MIN('Données projet'!$E$9:$E$18),O97+1,"STOP")</f>
        <v>#VALUE!</v>
      </c>
      <c r="P98" s="195" t="e">
        <f t="shared" si="6"/>
        <v>#VALUE!</v>
      </c>
      <c r="Q98" s="264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0">
        <f>'Données projet'!A102</f>
        <v>0</v>
      </c>
      <c r="B99" s="191">
        <f>'Données projet'!D102</f>
        <v>0</v>
      </c>
      <c r="C99" s="202"/>
      <c r="D99" s="189">
        <f t="shared" si="5"/>
        <v>0</v>
      </c>
      <c r="E99" s="204"/>
      <c r="F99" s="261"/>
      <c r="G99" s="221"/>
      <c r="H99" s="201"/>
      <c r="I99" s="202"/>
      <c r="J99" s="5"/>
      <c r="K99" s="181"/>
      <c r="L99" s="5"/>
      <c r="M99" s="5"/>
      <c r="N99" s="5"/>
      <c r="O99" s="205" t="e">
        <f>IF(O98+1&lt;=MIN('Données projet'!$E$9:$E$18),O98+1,"STOP")</f>
        <v>#VALUE!</v>
      </c>
      <c r="P99" s="195" t="e">
        <f t="shared" si="6"/>
        <v>#VALUE!</v>
      </c>
      <c r="Q99" s="264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0">
        <f>'Données projet'!A103</f>
        <v>0</v>
      </c>
      <c r="B100" s="191">
        <f>'Données projet'!D103</f>
        <v>0</v>
      </c>
      <c r="C100" s="204"/>
      <c r="D100" s="189">
        <f t="shared" si="5"/>
        <v>0</v>
      </c>
      <c r="E100" s="204"/>
      <c r="F100" s="261"/>
      <c r="G100" s="221"/>
      <c r="H100" s="201"/>
      <c r="I100" s="202"/>
      <c r="J100" s="5"/>
      <c r="K100" s="181"/>
      <c r="L100" s="5"/>
      <c r="M100" s="5"/>
      <c r="N100" s="5"/>
      <c r="O100" s="205" t="e">
        <f>IF(O99+1&lt;=MIN('Données projet'!$E$9:$E$18),O99+1,"STOP")</f>
        <v>#VALUE!</v>
      </c>
      <c r="P100" s="195" t="e">
        <f t="shared" si="6"/>
        <v>#VALUE!</v>
      </c>
      <c r="Q100" s="264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0">
        <f>'Données projet'!A104</f>
        <v>0</v>
      </c>
      <c r="B101" s="191">
        <f>'Données projet'!D104</f>
        <v>0</v>
      </c>
      <c r="C101" s="204"/>
      <c r="D101" s="189">
        <f t="shared" si="5"/>
        <v>0</v>
      </c>
      <c r="E101" s="204"/>
      <c r="F101" s="261"/>
      <c r="G101" s="221"/>
      <c r="H101" s="201"/>
      <c r="I101" s="202"/>
      <c r="J101" s="5"/>
      <c r="K101" s="181"/>
      <c r="L101" s="5"/>
      <c r="M101" s="5"/>
      <c r="N101" s="5"/>
      <c r="O101" s="205" t="e">
        <f>IF(O100+1&lt;=MIN('Données projet'!$E$9:$E$18),O100+1,"STOP")</f>
        <v>#VALUE!</v>
      </c>
      <c r="P101" s="195" t="e">
        <f t="shared" si="6"/>
        <v>#VALUE!</v>
      </c>
      <c r="Q101" s="264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0">
        <f>'Données projet'!A105</f>
        <v>0</v>
      </c>
      <c r="B102" s="191">
        <f>'Données projet'!D105</f>
        <v>0</v>
      </c>
      <c r="C102" s="204"/>
      <c r="D102" s="189">
        <f t="shared" si="5"/>
        <v>0</v>
      </c>
      <c r="E102" s="204"/>
      <c r="F102" s="261"/>
      <c r="G102" s="221"/>
      <c r="H102" s="201"/>
      <c r="I102" s="202"/>
      <c r="J102" s="5"/>
      <c r="K102" s="181"/>
      <c r="L102" s="5"/>
      <c r="M102" s="5"/>
      <c r="N102" s="5"/>
      <c r="O102" s="205" t="e">
        <f>IF(O101+1&lt;=MIN('Données projet'!$E$9:$E$18),O101+1,"STOP")</f>
        <v>#VALUE!</v>
      </c>
      <c r="P102" s="195" t="e">
        <f t="shared" si="6"/>
        <v>#VALUE!</v>
      </c>
      <c r="Q102" s="264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0">
        <f>'Données projet'!A106</f>
        <v>0</v>
      </c>
      <c r="B103" s="191">
        <f>'Données projet'!D106</f>
        <v>0</v>
      </c>
      <c r="C103" s="204"/>
      <c r="D103" s="189">
        <f t="shared" si="5"/>
        <v>0</v>
      </c>
      <c r="E103" s="204"/>
      <c r="F103" s="261"/>
      <c r="G103" s="221"/>
      <c r="H103" s="201"/>
      <c r="I103" s="202"/>
      <c r="J103" s="5"/>
      <c r="K103" s="181"/>
      <c r="L103" s="5"/>
      <c r="M103" s="5"/>
      <c r="N103" s="5"/>
      <c r="O103" s="205" t="e">
        <f>IF(O102+1&lt;=MIN('Données projet'!$E$9:$E$18),O102+1,"STOP")</f>
        <v>#VALUE!</v>
      </c>
      <c r="P103" s="195" t="e">
        <f t="shared" si="6"/>
        <v>#VALUE!</v>
      </c>
      <c r="Q103" s="264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0">
        <f>'Données projet'!A107</f>
        <v>0</v>
      </c>
      <c r="B104" s="191">
        <f>'Données projet'!D107</f>
        <v>0</v>
      </c>
      <c r="C104" s="204"/>
      <c r="D104" s="189">
        <f t="shared" si="5"/>
        <v>0</v>
      </c>
      <c r="E104" s="204"/>
      <c r="F104" s="261"/>
      <c r="G104" s="221"/>
      <c r="H104" s="201"/>
      <c r="I104" s="202"/>
      <c r="J104" s="5"/>
      <c r="K104" s="181"/>
      <c r="L104" s="5"/>
      <c r="M104" s="5"/>
      <c r="N104" s="5"/>
      <c r="O104" s="205" t="e">
        <f>IF(O103+1&lt;=MIN('Données projet'!$E$9:$E$18),O103+1,"STOP")</f>
        <v>#VALUE!</v>
      </c>
      <c r="P104" s="195" t="e">
        <f t="shared" si="6"/>
        <v>#VALUE!</v>
      </c>
      <c r="Q104" s="264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59"/>
      <c r="G105" s="221"/>
      <c r="H105" s="201"/>
      <c r="I105" s="202"/>
      <c r="J105" s="5"/>
      <c r="K105" s="181"/>
      <c r="L105" s="5"/>
      <c r="M105" s="5"/>
      <c r="N105" s="5"/>
      <c r="O105" s="205" t="e">
        <f>IF(O104+1&lt;=MIN('Données projet'!$E$9:$E$18),O104+1,"STOP")</f>
        <v>#VALUE!</v>
      </c>
      <c r="P105" s="195" t="e">
        <f t="shared" si="6"/>
        <v>#VALUE!</v>
      </c>
      <c r="Q105" s="264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59"/>
      <c r="G106" s="221"/>
      <c r="H106" s="201"/>
      <c r="I106" s="202"/>
      <c r="J106" s="5"/>
      <c r="K106" s="181"/>
      <c r="L106" s="5"/>
      <c r="M106" s="5"/>
      <c r="N106" s="5"/>
      <c r="O106" s="205" t="e">
        <f>IF(O105+1&lt;=MIN('Données projet'!$E$9:$E$18),O105+1,"STOP")</f>
        <v>#VALUE!</v>
      </c>
      <c r="P106" s="195" t="e">
        <f t="shared" si="6"/>
        <v>#VALUE!</v>
      </c>
      <c r="Q106" s="264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4" t="str">
        <f>IF('Données projet'!B12="","",'Données projet'!B12)</f>
        <v/>
      </c>
      <c r="C107" s="5"/>
      <c r="D107" s="5"/>
      <c r="E107" s="5"/>
      <c r="F107" s="259"/>
      <c r="G107" s="221"/>
      <c r="H107" s="201"/>
      <c r="I107" s="202"/>
      <c r="J107" s="5"/>
      <c r="K107" s="181"/>
      <c r="L107" s="5"/>
      <c r="M107" s="5"/>
      <c r="N107" s="5"/>
      <c r="O107" s="205" t="e">
        <f>IF(O106+1&lt;=MIN('Données projet'!$E$9:$E$18),O106+1,"STOP")</f>
        <v>#VALUE!</v>
      </c>
      <c r="P107" s="195" t="e">
        <f t="shared" si="6"/>
        <v>#VALUE!</v>
      </c>
      <c r="Q107" s="264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59"/>
      <c r="G108" s="221"/>
      <c r="H108" s="201"/>
      <c r="I108" s="202"/>
      <c r="J108" s="5"/>
      <c r="K108" s="181"/>
      <c r="L108" s="5"/>
      <c r="M108" s="5"/>
      <c r="N108" s="5"/>
      <c r="O108" s="205" t="e">
        <f>IF(O107+1&lt;=MIN('Données projet'!$E$9:$E$18),O107+1,"STOP")</f>
        <v>#VALUE!</v>
      </c>
      <c r="P108" s="195" t="e">
        <f t="shared" si="6"/>
        <v>#VALUE!</v>
      </c>
      <c r="Q108" s="264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5" t="s">
        <v>180</v>
      </c>
      <c r="B109" s="51" t="s">
        <v>256</v>
      </c>
      <c r="C109" s="51" t="s">
        <v>255</v>
      </c>
      <c r="D109" s="255" t="s">
        <v>252</v>
      </c>
      <c r="E109" s="255" t="s">
        <v>320</v>
      </c>
      <c r="F109" s="260"/>
      <c r="G109" s="221"/>
      <c r="H109" s="201"/>
      <c r="I109" s="202"/>
      <c r="J109" s="5"/>
      <c r="K109" s="181"/>
      <c r="L109" s="5"/>
      <c r="M109" s="5"/>
      <c r="N109" s="5"/>
      <c r="O109" s="205" t="e">
        <f>IF(O108+1&lt;=MIN('Données projet'!$E$9:$E$18),O108+1,"STOP")</f>
        <v>#VALUE!</v>
      </c>
      <c r="P109" s="195" t="e">
        <f t="shared" si="6"/>
        <v>#VALUE!</v>
      </c>
      <c r="Q109" s="264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08">
        <v>0</v>
      </c>
      <c r="B110" s="211" t="s">
        <v>132</v>
      </c>
      <c r="C110" s="210" t="s">
        <v>132</v>
      </c>
      <c r="D110" s="209" t="s">
        <v>132</v>
      </c>
      <c r="E110" s="204"/>
      <c r="F110" s="260"/>
      <c r="G110" s="221"/>
      <c r="H110" s="201"/>
      <c r="I110" s="202"/>
      <c r="J110" s="5"/>
      <c r="K110" s="181"/>
      <c r="L110" s="5"/>
      <c r="M110" s="5"/>
      <c r="N110" s="5"/>
      <c r="O110" s="205" t="e">
        <f>IF(O109+1&lt;=MIN('Données projet'!$E$9:$E$18),O109+1,"STOP")</f>
        <v>#VALUE!</v>
      </c>
      <c r="P110" s="195" t="e">
        <f t="shared" si="6"/>
        <v>#VALUE!</v>
      </c>
      <c r="Q110" s="264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08">
        <v>1</v>
      </c>
      <c r="B111" s="211" t="s">
        <v>132</v>
      </c>
      <c r="C111" s="210" t="s">
        <v>132</v>
      </c>
      <c r="D111" s="209" t="s">
        <v>132</v>
      </c>
      <c r="E111" s="204"/>
      <c r="F111" s="260"/>
      <c r="G111" s="219"/>
      <c r="H111" s="201"/>
      <c r="I111" s="202"/>
      <c r="J111" s="5"/>
      <c r="K111" s="181"/>
      <c r="L111" s="5"/>
      <c r="M111" s="5"/>
      <c r="N111" s="5"/>
      <c r="O111" s="205" t="e">
        <f>IF(O110+1&lt;=MIN('Données projet'!$E$9:$E$18),O110+1,"STOP")</f>
        <v>#VALUE!</v>
      </c>
      <c r="P111" s="195" t="e">
        <f t="shared" si="6"/>
        <v>#VALUE!</v>
      </c>
      <c r="Q111" s="264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08">
        <v>2</v>
      </c>
      <c r="B112" s="211" t="s">
        <v>132</v>
      </c>
      <c r="C112" s="210" t="s">
        <v>132</v>
      </c>
      <c r="D112" s="209" t="s">
        <v>132</v>
      </c>
      <c r="E112" s="204"/>
      <c r="F112" s="260"/>
      <c r="G112" s="219"/>
      <c r="H112" s="201"/>
      <c r="I112" s="202"/>
      <c r="J112" s="5"/>
      <c r="K112" s="181"/>
      <c r="L112" s="5"/>
      <c r="M112" s="5"/>
      <c r="N112" s="5"/>
      <c r="O112" s="205" t="e">
        <f>IF(O111+1&lt;=MIN('Données projet'!$E$9:$E$18),O111+1,"STOP")</f>
        <v>#VALUE!</v>
      </c>
      <c r="P112" s="195" t="e">
        <f t="shared" si="6"/>
        <v>#VALUE!</v>
      </c>
      <c r="Q112" s="264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08">
        <v>3</v>
      </c>
      <c r="B113" s="211" t="s">
        <v>132</v>
      </c>
      <c r="C113" s="210" t="s">
        <v>132</v>
      </c>
      <c r="D113" s="209" t="s">
        <v>132</v>
      </c>
      <c r="E113" s="204"/>
      <c r="F113" s="260"/>
      <c r="G113" s="219"/>
      <c r="H113" s="201"/>
      <c r="I113" s="202"/>
      <c r="J113" s="5"/>
      <c r="K113" s="181"/>
      <c r="L113" s="5"/>
      <c r="M113" s="5"/>
      <c r="N113" s="5"/>
      <c r="O113" s="205" t="e">
        <f>IF(O112+1&lt;=MIN('Données projet'!$E$9:$E$18),O112+1,"STOP")</f>
        <v>#VALUE!</v>
      </c>
      <c r="P113" s="195" t="e">
        <f t="shared" si="6"/>
        <v>#VALUE!</v>
      </c>
      <c r="Q113" s="264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08">
        <v>4</v>
      </c>
      <c r="B114" s="211" t="s">
        <v>132</v>
      </c>
      <c r="C114" s="210" t="s">
        <v>132</v>
      </c>
      <c r="D114" s="209" t="s">
        <v>132</v>
      </c>
      <c r="E114" s="204"/>
      <c r="F114" s="260"/>
      <c r="G114" s="219"/>
      <c r="H114" s="201"/>
      <c r="I114" s="202"/>
      <c r="J114" s="5"/>
      <c r="K114" s="181"/>
      <c r="L114" s="5"/>
      <c r="M114" s="5"/>
      <c r="N114" s="5"/>
      <c r="O114" s="205" t="e">
        <f>IF(O113+1&lt;=MIN('Données projet'!$E$9:$E$18),O113+1,"STOP")</f>
        <v>#VALUE!</v>
      </c>
      <c r="P114" s="195" t="e">
        <f t="shared" si="6"/>
        <v>#VALUE!</v>
      </c>
      <c r="Q114" s="264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08">
        <v>5</v>
      </c>
      <c r="B115" s="211" t="s">
        <v>132</v>
      </c>
      <c r="C115" s="210" t="s">
        <v>132</v>
      </c>
      <c r="D115" s="209" t="s">
        <v>132</v>
      </c>
      <c r="E115" s="204"/>
      <c r="F115" s="260"/>
      <c r="G115" s="220"/>
      <c r="H115" s="201"/>
      <c r="I115" s="202"/>
      <c r="J115" s="5"/>
      <c r="K115" s="181"/>
      <c r="L115" s="5"/>
      <c r="M115" s="5"/>
      <c r="N115" s="5"/>
      <c r="O115" s="205" t="e">
        <f>IF(O114+1&lt;=MIN('Données projet'!$E$9:$E$18),O114+1,"STOP")</f>
        <v>#VALUE!</v>
      </c>
      <c r="P115" s="195" t="e">
        <f t="shared" si="6"/>
        <v>#VALUE!</v>
      </c>
      <c r="Q115" s="264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0">
        <f>'Données projet'!A114</f>
        <v>0</v>
      </c>
      <c r="B116" s="191">
        <f>'Données projet'!D114</f>
        <v>0</v>
      </c>
      <c r="C116" s="202"/>
      <c r="D116" s="189">
        <f>B116*C116</f>
        <v>0</v>
      </c>
      <c r="E116" s="204"/>
      <c r="F116" s="261"/>
      <c r="G116" s="220"/>
      <c r="H116" s="201"/>
      <c r="I116" s="202"/>
      <c r="J116" s="5"/>
      <c r="K116" s="181"/>
      <c r="L116" s="5"/>
      <c r="M116" s="5"/>
      <c r="N116" s="5"/>
      <c r="O116" s="205" t="e">
        <f>IF(O115+1&lt;=MIN('Données projet'!$E$9:$E$18),O115+1,"STOP")</f>
        <v>#VALUE!</v>
      </c>
      <c r="P116" s="195" t="e">
        <f t="shared" si="6"/>
        <v>#VALUE!</v>
      </c>
      <c r="Q116" s="264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0">
        <f>'Données projet'!A115</f>
        <v>0</v>
      </c>
      <c r="B117" s="191">
        <f>'Données projet'!D115</f>
        <v>0</v>
      </c>
      <c r="C117" s="204"/>
      <c r="D117" s="189">
        <f t="shared" ref="D117:D135" si="7">B117*C117</f>
        <v>0</v>
      </c>
      <c r="E117" s="204"/>
      <c r="F117" s="261"/>
      <c r="G117" s="220"/>
      <c r="H117" s="201"/>
      <c r="I117" s="202"/>
      <c r="J117" s="5"/>
      <c r="K117" s="181"/>
      <c r="L117" s="5"/>
      <c r="M117" s="5"/>
      <c r="N117" s="5"/>
      <c r="O117" s="205" t="e">
        <f>IF(O116+1&lt;=MIN('Données projet'!$E$9:$E$18),O116+1,"STOP")</f>
        <v>#VALUE!</v>
      </c>
      <c r="P117" s="195" t="e">
        <f t="shared" si="6"/>
        <v>#VALUE!</v>
      </c>
      <c r="Q117" s="264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0">
        <f>'Données projet'!A116</f>
        <v>0</v>
      </c>
      <c r="B118" s="191">
        <f>'Données projet'!D116</f>
        <v>0</v>
      </c>
      <c r="C118" s="204"/>
      <c r="D118" s="189">
        <f t="shared" si="7"/>
        <v>0</v>
      </c>
      <c r="E118" s="204"/>
      <c r="F118" s="261"/>
      <c r="G118" s="220"/>
      <c r="H118" s="201"/>
      <c r="I118" s="202"/>
      <c r="J118" s="5"/>
      <c r="K118" s="181"/>
      <c r="L118" s="5"/>
      <c r="M118" s="5"/>
      <c r="N118" s="5"/>
      <c r="O118" s="205" t="e">
        <f>IF(O117+1&lt;=MIN('Données projet'!$E$9:$E$18),O117+1,"STOP")</f>
        <v>#VALUE!</v>
      </c>
      <c r="P118" s="195" t="e">
        <f t="shared" si="6"/>
        <v>#VALUE!</v>
      </c>
      <c r="Q118" s="264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0">
        <f>'Données projet'!A117</f>
        <v>0</v>
      </c>
      <c r="B119" s="191">
        <f>'Données projet'!D117</f>
        <v>0</v>
      </c>
      <c r="C119" s="204"/>
      <c r="D119" s="189">
        <f t="shared" si="7"/>
        <v>0</v>
      </c>
      <c r="E119" s="204"/>
      <c r="F119" s="261"/>
      <c r="G119" s="220"/>
      <c r="H119" s="201"/>
      <c r="I119" s="202"/>
      <c r="J119" s="5"/>
      <c r="K119" s="181"/>
      <c r="L119" s="5"/>
      <c r="M119" s="5"/>
      <c r="N119" s="5"/>
      <c r="O119" s="205" t="e">
        <f>IF(O118+1&lt;=MIN('Données projet'!$E$9:$E$18),O118+1,"STOP")</f>
        <v>#VALUE!</v>
      </c>
      <c r="P119" s="195" t="e">
        <f t="shared" si="6"/>
        <v>#VALUE!</v>
      </c>
      <c r="Q119" s="264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0">
        <f>'Données projet'!A118</f>
        <v>0</v>
      </c>
      <c r="B120" s="191">
        <f>'Données projet'!D118</f>
        <v>0</v>
      </c>
      <c r="C120" s="204"/>
      <c r="D120" s="189">
        <f t="shared" si="7"/>
        <v>0</v>
      </c>
      <c r="E120" s="204"/>
      <c r="F120" s="261"/>
      <c r="G120" s="220"/>
      <c r="H120" s="201"/>
      <c r="I120" s="202"/>
      <c r="J120" s="5"/>
      <c r="K120" s="181"/>
      <c r="L120" s="5"/>
      <c r="M120" s="5"/>
      <c r="N120" s="5"/>
      <c r="O120" s="205" t="e">
        <f>IF(O119+1&lt;=MIN('Données projet'!$E$9:$E$18),O119+1,"STOP")</f>
        <v>#VALUE!</v>
      </c>
      <c r="P120" s="195" t="e">
        <f t="shared" si="6"/>
        <v>#VALUE!</v>
      </c>
      <c r="Q120" s="264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0">
        <f>'Données projet'!A119</f>
        <v>0</v>
      </c>
      <c r="B121" s="191">
        <f>'Données projet'!D119</f>
        <v>0</v>
      </c>
      <c r="C121" s="204"/>
      <c r="D121" s="189">
        <f t="shared" si="7"/>
        <v>0</v>
      </c>
      <c r="E121" s="204"/>
      <c r="F121" s="261"/>
      <c r="G121" s="220"/>
      <c r="H121" s="201"/>
      <c r="I121" s="202"/>
      <c r="J121" s="5"/>
      <c r="K121" s="181"/>
      <c r="L121" s="5"/>
      <c r="M121" s="5"/>
      <c r="N121" s="5"/>
      <c r="O121" s="205" t="e">
        <f>IF(O120+1&lt;=MIN('Données projet'!$E$9:$E$18),O120+1,"STOP")</f>
        <v>#VALUE!</v>
      </c>
      <c r="P121" s="195" t="e">
        <f t="shared" si="6"/>
        <v>#VALUE!</v>
      </c>
      <c r="Q121" s="264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0">
        <f>'Données projet'!A120</f>
        <v>0</v>
      </c>
      <c r="B122" s="191">
        <f>'Données projet'!D120</f>
        <v>0</v>
      </c>
      <c r="C122" s="204"/>
      <c r="D122" s="189">
        <f t="shared" si="7"/>
        <v>0</v>
      </c>
      <c r="E122" s="204"/>
      <c r="F122" s="261"/>
      <c r="G122" s="221"/>
      <c r="H122" s="201"/>
      <c r="I122" s="202"/>
      <c r="J122" s="5"/>
      <c r="K122" s="181"/>
      <c r="L122" s="5"/>
      <c r="M122" s="5"/>
      <c r="N122" s="5"/>
      <c r="O122" s="205" t="e">
        <f>IF(O121+1&lt;=MIN('Données projet'!$E$9:$E$18),O121+1,"STOP")</f>
        <v>#VALUE!</v>
      </c>
      <c r="P122" s="195" t="e">
        <f t="shared" si="6"/>
        <v>#VALUE!</v>
      </c>
      <c r="Q122" s="264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0">
        <f>'Données projet'!A121</f>
        <v>0</v>
      </c>
      <c r="B123" s="191">
        <f>'Données projet'!D121</f>
        <v>0</v>
      </c>
      <c r="C123" s="204"/>
      <c r="D123" s="189">
        <f t="shared" si="7"/>
        <v>0</v>
      </c>
      <c r="E123" s="204"/>
      <c r="F123" s="261"/>
      <c r="G123" s="221"/>
      <c r="H123" s="201"/>
      <c r="I123" s="202"/>
      <c r="J123" s="5"/>
      <c r="K123" s="181"/>
      <c r="L123" s="5"/>
      <c r="M123" s="5"/>
      <c r="N123" s="5"/>
      <c r="O123" s="205" t="e">
        <f>IF(O122+1&lt;=MIN('Données projet'!$E$9:$E$18),O122+1,"STOP")</f>
        <v>#VALUE!</v>
      </c>
      <c r="P123" s="195" t="e">
        <f t="shared" si="6"/>
        <v>#VALUE!</v>
      </c>
      <c r="Q123" s="264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0">
        <f>'Données projet'!A122</f>
        <v>0</v>
      </c>
      <c r="B124" s="191">
        <f>'Données projet'!D122</f>
        <v>0</v>
      </c>
      <c r="C124" s="204"/>
      <c r="D124" s="189">
        <f t="shared" si="7"/>
        <v>0</v>
      </c>
      <c r="E124" s="204"/>
      <c r="F124" s="261"/>
      <c r="G124" s="221"/>
      <c r="H124" s="201"/>
      <c r="I124" s="202"/>
      <c r="J124" s="5"/>
      <c r="K124" s="181"/>
      <c r="L124" s="5"/>
      <c r="M124" s="5"/>
      <c r="N124" s="5"/>
      <c r="O124" s="205" t="e">
        <f>IF(O123+1&lt;=MIN('Données projet'!$E$9:$E$18),O123+1,"STOP")</f>
        <v>#VALUE!</v>
      </c>
      <c r="P124" s="195" t="e">
        <f t="shared" si="6"/>
        <v>#VALUE!</v>
      </c>
      <c r="Q124" s="264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0">
        <f>'Données projet'!A123</f>
        <v>0</v>
      </c>
      <c r="B125" s="191">
        <f>'Données projet'!D123</f>
        <v>0</v>
      </c>
      <c r="C125" s="204"/>
      <c r="D125" s="189">
        <f t="shared" si="7"/>
        <v>0</v>
      </c>
      <c r="E125" s="204"/>
      <c r="F125" s="261"/>
      <c r="G125" s="221"/>
      <c r="H125" s="201"/>
      <c r="I125" s="202"/>
      <c r="J125" s="5"/>
      <c r="K125" s="181"/>
      <c r="L125" s="5"/>
      <c r="M125" s="5"/>
      <c r="N125" s="5"/>
      <c r="O125" s="205" t="e">
        <f>IF(O124+1&lt;=MIN('Données projet'!$E$9:$E$18),O124+1,"STOP")</f>
        <v>#VALUE!</v>
      </c>
      <c r="P125" s="195" t="e">
        <f t="shared" si="6"/>
        <v>#VALUE!</v>
      </c>
      <c r="Q125" s="264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0">
        <f>'Données projet'!A124</f>
        <v>0</v>
      </c>
      <c r="B126" s="191">
        <f>'Données projet'!D124</f>
        <v>0</v>
      </c>
      <c r="C126" s="204"/>
      <c r="D126" s="189">
        <f t="shared" si="7"/>
        <v>0</v>
      </c>
      <c r="E126" s="204"/>
      <c r="F126" s="261"/>
      <c r="G126" s="221"/>
      <c r="H126" s="201"/>
      <c r="I126" s="202"/>
      <c r="J126" s="5"/>
      <c r="K126" s="181"/>
      <c r="L126" s="5"/>
      <c r="M126" s="5"/>
      <c r="N126" s="5"/>
      <c r="O126" s="205" t="e">
        <f>IF(O125+1&lt;=MIN('Données projet'!$E$9:$E$18),O125+1,"STOP")</f>
        <v>#VALUE!</v>
      </c>
      <c r="P126" s="195" t="e">
        <f t="shared" si="6"/>
        <v>#VALUE!</v>
      </c>
      <c r="Q126" s="264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0">
        <f>'Données projet'!A125</f>
        <v>0</v>
      </c>
      <c r="B127" s="191">
        <f>'Données projet'!D125</f>
        <v>0</v>
      </c>
      <c r="C127" s="204"/>
      <c r="D127" s="189">
        <f t="shared" si="7"/>
        <v>0</v>
      </c>
      <c r="E127" s="204"/>
      <c r="F127" s="261"/>
      <c r="G127" s="221"/>
      <c r="H127" s="201"/>
      <c r="I127" s="202"/>
      <c r="J127" s="5"/>
      <c r="K127" s="181"/>
      <c r="L127" s="5"/>
      <c r="M127" s="5"/>
      <c r="N127" s="5"/>
      <c r="O127" s="205" t="e">
        <f>IF(O126+1&lt;=MIN('Données projet'!$E$9:$E$18),O126+1,"STOP")</f>
        <v>#VALUE!</v>
      </c>
      <c r="P127" s="195" t="e">
        <f t="shared" si="6"/>
        <v>#VALUE!</v>
      </c>
      <c r="Q127" s="264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0">
        <f>'Données projet'!A126</f>
        <v>0</v>
      </c>
      <c r="B128" s="191">
        <f>'Données projet'!D126</f>
        <v>0</v>
      </c>
      <c r="C128" s="204"/>
      <c r="D128" s="189">
        <f t="shared" si="7"/>
        <v>0</v>
      </c>
      <c r="E128" s="204"/>
      <c r="F128" s="261"/>
      <c r="G128" s="221"/>
      <c r="H128" s="201"/>
      <c r="I128" s="202"/>
      <c r="J128" s="5"/>
      <c r="K128" s="181"/>
      <c r="L128" s="5"/>
      <c r="M128" s="5"/>
      <c r="N128" s="5"/>
      <c r="O128" s="205" t="e">
        <f>IF(O127+1&lt;=MIN('Données projet'!$E$9:$E$18),O127+1,"STOP")</f>
        <v>#VALUE!</v>
      </c>
      <c r="P128" s="195" t="e">
        <f t="shared" si="6"/>
        <v>#VALUE!</v>
      </c>
      <c r="Q128" s="264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0">
        <f>'Données projet'!A127</f>
        <v>0</v>
      </c>
      <c r="B129" s="191">
        <f>'Données projet'!D127</f>
        <v>0</v>
      </c>
      <c r="C129" s="204"/>
      <c r="D129" s="189">
        <f t="shared" si="7"/>
        <v>0</v>
      </c>
      <c r="E129" s="204"/>
      <c r="F129" s="261"/>
      <c r="G129" s="221"/>
      <c r="H129" s="201"/>
      <c r="I129" s="202"/>
      <c r="J129" s="5"/>
      <c r="K129" s="181"/>
      <c r="L129" s="5"/>
      <c r="M129" s="5"/>
      <c r="N129" s="5"/>
      <c r="O129" s="205" t="e">
        <f>IF(O128+1&lt;=MIN('Données projet'!$E$9:$E$18),O128+1,"STOP")</f>
        <v>#VALUE!</v>
      </c>
      <c r="P129" s="195" t="e">
        <f>$P$25/(1+$M$4)^O129</f>
        <v>#VALUE!</v>
      </c>
      <c r="Q129" s="264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0">
        <f>'Données projet'!A128</f>
        <v>0</v>
      </c>
      <c r="B130" s="191">
        <f>'Données projet'!D128</f>
        <v>0</v>
      </c>
      <c r="C130" s="204"/>
      <c r="D130" s="189">
        <f t="shared" si="7"/>
        <v>0</v>
      </c>
      <c r="E130" s="204"/>
      <c r="F130" s="261"/>
      <c r="G130" s="221"/>
      <c r="H130" s="201"/>
      <c r="I130" s="202"/>
      <c r="J130" s="5"/>
      <c r="K130" s="181"/>
      <c r="L130" s="5"/>
      <c r="M130" s="5"/>
      <c r="N130" s="5"/>
      <c r="O130" s="205" t="e">
        <f>IF(O129+1&lt;=MIN('Données projet'!$E$9:$E$18),O129+1,"STOP")</f>
        <v>#VALUE!</v>
      </c>
      <c r="P130" s="195" t="e">
        <f>$P$25/(1+$M$4)^O130</f>
        <v>#VALUE!</v>
      </c>
      <c r="Q130" s="264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0">
        <f>'Données projet'!A129</f>
        <v>0</v>
      </c>
      <c r="B131" s="191">
        <f>'Données projet'!D129</f>
        <v>0</v>
      </c>
      <c r="C131" s="204"/>
      <c r="D131" s="189">
        <f t="shared" si="7"/>
        <v>0</v>
      </c>
      <c r="E131" s="204"/>
      <c r="F131" s="261"/>
      <c r="G131" s="221"/>
      <c r="H131" s="201"/>
      <c r="I131" s="202"/>
      <c r="J131" s="5"/>
      <c r="K131" s="181"/>
      <c r="L131" s="5"/>
      <c r="M131" s="5"/>
      <c r="N131" s="5"/>
      <c r="O131" s="205" t="e">
        <f>IF(O130+1&lt;=MIN('Données projet'!$E$9:$E$18),O130+1,"STOP")</f>
        <v>#VALUE!</v>
      </c>
      <c r="P131" s="195" t="e">
        <f>$P$25/(1+$M$4)^O131</f>
        <v>#VALUE!</v>
      </c>
      <c r="Q131" s="264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0">
        <f>'Données projet'!A130</f>
        <v>0</v>
      </c>
      <c r="B132" s="191">
        <f>'Données projet'!D130</f>
        <v>0</v>
      </c>
      <c r="C132" s="204"/>
      <c r="D132" s="189">
        <f t="shared" si="7"/>
        <v>0</v>
      </c>
      <c r="E132" s="204"/>
      <c r="F132" s="261"/>
      <c r="G132" s="221"/>
      <c r="H132" s="201"/>
      <c r="I132" s="202"/>
      <c r="J132" s="5"/>
      <c r="K132" s="181"/>
      <c r="L132" s="5"/>
      <c r="M132" s="5"/>
      <c r="N132" s="5"/>
      <c r="O132" s="205" t="e">
        <f>IF(O131+1&lt;=MIN('Données projet'!$E$9:$E$18),O131+1,"STOP")</f>
        <v>#VALUE!</v>
      </c>
      <c r="P132" s="195" t="e">
        <f>$P$25/(1+$M$4)^O132</f>
        <v>#VALUE!</v>
      </c>
      <c r="Q132" s="264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0">
        <f>'Données projet'!A131</f>
        <v>0</v>
      </c>
      <c r="B133" s="191">
        <f>'Données projet'!D131</f>
        <v>0</v>
      </c>
      <c r="C133" s="204"/>
      <c r="D133" s="189">
        <f t="shared" si="7"/>
        <v>0</v>
      </c>
      <c r="E133" s="204"/>
      <c r="F133" s="261"/>
      <c r="G133" s="221"/>
      <c r="H133" s="201"/>
      <c r="I133" s="202"/>
      <c r="J133" s="5"/>
      <c r="K133" s="181"/>
      <c r="Q133" s="264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0">
        <f>'Données projet'!A132</f>
        <v>0</v>
      </c>
      <c r="B134" s="191">
        <f>'Données projet'!D132</f>
        <v>0</v>
      </c>
      <c r="C134" s="204"/>
      <c r="D134" s="189">
        <f t="shared" si="7"/>
        <v>0</v>
      </c>
      <c r="E134" s="204"/>
      <c r="F134" s="261"/>
      <c r="G134" s="221"/>
      <c r="H134" s="201"/>
      <c r="I134" s="202"/>
      <c r="J134" s="5"/>
      <c r="K134" s="181"/>
      <c r="Q134" s="264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0">
        <f>'Données projet'!A133</f>
        <v>0</v>
      </c>
      <c r="B135" s="191">
        <f>'Données projet'!D133</f>
        <v>0</v>
      </c>
      <c r="C135" s="204"/>
      <c r="D135" s="189">
        <f t="shared" si="7"/>
        <v>0</v>
      </c>
      <c r="E135" s="204"/>
      <c r="F135" s="261"/>
      <c r="G135" s="221"/>
      <c r="H135" s="201"/>
      <c r="I135" s="202"/>
      <c r="J135" s="5"/>
      <c r="K135" s="181"/>
      <c r="Q135" s="264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59"/>
      <c r="G136" s="221"/>
      <c r="H136" s="201"/>
      <c r="I136" s="202"/>
      <c r="J136" s="5"/>
      <c r="K136" s="181"/>
      <c r="L136" s="5"/>
      <c r="M136" s="5"/>
      <c r="N136" s="5"/>
      <c r="Q136" s="264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59"/>
      <c r="G137" s="221"/>
      <c r="H137" s="201"/>
      <c r="I137" s="202"/>
      <c r="J137" s="5"/>
      <c r="K137" s="181"/>
      <c r="L137" s="5"/>
      <c r="M137" s="5"/>
      <c r="N137" s="5"/>
      <c r="Q137" s="264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4" t="str">
        <f>IF('Données projet'!B13="","",'Données projet'!B13)</f>
        <v/>
      </c>
      <c r="C138" s="5"/>
      <c r="D138" s="5"/>
      <c r="E138" s="5"/>
      <c r="F138" s="259"/>
      <c r="G138" s="221"/>
      <c r="H138" s="201"/>
      <c r="I138" s="202"/>
      <c r="J138" s="5"/>
      <c r="K138" s="181"/>
      <c r="L138" s="5"/>
      <c r="M138" s="5"/>
      <c r="N138" s="5"/>
      <c r="Q138" s="264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59"/>
      <c r="G139" s="221"/>
      <c r="H139" s="201"/>
      <c r="I139" s="202"/>
      <c r="J139" s="5"/>
      <c r="K139" s="181"/>
      <c r="L139" s="5"/>
      <c r="M139" s="5"/>
      <c r="N139" s="5"/>
      <c r="Q139" s="264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5" t="s">
        <v>180</v>
      </c>
      <c r="B140" s="51" t="s">
        <v>256</v>
      </c>
      <c r="C140" s="51" t="s">
        <v>255</v>
      </c>
      <c r="D140" s="255" t="s">
        <v>252</v>
      </c>
      <c r="E140" s="255" t="s">
        <v>320</v>
      </c>
      <c r="F140" s="260"/>
      <c r="G140" s="221"/>
      <c r="H140" s="201"/>
      <c r="I140" s="202"/>
      <c r="J140" s="5"/>
      <c r="K140" s="181"/>
      <c r="L140" s="5"/>
      <c r="M140" s="5"/>
      <c r="N140" s="5"/>
      <c r="Q140" s="264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08">
        <v>0</v>
      </c>
      <c r="B141" s="211" t="s">
        <v>132</v>
      </c>
      <c r="C141" s="210" t="s">
        <v>132</v>
      </c>
      <c r="D141" s="209" t="s">
        <v>132</v>
      </c>
      <c r="E141" s="204"/>
      <c r="F141" s="260"/>
      <c r="G141" s="221"/>
      <c r="H141" s="201"/>
      <c r="I141" s="202"/>
      <c r="J141" s="5"/>
      <c r="K141" s="181"/>
      <c r="L141" s="5"/>
      <c r="M141" s="5"/>
      <c r="N141" s="5"/>
      <c r="Q141" s="264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08">
        <v>1</v>
      </c>
      <c r="B142" s="211" t="s">
        <v>132</v>
      </c>
      <c r="C142" s="210" t="s">
        <v>132</v>
      </c>
      <c r="D142" s="209" t="s">
        <v>132</v>
      </c>
      <c r="E142" s="204"/>
      <c r="F142" s="260"/>
      <c r="G142" s="219"/>
      <c r="H142" s="201"/>
      <c r="I142" s="202"/>
      <c r="J142" s="5"/>
      <c r="K142" s="181"/>
      <c r="L142" s="5"/>
      <c r="M142" s="5"/>
      <c r="N142" s="5"/>
      <c r="Q142" s="264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08">
        <v>2</v>
      </c>
      <c r="B143" s="211" t="s">
        <v>132</v>
      </c>
      <c r="C143" s="210" t="s">
        <v>132</v>
      </c>
      <c r="D143" s="209" t="s">
        <v>132</v>
      </c>
      <c r="E143" s="204"/>
      <c r="F143" s="260"/>
      <c r="G143" s="219"/>
      <c r="H143" s="201"/>
      <c r="I143" s="202"/>
      <c r="J143" s="5"/>
      <c r="K143" s="181"/>
      <c r="L143" s="5"/>
      <c r="M143" s="5"/>
      <c r="N143" s="5"/>
      <c r="Q143" s="264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08">
        <v>3</v>
      </c>
      <c r="B144" s="211" t="s">
        <v>132</v>
      </c>
      <c r="C144" s="210" t="s">
        <v>132</v>
      </c>
      <c r="D144" s="209" t="s">
        <v>132</v>
      </c>
      <c r="E144" s="204"/>
      <c r="F144" s="260"/>
      <c r="G144" s="219"/>
      <c r="H144" s="201"/>
      <c r="I144" s="202"/>
      <c r="J144" s="5"/>
      <c r="K144" s="181"/>
      <c r="L144" s="5"/>
      <c r="M144" s="5"/>
      <c r="N144" s="5"/>
      <c r="Q144" s="264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08">
        <v>4</v>
      </c>
      <c r="B145" s="211" t="s">
        <v>132</v>
      </c>
      <c r="C145" s="210" t="s">
        <v>132</v>
      </c>
      <c r="D145" s="209" t="s">
        <v>132</v>
      </c>
      <c r="E145" s="204"/>
      <c r="F145" s="260"/>
      <c r="G145" s="219"/>
      <c r="H145" s="201"/>
      <c r="I145" s="202"/>
      <c r="J145" s="5"/>
      <c r="K145" s="181"/>
      <c r="L145" s="5"/>
      <c r="M145" s="5"/>
      <c r="N145" s="5"/>
      <c r="Q145" s="264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08">
        <v>5</v>
      </c>
      <c r="B146" s="211" t="s">
        <v>132</v>
      </c>
      <c r="C146" s="210" t="s">
        <v>132</v>
      </c>
      <c r="D146" s="209" t="s">
        <v>132</v>
      </c>
      <c r="E146" s="204"/>
      <c r="F146" s="260"/>
      <c r="G146" s="220"/>
      <c r="H146" s="201"/>
      <c r="I146" s="202"/>
      <c r="J146" s="5"/>
      <c r="K146" s="181"/>
      <c r="L146" s="5"/>
      <c r="M146" s="5"/>
      <c r="N146" s="5"/>
      <c r="Q146" s="264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5">
        <f>'Données projet'!D140</f>
        <v>0</v>
      </c>
      <c r="C147" s="202"/>
      <c r="D147" s="192">
        <f>B147*C147</f>
        <v>0</v>
      </c>
      <c r="E147" s="204"/>
      <c r="F147" s="262"/>
      <c r="G147" s="220"/>
      <c r="H147" s="201"/>
      <c r="I147" s="202"/>
      <c r="J147" s="5"/>
      <c r="K147" s="181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5">
        <f>'Données projet'!D141</f>
        <v>0</v>
      </c>
      <c r="C148" s="202"/>
      <c r="D148" s="192">
        <f t="shared" ref="D148:D166" si="8">B148*C148</f>
        <v>0</v>
      </c>
      <c r="E148" s="204"/>
      <c r="F148" s="262"/>
      <c r="G148" s="220"/>
      <c r="H148" s="201"/>
      <c r="I148" s="202"/>
      <c r="J148" s="5"/>
      <c r="K148" s="181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5">
        <f>'Données projet'!D142</f>
        <v>0</v>
      </c>
      <c r="C149" s="202"/>
      <c r="D149" s="192">
        <f t="shared" si="8"/>
        <v>0</v>
      </c>
      <c r="E149" s="204"/>
      <c r="F149" s="262"/>
      <c r="G149" s="220"/>
      <c r="H149" s="201"/>
      <c r="I149" s="202"/>
      <c r="J149" s="5"/>
      <c r="K149" s="181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5">
        <f>'Données projet'!D143</f>
        <v>0</v>
      </c>
      <c r="C150" s="202"/>
      <c r="D150" s="192">
        <f t="shared" si="8"/>
        <v>0</v>
      </c>
      <c r="E150" s="204"/>
      <c r="F150" s="262"/>
      <c r="G150" s="220"/>
      <c r="H150" s="201"/>
      <c r="I150" s="202"/>
      <c r="J150" s="5"/>
      <c r="K150" s="181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5">
        <f>'Données projet'!D144</f>
        <v>0</v>
      </c>
      <c r="C151" s="202"/>
      <c r="D151" s="192">
        <f t="shared" si="8"/>
        <v>0</v>
      </c>
      <c r="E151" s="204"/>
      <c r="F151" s="262"/>
      <c r="G151" s="220"/>
      <c r="H151" s="201"/>
      <c r="I151" s="202"/>
      <c r="J151" s="5"/>
      <c r="K151" s="181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5">
        <f>'Données projet'!D145</f>
        <v>0</v>
      </c>
      <c r="C152" s="202"/>
      <c r="D152" s="192">
        <f t="shared" si="8"/>
        <v>0</v>
      </c>
      <c r="E152" s="204"/>
      <c r="F152" s="262"/>
      <c r="G152" s="220"/>
      <c r="H152" s="201"/>
      <c r="I152" s="202"/>
      <c r="J152" s="5"/>
      <c r="K152" s="181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5">
        <f>'Données projet'!D146</f>
        <v>0</v>
      </c>
      <c r="C153" s="202"/>
      <c r="D153" s="192">
        <f t="shared" si="8"/>
        <v>0</v>
      </c>
      <c r="E153" s="204"/>
      <c r="F153" s="262"/>
      <c r="G153" s="216"/>
      <c r="H153" s="201"/>
      <c r="I153" s="202"/>
      <c r="J153" s="5"/>
      <c r="K153" s="181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5">
        <f>'Données projet'!D147</f>
        <v>0</v>
      </c>
      <c r="C154" s="202"/>
      <c r="D154" s="192">
        <f t="shared" si="8"/>
        <v>0</v>
      </c>
      <c r="E154" s="204"/>
      <c r="F154" s="262"/>
      <c r="G154" s="216"/>
      <c r="H154" s="201"/>
      <c r="I154" s="202"/>
      <c r="J154" s="5"/>
      <c r="K154" s="181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5">
        <f>'Données projet'!D148</f>
        <v>0</v>
      </c>
      <c r="C155" s="202"/>
      <c r="D155" s="192">
        <f t="shared" si="8"/>
        <v>0</v>
      </c>
      <c r="E155" s="204"/>
      <c r="F155" s="262"/>
      <c r="G155" s="216"/>
      <c r="H155" s="201"/>
      <c r="I155" s="202"/>
      <c r="J155" s="5"/>
      <c r="K155" s="181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5">
        <f>'Données projet'!D149</f>
        <v>0</v>
      </c>
      <c r="C156" s="202"/>
      <c r="D156" s="192">
        <f t="shared" si="8"/>
        <v>0</v>
      </c>
      <c r="E156" s="204"/>
      <c r="F156" s="262"/>
      <c r="G156" s="216"/>
      <c r="H156" s="201"/>
      <c r="I156" s="202"/>
      <c r="J156" s="5"/>
      <c r="K156" s="181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5">
        <f>'Données projet'!D150</f>
        <v>0</v>
      </c>
      <c r="C157" s="202"/>
      <c r="D157" s="192">
        <f t="shared" si="8"/>
        <v>0</v>
      </c>
      <c r="E157" s="204"/>
      <c r="F157" s="262"/>
      <c r="G157" s="216"/>
      <c r="H157" s="201"/>
      <c r="I157" s="202"/>
      <c r="J157" s="5"/>
      <c r="K157" s="181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5">
        <f>'Données projet'!D151</f>
        <v>0</v>
      </c>
      <c r="C158" s="202"/>
      <c r="D158" s="192">
        <f t="shared" si="8"/>
        <v>0</v>
      </c>
      <c r="E158" s="204"/>
      <c r="F158" s="262"/>
      <c r="G158" s="216"/>
      <c r="H158" s="201"/>
      <c r="I158" s="202"/>
      <c r="J158" s="5"/>
      <c r="K158" s="181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5">
        <f>'Données projet'!D152</f>
        <v>0</v>
      </c>
      <c r="C159" s="202"/>
      <c r="D159" s="192">
        <f t="shared" si="8"/>
        <v>0</v>
      </c>
      <c r="E159" s="204"/>
      <c r="F159" s="262"/>
      <c r="G159" s="216"/>
      <c r="H159" s="201"/>
      <c r="I159" s="202"/>
      <c r="J159" s="5"/>
      <c r="K159" s="181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5">
        <f>'Données projet'!D153</f>
        <v>0</v>
      </c>
      <c r="C160" s="202"/>
      <c r="D160" s="192">
        <f t="shared" si="8"/>
        <v>0</v>
      </c>
      <c r="E160" s="204"/>
      <c r="F160" s="262"/>
      <c r="G160" s="216"/>
      <c r="H160" s="201"/>
      <c r="I160" s="202"/>
      <c r="J160" s="5"/>
      <c r="K160" s="181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5">
        <f>'Données projet'!D154</f>
        <v>0</v>
      </c>
      <c r="C161" s="202"/>
      <c r="D161" s="192">
        <f t="shared" si="8"/>
        <v>0</v>
      </c>
      <c r="E161" s="204"/>
      <c r="F161" s="262"/>
      <c r="G161" s="216"/>
      <c r="H161" s="201"/>
      <c r="I161" s="202"/>
      <c r="J161" s="5"/>
      <c r="K161" s="181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5">
        <f>'Données projet'!D155</f>
        <v>0</v>
      </c>
      <c r="C162" s="202"/>
      <c r="D162" s="192">
        <f t="shared" si="8"/>
        <v>0</v>
      </c>
      <c r="E162" s="204"/>
      <c r="F162" s="262"/>
      <c r="G162" s="216"/>
      <c r="H162" s="201"/>
      <c r="I162" s="202"/>
      <c r="J162" s="5"/>
      <c r="K162" s="181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5">
        <f>'Données projet'!D156</f>
        <v>0</v>
      </c>
      <c r="C163" s="202"/>
      <c r="D163" s="192">
        <f t="shared" si="8"/>
        <v>0</v>
      </c>
      <c r="E163" s="204"/>
      <c r="F163" s="262"/>
      <c r="G163" s="216"/>
      <c r="H163" s="201"/>
      <c r="I163" s="202"/>
      <c r="J163" s="5"/>
      <c r="K163" s="181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5">
        <f>'Données projet'!D157</f>
        <v>0</v>
      </c>
      <c r="C164" s="202"/>
      <c r="D164" s="192">
        <f t="shared" si="8"/>
        <v>0</v>
      </c>
      <c r="E164" s="204"/>
      <c r="F164" s="262"/>
      <c r="G164" s="216"/>
      <c r="H164" s="201"/>
      <c r="I164" s="202"/>
      <c r="J164" s="5"/>
      <c r="K164" s="181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5">
        <f>'Données projet'!D158</f>
        <v>0</v>
      </c>
      <c r="C165" s="202"/>
      <c r="D165" s="192">
        <f t="shared" si="8"/>
        <v>0</v>
      </c>
      <c r="E165" s="204"/>
      <c r="F165" s="262"/>
      <c r="G165" s="216"/>
      <c r="H165" s="201"/>
      <c r="I165" s="202"/>
      <c r="J165" s="5"/>
      <c r="K165" s="181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5">
        <f>'Données projet'!D159</f>
        <v>0</v>
      </c>
      <c r="C166" s="202"/>
      <c r="D166" s="192">
        <f t="shared" si="8"/>
        <v>0</v>
      </c>
      <c r="E166" s="204"/>
      <c r="F166" s="262"/>
      <c r="G166" s="216"/>
      <c r="H166" s="201"/>
      <c r="I166" s="202"/>
      <c r="J166" s="5"/>
      <c r="K166" s="181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59"/>
      <c r="G167" s="216"/>
      <c r="H167" s="201"/>
      <c r="I167" s="202"/>
      <c r="J167" s="5"/>
      <c r="K167" s="181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59"/>
      <c r="G168" s="216"/>
      <c r="H168" s="201"/>
      <c r="I168" s="202"/>
      <c r="J168" s="5"/>
      <c r="K168" s="181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4" t="str">
        <f>IF('Données projet'!B14="","",'Données projet'!B14)</f>
        <v/>
      </c>
      <c r="C169" s="5"/>
      <c r="D169" s="5"/>
      <c r="E169" s="5"/>
      <c r="F169" s="259"/>
      <c r="G169" s="216"/>
      <c r="H169" s="201"/>
      <c r="I169" s="202"/>
      <c r="J169" s="5"/>
      <c r="K169" s="181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59"/>
      <c r="G170" s="216"/>
      <c r="H170" s="201"/>
      <c r="I170" s="202"/>
      <c r="J170" s="5"/>
      <c r="K170" s="181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5" t="s">
        <v>180</v>
      </c>
      <c r="B171" s="51" t="s">
        <v>256</v>
      </c>
      <c r="C171" s="51" t="s">
        <v>255</v>
      </c>
      <c r="D171" s="255" t="s">
        <v>252</v>
      </c>
      <c r="E171" s="255" t="s">
        <v>320</v>
      </c>
      <c r="F171" s="260"/>
      <c r="G171" s="216"/>
      <c r="H171" s="201"/>
      <c r="I171" s="202"/>
      <c r="J171" s="5"/>
      <c r="K171" s="181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08">
        <v>0</v>
      </c>
      <c r="B172" s="211" t="s">
        <v>132</v>
      </c>
      <c r="C172" s="210" t="s">
        <v>132</v>
      </c>
      <c r="D172" s="209" t="s">
        <v>132</v>
      </c>
      <c r="E172" s="204"/>
      <c r="F172" s="260"/>
      <c r="G172" s="216"/>
      <c r="H172" s="201"/>
      <c r="I172" s="202"/>
      <c r="J172" s="5"/>
      <c r="K172" s="181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08">
        <v>1</v>
      </c>
      <c r="B173" s="211" t="s">
        <v>132</v>
      </c>
      <c r="C173" s="210" t="s">
        <v>132</v>
      </c>
      <c r="D173" s="209" t="s">
        <v>132</v>
      </c>
      <c r="E173" s="204"/>
      <c r="F173" s="260"/>
      <c r="G173" s="219"/>
      <c r="H173" s="201"/>
      <c r="I173" s="202"/>
      <c r="J173" s="5"/>
      <c r="K173" s="181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08">
        <v>2</v>
      </c>
      <c r="B174" s="211" t="s">
        <v>132</v>
      </c>
      <c r="C174" s="210" t="s">
        <v>132</v>
      </c>
      <c r="D174" s="209" t="s">
        <v>132</v>
      </c>
      <c r="E174" s="204"/>
      <c r="F174" s="260"/>
      <c r="G174" s="219"/>
      <c r="H174" s="201"/>
      <c r="I174" s="202"/>
      <c r="J174" s="5"/>
      <c r="K174" s="181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08">
        <v>3</v>
      </c>
      <c r="B175" s="211" t="s">
        <v>132</v>
      </c>
      <c r="C175" s="210" t="s">
        <v>132</v>
      </c>
      <c r="D175" s="209" t="s">
        <v>132</v>
      </c>
      <c r="E175" s="204"/>
      <c r="F175" s="260"/>
      <c r="G175" s="219"/>
      <c r="H175" s="201"/>
      <c r="I175" s="202"/>
      <c r="J175" s="5"/>
      <c r="K175" s="181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08">
        <v>4</v>
      </c>
      <c r="B176" s="211" t="s">
        <v>132</v>
      </c>
      <c r="C176" s="210" t="s">
        <v>132</v>
      </c>
      <c r="D176" s="209" t="s">
        <v>132</v>
      </c>
      <c r="E176" s="204"/>
      <c r="F176" s="260"/>
      <c r="G176" s="219"/>
      <c r="H176" s="201"/>
      <c r="I176" s="202"/>
      <c r="J176" s="5"/>
      <c r="K176" s="181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08">
        <v>5</v>
      </c>
      <c r="B177" s="211" t="s">
        <v>132</v>
      </c>
      <c r="C177" s="210" t="s">
        <v>132</v>
      </c>
      <c r="D177" s="209" t="s">
        <v>132</v>
      </c>
      <c r="E177" s="204"/>
      <c r="F177" s="260"/>
      <c r="G177" s="220"/>
      <c r="H177" s="201"/>
      <c r="I177" s="202"/>
      <c r="J177" s="5"/>
      <c r="K177" s="181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0">
        <f>'Données projet'!A166</f>
        <v>0</v>
      </c>
      <c r="B178" s="191">
        <f>'Données projet'!D166</f>
        <v>0</v>
      </c>
      <c r="C178" s="204"/>
      <c r="D178" s="189">
        <f>B178*C178</f>
        <v>0</v>
      </c>
      <c r="E178" s="204"/>
      <c r="F178" s="261"/>
      <c r="G178" s="220"/>
      <c r="H178" s="201"/>
      <c r="I178" s="202"/>
      <c r="J178" s="5"/>
      <c r="K178" s="181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0">
        <f>'Données projet'!A167</f>
        <v>0</v>
      </c>
      <c r="B179" s="191">
        <f>'Données projet'!D167</f>
        <v>0</v>
      </c>
      <c r="C179" s="204"/>
      <c r="D179" s="189">
        <f t="shared" ref="D179:D197" si="9">B179*C179</f>
        <v>0</v>
      </c>
      <c r="E179" s="204"/>
      <c r="F179" s="261"/>
      <c r="G179" s="220"/>
      <c r="H179" s="201"/>
      <c r="I179" s="202"/>
      <c r="J179" s="5"/>
      <c r="K179" s="181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0">
        <f>'Données projet'!A168</f>
        <v>0</v>
      </c>
      <c r="B180" s="191">
        <f>'Données projet'!D168</f>
        <v>0</v>
      </c>
      <c r="C180" s="204"/>
      <c r="D180" s="189">
        <f t="shared" si="9"/>
        <v>0</v>
      </c>
      <c r="E180" s="204"/>
      <c r="F180" s="261"/>
      <c r="G180" s="220"/>
      <c r="H180" s="201"/>
      <c r="I180" s="202"/>
      <c r="J180" s="5"/>
      <c r="K180" s="181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0">
        <f>'Données projet'!A169</f>
        <v>0</v>
      </c>
      <c r="B181" s="191">
        <f>'Données projet'!D169</f>
        <v>0</v>
      </c>
      <c r="C181" s="204"/>
      <c r="D181" s="189">
        <f t="shared" si="9"/>
        <v>0</v>
      </c>
      <c r="E181" s="204"/>
      <c r="F181" s="261"/>
      <c r="G181" s="220"/>
      <c r="H181" s="201"/>
      <c r="I181" s="202"/>
      <c r="J181" s="5"/>
      <c r="K181" s="181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0">
        <f>'Données projet'!A170</f>
        <v>0</v>
      </c>
      <c r="B182" s="191">
        <f>'Données projet'!D170</f>
        <v>0</v>
      </c>
      <c r="C182" s="204"/>
      <c r="D182" s="189">
        <f t="shared" si="9"/>
        <v>0</v>
      </c>
      <c r="E182" s="204"/>
      <c r="F182" s="261"/>
      <c r="G182" s="220"/>
      <c r="H182" s="201"/>
      <c r="I182" s="202"/>
      <c r="J182" s="5"/>
      <c r="K182" s="181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0">
        <f>'Données projet'!A171</f>
        <v>0</v>
      </c>
      <c r="B183" s="191">
        <f>'Données projet'!D171</f>
        <v>0</v>
      </c>
      <c r="C183" s="204"/>
      <c r="D183" s="189">
        <f t="shared" si="9"/>
        <v>0</v>
      </c>
      <c r="E183" s="204"/>
      <c r="F183" s="261"/>
      <c r="G183" s="220"/>
      <c r="H183" s="201"/>
      <c r="I183" s="202"/>
      <c r="J183" s="5"/>
      <c r="K183" s="181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0">
        <f>'Données projet'!A172</f>
        <v>0</v>
      </c>
      <c r="B184" s="191">
        <f>'Données projet'!D172</f>
        <v>0</v>
      </c>
      <c r="C184" s="204"/>
      <c r="D184" s="189">
        <f t="shared" si="9"/>
        <v>0</v>
      </c>
      <c r="E184" s="204"/>
      <c r="F184" s="261"/>
      <c r="G184" s="221"/>
      <c r="H184" s="201"/>
      <c r="I184" s="202"/>
      <c r="J184" s="5"/>
      <c r="K184" s="181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0">
        <f>'Données projet'!A173</f>
        <v>0</v>
      </c>
      <c r="B185" s="191">
        <f>'Données projet'!D173</f>
        <v>0</v>
      </c>
      <c r="C185" s="204"/>
      <c r="D185" s="189">
        <f t="shared" si="9"/>
        <v>0</v>
      </c>
      <c r="E185" s="204"/>
      <c r="F185" s="261"/>
      <c r="G185" s="221"/>
      <c r="H185" s="201"/>
      <c r="I185" s="202"/>
      <c r="J185" s="5"/>
      <c r="K185" s="181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0">
        <f>'Données projet'!A174</f>
        <v>0</v>
      </c>
      <c r="B186" s="191">
        <f>'Données projet'!D174</f>
        <v>0</v>
      </c>
      <c r="C186" s="204"/>
      <c r="D186" s="189">
        <f t="shared" si="9"/>
        <v>0</v>
      </c>
      <c r="E186" s="204"/>
      <c r="F186" s="261"/>
      <c r="G186" s="221"/>
      <c r="H186" s="201"/>
      <c r="I186" s="202"/>
      <c r="J186" s="5"/>
      <c r="K186" s="181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0">
        <f>'Données projet'!A175</f>
        <v>0</v>
      </c>
      <c r="B187" s="191">
        <f>'Données projet'!D175</f>
        <v>0</v>
      </c>
      <c r="C187" s="204"/>
      <c r="D187" s="189">
        <f t="shared" si="9"/>
        <v>0</v>
      </c>
      <c r="E187" s="204"/>
      <c r="F187" s="261"/>
      <c r="G187" s="221"/>
      <c r="H187" s="201"/>
      <c r="I187" s="202"/>
      <c r="J187" s="5"/>
      <c r="K187" s="181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0">
        <f>'Données projet'!A176</f>
        <v>0</v>
      </c>
      <c r="B188" s="191">
        <f>'Données projet'!D176</f>
        <v>0</v>
      </c>
      <c r="C188" s="204"/>
      <c r="D188" s="189">
        <f t="shared" si="9"/>
        <v>0</v>
      </c>
      <c r="E188" s="204"/>
      <c r="F188" s="261"/>
      <c r="G188" s="221"/>
      <c r="H188" s="201"/>
      <c r="I188" s="202"/>
      <c r="J188" s="5"/>
      <c r="K188" s="181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0">
        <f>'Données projet'!A177</f>
        <v>0</v>
      </c>
      <c r="B189" s="191">
        <f>'Données projet'!D177</f>
        <v>0</v>
      </c>
      <c r="C189" s="202"/>
      <c r="D189" s="189">
        <f t="shared" si="9"/>
        <v>0</v>
      </c>
      <c r="E189" s="204"/>
      <c r="F189" s="261"/>
      <c r="G189" s="221"/>
      <c r="H189" s="201"/>
      <c r="I189" s="202"/>
      <c r="J189" s="5"/>
      <c r="K189" s="181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0">
        <f>'Données projet'!A178</f>
        <v>0</v>
      </c>
      <c r="B190" s="191">
        <f>'Données projet'!D178</f>
        <v>0</v>
      </c>
      <c r="C190" s="202"/>
      <c r="D190" s="189">
        <f t="shared" si="9"/>
        <v>0</v>
      </c>
      <c r="E190" s="204"/>
      <c r="F190" s="261"/>
      <c r="G190" s="221"/>
      <c r="H190" s="201"/>
      <c r="I190" s="202"/>
      <c r="J190" s="5"/>
      <c r="K190" s="181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0">
        <f>'Données projet'!A179</f>
        <v>0</v>
      </c>
      <c r="B191" s="191">
        <f>'Données projet'!D179</f>
        <v>0</v>
      </c>
      <c r="C191" s="202"/>
      <c r="D191" s="189">
        <f t="shared" si="9"/>
        <v>0</v>
      </c>
      <c r="E191" s="204"/>
      <c r="F191" s="261"/>
      <c r="G191" s="221"/>
      <c r="H191" s="201"/>
      <c r="I191" s="202"/>
      <c r="J191" s="5"/>
      <c r="K191" s="181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0">
        <f>'Données projet'!A180</f>
        <v>0</v>
      </c>
      <c r="B192" s="191">
        <f>'Données projet'!D180</f>
        <v>0</v>
      </c>
      <c r="C192" s="204"/>
      <c r="D192" s="189">
        <f t="shared" si="9"/>
        <v>0</v>
      </c>
      <c r="E192" s="204"/>
      <c r="F192" s="261"/>
      <c r="G192" s="221"/>
      <c r="H192" s="201"/>
      <c r="I192" s="202"/>
      <c r="J192" s="5"/>
      <c r="K192" s="181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0">
        <f>'Données projet'!A181</f>
        <v>0</v>
      </c>
      <c r="B193" s="191">
        <f>'Données projet'!D181</f>
        <v>0</v>
      </c>
      <c r="C193" s="204"/>
      <c r="D193" s="189">
        <f t="shared" si="9"/>
        <v>0</v>
      </c>
      <c r="E193" s="204"/>
      <c r="F193" s="261"/>
      <c r="G193" s="221"/>
      <c r="H193" s="201"/>
      <c r="I193" s="202"/>
      <c r="J193" s="5"/>
      <c r="K193" s="181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0">
        <f>'Données projet'!A182</f>
        <v>0</v>
      </c>
      <c r="B194" s="191">
        <f>'Données projet'!D182</f>
        <v>0</v>
      </c>
      <c r="C194" s="204"/>
      <c r="D194" s="189">
        <f t="shared" si="9"/>
        <v>0</v>
      </c>
      <c r="E194" s="204"/>
      <c r="F194" s="261"/>
      <c r="G194" s="221"/>
      <c r="H194" s="201"/>
      <c r="I194" s="202"/>
      <c r="J194" s="5"/>
      <c r="K194" s="181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0">
        <f>'Données projet'!A183</f>
        <v>0</v>
      </c>
      <c r="B195" s="191">
        <f>'Données projet'!D183</f>
        <v>0</v>
      </c>
      <c r="C195" s="204"/>
      <c r="D195" s="189">
        <f t="shared" si="9"/>
        <v>0</v>
      </c>
      <c r="E195" s="204"/>
      <c r="F195" s="261"/>
      <c r="G195" s="221"/>
      <c r="H195" s="201"/>
      <c r="I195" s="202"/>
      <c r="J195" s="5"/>
      <c r="K195" s="181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0">
        <f>'Données projet'!A184</f>
        <v>0</v>
      </c>
      <c r="B196" s="191">
        <f>'Données projet'!D184</f>
        <v>0</v>
      </c>
      <c r="C196" s="204"/>
      <c r="D196" s="189">
        <f t="shared" si="9"/>
        <v>0</v>
      </c>
      <c r="E196" s="204"/>
      <c r="F196" s="261"/>
      <c r="G196" s="221"/>
      <c r="H196" s="201"/>
      <c r="I196" s="202"/>
      <c r="J196" s="5"/>
      <c r="K196" s="181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0">
        <f>'Données projet'!A185</f>
        <v>0</v>
      </c>
      <c r="B197" s="191">
        <f>'Données projet'!D185</f>
        <v>0</v>
      </c>
      <c r="C197" s="204"/>
      <c r="D197" s="189">
        <f t="shared" si="9"/>
        <v>0</v>
      </c>
      <c r="E197" s="204"/>
      <c r="F197" s="261"/>
      <c r="G197" s="221"/>
      <c r="H197" s="201"/>
      <c r="I197" s="202"/>
      <c r="J197" s="5"/>
      <c r="K197" s="181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59"/>
      <c r="G198" s="221"/>
      <c r="H198" s="201"/>
      <c r="I198" s="202"/>
      <c r="J198" s="5"/>
      <c r="K198" s="181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59"/>
      <c r="G199" s="221"/>
      <c r="H199" s="201"/>
      <c r="I199" s="202"/>
      <c r="J199" s="5"/>
      <c r="K199" s="181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4" t="str">
        <f>IF('Données projet'!$B$15="","",'Données projet'!$B$15)</f>
        <v/>
      </c>
      <c r="C200" s="5"/>
      <c r="D200" s="5"/>
      <c r="E200" s="5"/>
      <c r="F200" s="259"/>
      <c r="G200" s="221"/>
      <c r="H200" s="201"/>
      <c r="I200" s="202"/>
      <c r="J200" s="5"/>
      <c r="K200" s="181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59"/>
      <c r="G201" s="221"/>
      <c r="H201" s="201"/>
      <c r="I201" s="202"/>
      <c r="J201" s="5"/>
      <c r="K201" s="181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5" t="s">
        <v>180</v>
      </c>
      <c r="B202" s="51" t="s">
        <v>256</v>
      </c>
      <c r="C202" s="51" t="s">
        <v>255</v>
      </c>
      <c r="D202" s="255" t="s">
        <v>252</v>
      </c>
      <c r="E202" s="255" t="s">
        <v>320</v>
      </c>
      <c r="F202" s="260"/>
      <c r="G202" s="221"/>
      <c r="H202" s="201"/>
      <c r="I202" s="202"/>
      <c r="J202" s="5"/>
      <c r="K202" s="181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08">
        <v>0</v>
      </c>
      <c r="B203" s="211" t="s">
        <v>132</v>
      </c>
      <c r="C203" s="210" t="s">
        <v>132</v>
      </c>
      <c r="D203" s="209" t="s">
        <v>132</v>
      </c>
      <c r="E203" s="204"/>
      <c r="F203" s="260"/>
      <c r="G203" s="221"/>
      <c r="H203" s="201"/>
      <c r="I203" s="202"/>
      <c r="J203" s="5"/>
      <c r="K203" s="181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08">
        <v>1</v>
      </c>
      <c r="B204" s="211" t="s">
        <v>132</v>
      </c>
      <c r="C204" s="210" t="s">
        <v>132</v>
      </c>
      <c r="D204" s="209" t="s">
        <v>132</v>
      </c>
      <c r="E204" s="204"/>
      <c r="F204" s="260"/>
      <c r="G204" s="219"/>
      <c r="H204" s="201"/>
      <c r="I204" s="202"/>
      <c r="J204" s="5"/>
      <c r="K204" s="181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08">
        <v>2</v>
      </c>
      <c r="B205" s="211" t="s">
        <v>132</v>
      </c>
      <c r="C205" s="210" t="s">
        <v>132</v>
      </c>
      <c r="D205" s="209" t="s">
        <v>132</v>
      </c>
      <c r="E205" s="204"/>
      <c r="F205" s="260"/>
      <c r="G205" s="219"/>
      <c r="H205" s="201"/>
      <c r="I205" s="202"/>
      <c r="J205" s="5"/>
      <c r="K205" s="181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08">
        <v>3</v>
      </c>
      <c r="B206" s="211" t="s">
        <v>132</v>
      </c>
      <c r="C206" s="210" t="s">
        <v>132</v>
      </c>
      <c r="D206" s="209" t="s">
        <v>132</v>
      </c>
      <c r="E206" s="204"/>
      <c r="F206" s="260"/>
      <c r="G206" s="219"/>
      <c r="H206" s="201"/>
      <c r="I206" s="202"/>
      <c r="J206" s="5"/>
      <c r="K206" s="181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08">
        <v>4</v>
      </c>
      <c r="B207" s="211" t="s">
        <v>132</v>
      </c>
      <c r="C207" s="210" t="s">
        <v>132</v>
      </c>
      <c r="D207" s="209" t="s">
        <v>132</v>
      </c>
      <c r="E207" s="204"/>
      <c r="F207" s="260"/>
      <c r="G207" s="219"/>
      <c r="H207" s="201"/>
      <c r="I207" s="202"/>
      <c r="J207" s="5"/>
      <c r="K207" s="181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08">
        <v>5</v>
      </c>
      <c r="B208" s="211" t="s">
        <v>132</v>
      </c>
      <c r="C208" s="210" t="s">
        <v>132</v>
      </c>
      <c r="D208" s="209" t="s">
        <v>132</v>
      </c>
      <c r="E208" s="204"/>
      <c r="F208" s="260"/>
      <c r="G208" s="220"/>
      <c r="H208" s="201"/>
      <c r="I208" s="202"/>
      <c r="J208" s="5"/>
      <c r="K208" s="181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0">
        <f>'Données projet'!A192</f>
        <v>0</v>
      </c>
      <c r="B209" s="191">
        <f>'Données projet'!D192</f>
        <v>0</v>
      </c>
      <c r="C209" s="204"/>
      <c r="D209" s="189">
        <f>B209*C209</f>
        <v>0</v>
      </c>
      <c r="E209" s="204"/>
      <c r="F209" s="261"/>
      <c r="G209" s="220"/>
      <c r="H209" s="201"/>
      <c r="I209" s="202"/>
      <c r="J209" s="5"/>
      <c r="K209" s="181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0">
        <f>'Données projet'!A193</f>
        <v>0</v>
      </c>
      <c r="B210" s="191">
        <f>'Données projet'!D193</f>
        <v>0</v>
      </c>
      <c r="C210" s="204"/>
      <c r="D210" s="189">
        <f t="shared" ref="D210:D228" si="10">B210*C210</f>
        <v>0</v>
      </c>
      <c r="E210" s="204"/>
      <c r="F210" s="261"/>
      <c r="G210" s="220"/>
      <c r="H210" s="201"/>
      <c r="I210" s="202"/>
      <c r="J210" s="5"/>
      <c r="K210" s="181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0">
        <f>'Données projet'!A194</f>
        <v>0</v>
      </c>
      <c r="B211" s="191">
        <f>'Données projet'!D194</f>
        <v>0</v>
      </c>
      <c r="C211" s="204"/>
      <c r="D211" s="189">
        <f t="shared" si="10"/>
        <v>0</v>
      </c>
      <c r="E211" s="204"/>
      <c r="F211" s="261"/>
      <c r="G211" s="220"/>
      <c r="H211" s="201"/>
      <c r="I211" s="202"/>
      <c r="J211" s="5"/>
      <c r="K211" s="181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0">
        <f>'Données projet'!A195</f>
        <v>0</v>
      </c>
      <c r="B212" s="191">
        <f>'Données projet'!D195</f>
        <v>0</v>
      </c>
      <c r="C212" s="204"/>
      <c r="D212" s="189">
        <f t="shared" si="10"/>
        <v>0</v>
      </c>
      <c r="E212" s="204"/>
      <c r="F212" s="261"/>
      <c r="G212" s="220"/>
      <c r="H212" s="201"/>
      <c r="I212" s="202"/>
      <c r="J212" s="5"/>
      <c r="K212" s="181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0">
        <f>'Données projet'!A196</f>
        <v>0</v>
      </c>
      <c r="B213" s="191">
        <f>'Données projet'!D196</f>
        <v>0</v>
      </c>
      <c r="C213" s="204"/>
      <c r="D213" s="189">
        <f t="shared" si="10"/>
        <v>0</v>
      </c>
      <c r="E213" s="204"/>
      <c r="F213" s="261"/>
      <c r="G213" s="220"/>
      <c r="H213" s="201"/>
      <c r="I213" s="202"/>
      <c r="J213" s="5"/>
      <c r="K213" s="181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0">
        <f>'Données projet'!A197</f>
        <v>0</v>
      </c>
      <c r="B214" s="191">
        <f>'Données projet'!D197</f>
        <v>0</v>
      </c>
      <c r="C214" s="204"/>
      <c r="D214" s="189">
        <f t="shared" si="10"/>
        <v>0</v>
      </c>
      <c r="E214" s="204"/>
      <c r="F214" s="261"/>
      <c r="G214" s="220"/>
      <c r="H214" s="201"/>
      <c r="I214" s="202"/>
      <c r="J214" s="5"/>
      <c r="K214" s="181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0">
        <f>'Données projet'!A198</f>
        <v>0</v>
      </c>
      <c r="B215" s="191">
        <f>'Données projet'!D198</f>
        <v>0</v>
      </c>
      <c r="C215" s="204"/>
      <c r="D215" s="189">
        <f t="shared" si="10"/>
        <v>0</v>
      </c>
      <c r="E215" s="204"/>
      <c r="F215" s="261"/>
      <c r="G215" s="221"/>
      <c r="H215" s="201"/>
      <c r="I215" s="202"/>
      <c r="J215" s="5"/>
      <c r="K215" s="181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0">
        <f>'Données projet'!A199</f>
        <v>0</v>
      </c>
      <c r="B216" s="191">
        <f>'Données projet'!D199</f>
        <v>0</v>
      </c>
      <c r="C216" s="204"/>
      <c r="D216" s="189">
        <f t="shared" si="10"/>
        <v>0</v>
      </c>
      <c r="E216" s="204"/>
      <c r="F216" s="261"/>
      <c r="G216" s="221"/>
      <c r="H216" s="201"/>
      <c r="I216" s="202"/>
      <c r="J216" s="5"/>
      <c r="K216" s="181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0">
        <f>'Données projet'!A200</f>
        <v>0</v>
      </c>
      <c r="B217" s="191">
        <f>'Données projet'!D200</f>
        <v>0</v>
      </c>
      <c r="C217" s="204"/>
      <c r="D217" s="189">
        <f t="shared" si="10"/>
        <v>0</v>
      </c>
      <c r="E217" s="204"/>
      <c r="F217" s="261"/>
      <c r="G217" s="221"/>
      <c r="H217" s="201"/>
      <c r="I217" s="202"/>
      <c r="J217" s="5"/>
      <c r="K217" s="181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0">
        <f>'Données projet'!A201</f>
        <v>0</v>
      </c>
      <c r="B218" s="191">
        <f>'Données projet'!D201</f>
        <v>0</v>
      </c>
      <c r="C218" s="204"/>
      <c r="D218" s="189">
        <f t="shared" si="10"/>
        <v>0</v>
      </c>
      <c r="E218" s="204"/>
      <c r="F218" s="261"/>
      <c r="G218" s="221"/>
      <c r="H218" s="201"/>
      <c r="I218" s="202"/>
      <c r="J218" s="5"/>
      <c r="K218" s="181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0">
        <f>'Données projet'!A202</f>
        <v>0</v>
      </c>
      <c r="B219" s="191">
        <f>'Données projet'!D202</f>
        <v>0</v>
      </c>
      <c r="C219" s="204"/>
      <c r="D219" s="189">
        <f t="shared" si="10"/>
        <v>0</v>
      </c>
      <c r="E219" s="204"/>
      <c r="F219" s="261"/>
      <c r="G219" s="221"/>
      <c r="H219" s="201"/>
      <c r="I219" s="202"/>
      <c r="J219" s="5"/>
      <c r="K219" s="181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0">
        <f>'Données projet'!A203</f>
        <v>0</v>
      </c>
      <c r="B220" s="191">
        <f>'Données projet'!D203</f>
        <v>0</v>
      </c>
      <c r="C220" s="204"/>
      <c r="D220" s="189">
        <f t="shared" si="10"/>
        <v>0</v>
      </c>
      <c r="E220" s="204"/>
      <c r="F220" s="261"/>
      <c r="G220" s="221"/>
      <c r="H220" s="5"/>
      <c r="I220" s="5"/>
      <c r="J220" s="5"/>
      <c r="K220" s="181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0">
        <f>'Données projet'!A204</f>
        <v>0</v>
      </c>
      <c r="B221" s="191">
        <f>'Données projet'!D204</f>
        <v>0</v>
      </c>
      <c r="C221" s="204"/>
      <c r="D221" s="189">
        <f t="shared" si="10"/>
        <v>0</v>
      </c>
      <c r="E221" s="204"/>
      <c r="F221" s="261"/>
      <c r="G221" s="221"/>
      <c r="H221" s="5"/>
      <c r="I221" s="5"/>
      <c r="J221" s="5"/>
      <c r="K221" s="181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0">
        <f>'Données projet'!A205</f>
        <v>0</v>
      </c>
      <c r="B222" s="191">
        <f>'Données projet'!D205</f>
        <v>0</v>
      </c>
      <c r="C222" s="204"/>
      <c r="D222" s="189">
        <f t="shared" si="10"/>
        <v>0</v>
      </c>
      <c r="E222" s="204"/>
      <c r="F222" s="261"/>
      <c r="G222" s="221"/>
      <c r="H222" s="5"/>
      <c r="I222" s="5"/>
      <c r="J222" s="5"/>
      <c r="K222" s="181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0">
        <f>'Données projet'!A206</f>
        <v>0</v>
      </c>
      <c r="B223" s="191">
        <f>'Données projet'!D206</f>
        <v>0</v>
      </c>
      <c r="C223" s="204"/>
      <c r="D223" s="189">
        <f t="shared" si="10"/>
        <v>0</v>
      </c>
      <c r="E223" s="204"/>
      <c r="F223" s="261"/>
      <c r="G223" s="221"/>
      <c r="H223" s="5"/>
      <c r="I223" s="5"/>
      <c r="J223" s="5"/>
      <c r="K223" s="181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0">
        <f>'Données projet'!A207</f>
        <v>0</v>
      </c>
      <c r="B224" s="191">
        <f>'Données projet'!D207</f>
        <v>0</v>
      </c>
      <c r="C224" s="204"/>
      <c r="D224" s="189">
        <f t="shared" si="10"/>
        <v>0</v>
      </c>
      <c r="E224" s="204"/>
      <c r="F224" s="261"/>
      <c r="G224" s="221"/>
      <c r="H224" s="5"/>
      <c r="I224" s="5"/>
      <c r="J224" s="5"/>
      <c r="K224" s="181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0">
        <f>'Données projet'!A208</f>
        <v>0</v>
      </c>
      <c r="B225" s="191">
        <f>'Données projet'!D208</f>
        <v>0</v>
      </c>
      <c r="C225" s="204"/>
      <c r="D225" s="189">
        <f t="shared" si="10"/>
        <v>0</v>
      </c>
      <c r="E225" s="204"/>
      <c r="F225" s="261"/>
      <c r="G225" s="221"/>
      <c r="H225" s="5"/>
      <c r="I225" s="5"/>
      <c r="J225" s="5"/>
      <c r="K225" s="181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0">
        <f>'Données projet'!A209</f>
        <v>0</v>
      </c>
      <c r="B226" s="191">
        <f>'Données projet'!D209</f>
        <v>0</v>
      </c>
      <c r="C226" s="204"/>
      <c r="D226" s="189">
        <f t="shared" si="10"/>
        <v>0</v>
      </c>
      <c r="E226" s="204"/>
      <c r="F226" s="261"/>
      <c r="G226" s="221"/>
      <c r="H226" s="5"/>
      <c r="I226" s="5"/>
      <c r="J226" s="5"/>
      <c r="K226" s="181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0">
        <f>'Données projet'!A210</f>
        <v>0</v>
      </c>
      <c r="B227" s="191">
        <f>'Données projet'!D210</f>
        <v>0</v>
      </c>
      <c r="C227" s="204"/>
      <c r="D227" s="189">
        <f t="shared" si="10"/>
        <v>0</v>
      </c>
      <c r="E227" s="204"/>
      <c r="F227" s="261"/>
      <c r="G227" s="221"/>
      <c r="H227" s="5"/>
      <c r="I227" s="5"/>
      <c r="J227" s="5"/>
      <c r="K227" s="181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0">
        <f>'Données projet'!A211</f>
        <v>0</v>
      </c>
      <c r="B228" s="191">
        <f>'Données projet'!D211</f>
        <v>0</v>
      </c>
      <c r="C228" s="204"/>
      <c r="D228" s="189">
        <f t="shared" si="10"/>
        <v>0</v>
      </c>
      <c r="E228" s="204"/>
      <c r="F228" s="261"/>
      <c r="G228" s="221"/>
      <c r="H228" s="5"/>
      <c r="I228" s="5"/>
      <c r="J228" s="5"/>
      <c r="K228" s="181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59"/>
      <c r="G229" s="221"/>
      <c r="H229" s="5"/>
      <c r="I229" s="5"/>
      <c r="J229" s="5"/>
      <c r="K229" s="181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59"/>
      <c r="G230" s="221"/>
      <c r="H230" s="5"/>
      <c r="I230" s="5"/>
      <c r="J230" s="5"/>
      <c r="K230" s="181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4" t="str">
        <f>IF('Données projet'!$B$16="","",'Données projet'!$B$16)</f>
        <v/>
      </c>
      <c r="C231" s="5"/>
      <c r="D231" s="5"/>
      <c r="E231" s="5"/>
      <c r="F231" s="259"/>
      <c r="G231" s="221"/>
      <c r="H231" s="5"/>
      <c r="I231" s="5"/>
      <c r="J231" s="5"/>
      <c r="K231" s="181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59"/>
      <c r="G232" s="221"/>
      <c r="H232" s="5"/>
      <c r="I232" s="5"/>
      <c r="J232" s="5"/>
      <c r="K232" s="181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5" t="s">
        <v>180</v>
      </c>
      <c r="B233" s="51" t="s">
        <v>256</v>
      </c>
      <c r="C233" s="51" t="s">
        <v>255</v>
      </c>
      <c r="D233" s="255" t="s">
        <v>252</v>
      </c>
      <c r="E233" s="255" t="s">
        <v>320</v>
      </c>
      <c r="F233" s="260"/>
      <c r="G233" s="221"/>
      <c r="H233" s="5"/>
      <c r="I233" s="5"/>
      <c r="J233" s="5"/>
      <c r="K233" s="181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08">
        <v>0</v>
      </c>
      <c r="B234" s="211" t="s">
        <v>132</v>
      </c>
      <c r="C234" s="210" t="s">
        <v>132</v>
      </c>
      <c r="D234" s="209" t="s">
        <v>132</v>
      </c>
      <c r="E234" s="204"/>
      <c r="F234" s="260"/>
      <c r="G234" s="221"/>
      <c r="H234" s="5"/>
      <c r="I234" s="5"/>
      <c r="J234" s="5"/>
      <c r="K234" s="181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08">
        <v>1</v>
      </c>
      <c r="B235" s="211" t="s">
        <v>132</v>
      </c>
      <c r="C235" s="210" t="s">
        <v>132</v>
      </c>
      <c r="D235" s="209" t="s">
        <v>132</v>
      </c>
      <c r="E235" s="204"/>
      <c r="F235" s="260"/>
      <c r="G235" s="219"/>
      <c r="H235" s="5"/>
      <c r="I235" s="5"/>
      <c r="J235" s="5"/>
      <c r="K235" s="181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08">
        <v>2</v>
      </c>
      <c r="B236" s="211" t="s">
        <v>132</v>
      </c>
      <c r="C236" s="210" t="s">
        <v>132</v>
      </c>
      <c r="D236" s="209" t="s">
        <v>132</v>
      </c>
      <c r="E236" s="204"/>
      <c r="F236" s="260"/>
      <c r="G236" s="219"/>
      <c r="H236" s="5"/>
      <c r="I236" s="5"/>
      <c r="J236" s="5"/>
      <c r="K236" s="181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08">
        <v>3</v>
      </c>
      <c r="B237" s="211" t="s">
        <v>132</v>
      </c>
      <c r="C237" s="210" t="s">
        <v>132</v>
      </c>
      <c r="D237" s="209" t="s">
        <v>132</v>
      </c>
      <c r="E237" s="204"/>
      <c r="F237" s="260"/>
      <c r="G237" s="219"/>
      <c r="H237" s="5"/>
      <c r="I237" s="5"/>
      <c r="J237" s="5"/>
      <c r="K237" s="181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08">
        <v>4</v>
      </c>
      <c r="B238" s="211" t="s">
        <v>132</v>
      </c>
      <c r="C238" s="210" t="s">
        <v>132</v>
      </c>
      <c r="D238" s="209" t="s">
        <v>132</v>
      </c>
      <c r="E238" s="204"/>
      <c r="F238" s="260"/>
      <c r="G238" s="219"/>
      <c r="H238" s="5"/>
      <c r="I238" s="5"/>
      <c r="J238" s="5"/>
      <c r="K238" s="181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08">
        <v>5</v>
      </c>
      <c r="B239" s="211" t="s">
        <v>132</v>
      </c>
      <c r="C239" s="210" t="s">
        <v>132</v>
      </c>
      <c r="D239" s="209" t="s">
        <v>132</v>
      </c>
      <c r="E239" s="204"/>
      <c r="F239" s="260"/>
      <c r="G239" s="220"/>
      <c r="H239" s="5"/>
      <c r="I239" s="5"/>
      <c r="J239" s="5"/>
      <c r="K239" s="181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0">
        <f>'Données projet'!A218</f>
        <v>0</v>
      </c>
      <c r="B240" s="191">
        <f>'Données projet'!D218</f>
        <v>0</v>
      </c>
      <c r="C240" s="204"/>
      <c r="D240" s="189">
        <f>B240*C240</f>
        <v>0</v>
      </c>
      <c r="E240" s="204"/>
      <c r="F240" s="261"/>
      <c r="G240" s="220"/>
      <c r="H240" s="5"/>
      <c r="I240" s="5"/>
      <c r="J240" s="5"/>
      <c r="K240" s="181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0">
        <f>'Données projet'!A219</f>
        <v>0</v>
      </c>
      <c r="B241" s="191">
        <f>'Données projet'!D219</f>
        <v>0</v>
      </c>
      <c r="C241" s="204"/>
      <c r="D241" s="189">
        <f t="shared" ref="D241:D259" si="11">B241*C241</f>
        <v>0</v>
      </c>
      <c r="E241" s="204"/>
      <c r="F241" s="261"/>
      <c r="G241" s="220"/>
      <c r="H241" s="5"/>
      <c r="I241" s="5"/>
      <c r="J241" s="5"/>
      <c r="K241" s="181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0">
        <f>'Données projet'!A220</f>
        <v>0</v>
      </c>
      <c r="B242" s="191">
        <f>'Données projet'!D220</f>
        <v>0</v>
      </c>
      <c r="C242" s="204"/>
      <c r="D242" s="189">
        <f t="shared" si="11"/>
        <v>0</v>
      </c>
      <c r="E242" s="204"/>
      <c r="F242" s="261"/>
      <c r="G242" s="220"/>
      <c r="H242" s="5"/>
      <c r="I242" s="5"/>
      <c r="J242" s="5"/>
      <c r="K242" s="181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0">
        <f>'Données projet'!A221</f>
        <v>0</v>
      </c>
      <c r="B243" s="191">
        <f>'Données projet'!D221</f>
        <v>0</v>
      </c>
      <c r="C243" s="204"/>
      <c r="D243" s="189">
        <f t="shared" si="11"/>
        <v>0</v>
      </c>
      <c r="E243" s="204"/>
      <c r="F243" s="261"/>
      <c r="G243" s="220"/>
      <c r="H243" s="5"/>
      <c r="I243" s="5"/>
      <c r="J243" s="5"/>
      <c r="K243" s="181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0">
        <f>'Données projet'!A222</f>
        <v>0</v>
      </c>
      <c r="B244" s="191">
        <f>'Données projet'!D222</f>
        <v>0</v>
      </c>
      <c r="C244" s="204"/>
      <c r="D244" s="189">
        <f t="shared" si="11"/>
        <v>0</v>
      </c>
      <c r="E244" s="204"/>
      <c r="F244" s="261"/>
      <c r="G244" s="220"/>
      <c r="H244" s="5"/>
      <c r="I244" s="5"/>
      <c r="J244" s="5"/>
      <c r="K244" s="181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0">
        <f>'Données projet'!A223</f>
        <v>0</v>
      </c>
      <c r="B245" s="191">
        <f>'Données projet'!D223</f>
        <v>0</v>
      </c>
      <c r="C245" s="204"/>
      <c r="D245" s="189">
        <f t="shared" si="11"/>
        <v>0</v>
      </c>
      <c r="E245" s="204"/>
      <c r="F245" s="261"/>
      <c r="G245" s="220"/>
      <c r="H245" s="5"/>
      <c r="I245" s="5"/>
      <c r="J245" s="5"/>
      <c r="K245" s="181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0">
        <f>'Données projet'!A224</f>
        <v>0</v>
      </c>
      <c r="B246" s="191">
        <f>'Données projet'!D224</f>
        <v>0</v>
      </c>
      <c r="C246" s="204"/>
      <c r="D246" s="189">
        <f t="shared" si="11"/>
        <v>0</v>
      </c>
      <c r="E246" s="204"/>
      <c r="F246" s="261"/>
      <c r="G246" s="221"/>
      <c r="H246" s="5"/>
      <c r="I246" s="5"/>
      <c r="J246" s="5"/>
      <c r="K246" s="181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0">
        <f>'Données projet'!A225</f>
        <v>0</v>
      </c>
      <c r="B247" s="191">
        <f>'Données projet'!D225</f>
        <v>0</v>
      </c>
      <c r="C247" s="204"/>
      <c r="D247" s="189">
        <f t="shared" si="11"/>
        <v>0</v>
      </c>
      <c r="E247" s="204"/>
      <c r="F247" s="261"/>
      <c r="G247" s="221"/>
      <c r="H247" s="5"/>
      <c r="I247" s="5"/>
      <c r="J247" s="5"/>
      <c r="K247" s="181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0">
        <f>'Données projet'!A226</f>
        <v>0</v>
      </c>
      <c r="B248" s="191">
        <f>'Données projet'!D226</f>
        <v>0</v>
      </c>
      <c r="C248" s="204"/>
      <c r="D248" s="189">
        <f t="shared" si="11"/>
        <v>0</v>
      </c>
      <c r="E248" s="204"/>
      <c r="F248" s="261"/>
      <c r="G248" s="221"/>
      <c r="H248" s="5"/>
      <c r="I248" s="5"/>
      <c r="J248" s="5"/>
      <c r="K248" s="181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0">
        <f>'Données projet'!A227</f>
        <v>0</v>
      </c>
      <c r="B249" s="191">
        <f>'Données projet'!D227</f>
        <v>0</v>
      </c>
      <c r="C249" s="204"/>
      <c r="D249" s="189">
        <f t="shared" si="11"/>
        <v>0</v>
      </c>
      <c r="E249" s="204"/>
      <c r="F249" s="261"/>
      <c r="G249" s="221"/>
      <c r="H249" s="5"/>
      <c r="I249" s="5"/>
      <c r="J249" s="5"/>
      <c r="K249" s="181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0">
        <f>'Données projet'!A228</f>
        <v>0</v>
      </c>
      <c r="B250" s="191">
        <f>'Données projet'!D228</f>
        <v>0</v>
      </c>
      <c r="C250" s="204"/>
      <c r="D250" s="189">
        <f t="shared" si="11"/>
        <v>0</v>
      </c>
      <c r="E250" s="204"/>
      <c r="F250" s="261"/>
      <c r="G250" s="221"/>
      <c r="H250" s="5"/>
      <c r="I250" s="5"/>
      <c r="J250" s="5"/>
      <c r="K250" s="181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0">
        <f>'Données projet'!A229</f>
        <v>0</v>
      </c>
      <c r="B251" s="191">
        <f>'Données projet'!D229</f>
        <v>0</v>
      </c>
      <c r="C251" s="204"/>
      <c r="D251" s="189">
        <f t="shared" si="11"/>
        <v>0</v>
      </c>
      <c r="E251" s="204"/>
      <c r="F251" s="261"/>
      <c r="G251" s="221"/>
      <c r="H251" s="5"/>
      <c r="I251" s="5"/>
      <c r="J251" s="5"/>
      <c r="K251" s="181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0">
        <f>'Données projet'!A230</f>
        <v>0</v>
      </c>
      <c r="B252" s="191">
        <f>'Données projet'!D230</f>
        <v>0</v>
      </c>
      <c r="C252" s="204"/>
      <c r="D252" s="189">
        <f t="shared" si="11"/>
        <v>0</v>
      </c>
      <c r="E252" s="204"/>
      <c r="F252" s="261"/>
      <c r="G252" s="221"/>
      <c r="H252" s="5"/>
      <c r="I252" s="5"/>
      <c r="J252" s="5"/>
      <c r="K252" s="181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0">
        <f>'Données projet'!A231</f>
        <v>0</v>
      </c>
      <c r="B253" s="191">
        <f>'Données projet'!D231</f>
        <v>0</v>
      </c>
      <c r="C253" s="204"/>
      <c r="D253" s="189">
        <f t="shared" si="11"/>
        <v>0</v>
      </c>
      <c r="E253" s="204"/>
      <c r="F253" s="261"/>
      <c r="G253" s="221"/>
      <c r="H253" s="5"/>
      <c r="I253" s="5"/>
      <c r="J253" s="5"/>
      <c r="K253" s="181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0">
        <f>'Données projet'!A232</f>
        <v>0</v>
      </c>
      <c r="B254" s="191">
        <f>'Données projet'!D232</f>
        <v>0</v>
      </c>
      <c r="C254" s="204"/>
      <c r="D254" s="189">
        <f t="shared" si="11"/>
        <v>0</v>
      </c>
      <c r="E254" s="204"/>
      <c r="F254" s="261"/>
      <c r="G254" s="221"/>
      <c r="H254" s="5"/>
      <c r="I254" s="5"/>
      <c r="J254" s="5"/>
      <c r="K254" s="181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0">
        <f>'Données projet'!A233</f>
        <v>0</v>
      </c>
      <c r="B255" s="191">
        <f>'Données projet'!D233</f>
        <v>0</v>
      </c>
      <c r="C255" s="204"/>
      <c r="D255" s="189">
        <f t="shared" si="11"/>
        <v>0</v>
      </c>
      <c r="E255" s="204"/>
      <c r="F255" s="261"/>
      <c r="G255" s="221"/>
      <c r="H255" s="5"/>
      <c r="I255" s="5"/>
      <c r="J255" s="5"/>
      <c r="K255" s="181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0">
        <f>'Données projet'!A234</f>
        <v>0</v>
      </c>
      <c r="B256" s="191">
        <f>'Données projet'!D234</f>
        <v>0</v>
      </c>
      <c r="C256" s="204"/>
      <c r="D256" s="189">
        <f t="shared" si="11"/>
        <v>0</v>
      </c>
      <c r="E256" s="204"/>
      <c r="F256" s="261"/>
      <c r="G256" s="221"/>
      <c r="H256" s="5"/>
      <c r="I256" s="5"/>
      <c r="J256" s="5"/>
      <c r="K256" s="181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0">
        <f>'Données projet'!A235</f>
        <v>0</v>
      </c>
      <c r="B257" s="191">
        <f>'Données projet'!D235</f>
        <v>0</v>
      </c>
      <c r="C257" s="204"/>
      <c r="D257" s="189">
        <f t="shared" si="11"/>
        <v>0</v>
      </c>
      <c r="E257" s="204"/>
      <c r="F257" s="261"/>
      <c r="G257" s="221"/>
      <c r="H257" s="5"/>
      <c r="I257" s="5"/>
      <c r="J257" s="5"/>
      <c r="K257" s="181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0">
        <f>'Données projet'!A236</f>
        <v>0</v>
      </c>
      <c r="B258" s="191">
        <f>'Données projet'!D236</f>
        <v>0</v>
      </c>
      <c r="C258" s="204"/>
      <c r="D258" s="189">
        <f t="shared" si="11"/>
        <v>0</v>
      </c>
      <c r="E258" s="204"/>
      <c r="F258" s="261"/>
      <c r="G258" s="221"/>
      <c r="H258" s="5"/>
      <c r="I258" s="5"/>
      <c r="J258" s="5"/>
      <c r="K258" s="181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0">
        <f>'Données projet'!A237</f>
        <v>0</v>
      </c>
      <c r="B259" s="191">
        <f>'Données projet'!D237</f>
        <v>0</v>
      </c>
      <c r="C259" s="204"/>
      <c r="D259" s="189">
        <f t="shared" si="11"/>
        <v>0</v>
      </c>
      <c r="E259" s="204"/>
      <c r="F259" s="261"/>
      <c r="G259" s="221"/>
      <c r="H259" s="5"/>
      <c r="I259" s="5"/>
      <c r="J259" s="5"/>
      <c r="K259" s="181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59"/>
      <c r="G260" s="221"/>
      <c r="H260" s="5"/>
      <c r="I260" s="5"/>
      <c r="J260" s="5"/>
      <c r="K260" s="181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59"/>
      <c r="G261" s="221"/>
      <c r="H261" s="5"/>
      <c r="I261" s="5"/>
      <c r="J261" s="5"/>
      <c r="K261" s="181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4" t="str">
        <f>IF('Données projet'!$B$17="","",'Données projet'!$B$17)</f>
        <v/>
      </c>
      <c r="C262" s="5"/>
      <c r="D262" s="5"/>
      <c r="E262" s="5"/>
      <c r="F262" s="259"/>
      <c r="G262" s="221"/>
      <c r="H262" s="5"/>
      <c r="I262" s="5"/>
      <c r="J262" s="5"/>
      <c r="K262" s="181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59"/>
      <c r="G263" s="221"/>
      <c r="H263" s="5"/>
      <c r="I263" s="5"/>
      <c r="J263" s="5"/>
      <c r="K263" s="181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5" t="s">
        <v>180</v>
      </c>
      <c r="B264" s="51" t="s">
        <v>256</v>
      </c>
      <c r="C264" s="51" t="s">
        <v>255</v>
      </c>
      <c r="D264" s="255" t="s">
        <v>252</v>
      </c>
      <c r="E264" s="255" t="s">
        <v>320</v>
      </c>
      <c r="F264" s="260"/>
      <c r="G264" s="221"/>
      <c r="H264" s="5"/>
      <c r="I264" s="5"/>
      <c r="J264" s="5"/>
      <c r="K264" s="181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08">
        <v>0</v>
      </c>
      <c r="B265" s="211" t="s">
        <v>132</v>
      </c>
      <c r="C265" s="210" t="s">
        <v>132</v>
      </c>
      <c r="D265" s="209" t="s">
        <v>132</v>
      </c>
      <c r="E265" s="204"/>
      <c r="F265" s="260"/>
      <c r="G265" s="221"/>
      <c r="H265" s="5"/>
      <c r="I265" s="5"/>
      <c r="J265" s="5"/>
      <c r="K265" s="181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08">
        <v>1</v>
      </c>
      <c r="B266" s="211" t="s">
        <v>132</v>
      </c>
      <c r="C266" s="210" t="s">
        <v>132</v>
      </c>
      <c r="D266" s="209" t="s">
        <v>132</v>
      </c>
      <c r="E266" s="204"/>
      <c r="F266" s="260"/>
      <c r="G266" s="219"/>
      <c r="H266" s="5"/>
      <c r="I266" s="5"/>
      <c r="J266" s="5"/>
      <c r="K266" s="181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08">
        <v>2</v>
      </c>
      <c r="B267" s="211" t="s">
        <v>132</v>
      </c>
      <c r="C267" s="210" t="s">
        <v>132</v>
      </c>
      <c r="D267" s="209" t="s">
        <v>132</v>
      </c>
      <c r="E267" s="204"/>
      <c r="F267" s="260"/>
      <c r="G267" s="219"/>
      <c r="H267" s="5"/>
      <c r="I267" s="5"/>
      <c r="J267" s="5"/>
      <c r="K267" s="181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08">
        <v>3</v>
      </c>
      <c r="B268" s="211" t="s">
        <v>132</v>
      </c>
      <c r="C268" s="210" t="s">
        <v>132</v>
      </c>
      <c r="D268" s="209" t="s">
        <v>132</v>
      </c>
      <c r="E268" s="204"/>
      <c r="F268" s="260"/>
      <c r="G268" s="219"/>
      <c r="H268" s="5"/>
      <c r="I268" s="5"/>
      <c r="J268" s="5"/>
      <c r="K268" s="181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08">
        <v>4</v>
      </c>
      <c r="B269" s="211" t="s">
        <v>132</v>
      </c>
      <c r="C269" s="210" t="s">
        <v>132</v>
      </c>
      <c r="D269" s="209" t="s">
        <v>132</v>
      </c>
      <c r="E269" s="204"/>
      <c r="F269" s="260"/>
      <c r="G269" s="219"/>
      <c r="H269" s="5"/>
      <c r="I269" s="5"/>
      <c r="J269" s="5"/>
      <c r="K269" s="181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08">
        <v>5</v>
      </c>
      <c r="B270" s="211" t="s">
        <v>132</v>
      </c>
      <c r="C270" s="210" t="s">
        <v>132</v>
      </c>
      <c r="D270" s="209" t="s">
        <v>132</v>
      </c>
      <c r="E270" s="204"/>
      <c r="F270" s="260"/>
      <c r="G270" s="220"/>
      <c r="H270" s="5"/>
      <c r="I270" s="5"/>
      <c r="J270" s="5"/>
      <c r="K270" s="181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0">
        <f>'Données projet'!A244</f>
        <v>0</v>
      </c>
      <c r="B271" s="191">
        <f>'Données projet'!D244</f>
        <v>0</v>
      </c>
      <c r="C271" s="204"/>
      <c r="D271" s="189">
        <f>B271*C271</f>
        <v>0</v>
      </c>
      <c r="E271" s="204"/>
      <c r="F271" s="261"/>
      <c r="G271" s="220"/>
      <c r="H271" s="5"/>
      <c r="I271" s="5"/>
      <c r="J271" s="5"/>
      <c r="K271" s="181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0">
        <f>'Données projet'!A245</f>
        <v>0</v>
      </c>
      <c r="B272" s="191">
        <f>'Données projet'!D245</f>
        <v>0</v>
      </c>
      <c r="C272" s="204"/>
      <c r="D272" s="189">
        <f t="shared" ref="D272:D290" si="12">B272*C272</f>
        <v>0</v>
      </c>
      <c r="E272" s="204"/>
      <c r="F272" s="261"/>
      <c r="G272" s="220"/>
      <c r="H272" s="5"/>
      <c r="I272" s="5"/>
      <c r="J272" s="5"/>
      <c r="K272" s="181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0">
        <f>'Données projet'!A246</f>
        <v>0</v>
      </c>
      <c r="B273" s="191">
        <f>'Données projet'!D246</f>
        <v>0</v>
      </c>
      <c r="C273" s="204"/>
      <c r="D273" s="189">
        <f t="shared" si="12"/>
        <v>0</v>
      </c>
      <c r="E273" s="204"/>
      <c r="F273" s="261"/>
      <c r="G273" s="220"/>
      <c r="H273" s="5"/>
      <c r="I273" s="5"/>
      <c r="J273" s="5"/>
      <c r="K273" s="181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0">
        <f>'Données projet'!A247</f>
        <v>0</v>
      </c>
      <c r="B274" s="191">
        <f>'Données projet'!D247</f>
        <v>0</v>
      </c>
      <c r="C274" s="204"/>
      <c r="D274" s="189">
        <f t="shared" si="12"/>
        <v>0</v>
      </c>
      <c r="E274" s="204"/>
      <c r="F274" s="261"/>
      <c r="G274" s="220"/>
      <c r="H274" s="5"/>
      <c r="I274" s="5"/>
      <c r="J274" s="5"/>
      <c r="K274" s="181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0">
        <f>'Données projet'!A248</f>
        <v>0</v>
      </c>
      <c r="B275" s="191">
        <f>'Données projet'!D248</f>
        <v>0</v>
      </c>
      <c r="C275" s="204"/>
      <c r="D275" s="189">
        <f t="shared" si="12"/>
        <v>0</v>
      </c>
      <c r="E275" s="204"/>
      <c r="F275" s="261"/>
      <c r="G275" s="220"/>
      <c r="H275" s="5"/>
      <c r="I275" s="5"/>
      <c r="J275" s="5"/>
      <c r="K275" s="181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0">
        <f>'Données projet'!A249</f>
        <v>0</v>
      </c>
      <c r="B276" s="191">
        <f>'Données projet'!D249</f>
        <v>0</v>
      </c>
      <c r="C276" s="204"/>
      <c r="D276" s="189">
        <f t="shared" si="12"/>
        <v>0</v>
      </c>
      <c r="E276" s="204"/>
      <c r="F276" s="261"/>
      <c r="G276" s="220"/>
      <c r="H276" s="5"/>
      <c r="I276" s="5"/>
      <c r="J276" s="5"/>
      <c r="K276" s="181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0">
        <f>'Données projet'!A250</f>
        <v>0</v>
      </c>
      <c r="B277" s="191">
        <f>'Données projet'!D250</f>
        <v>0</v>
      </c>
      <c r="C277" s="204"/>
      <c r="D277" s="189">
        <f t="shared" si="12"/>
        <v>0</v>
      </c>
      <c r="E277" s="204"/>
      <c r="F277" s="261"/>
      <c r="G277" s="221"/>
      <c r="H277" s="5"/>
      <c r="I277" s="5"/>
      <c r="J277" s="5"/>
      <c r="K277" s="181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0">
        <f>'Données projet'!A251</f>
        <v>0</v>
      </c>
      <c r="B278" s="191">
        <f>'Données projet'!D251</f>
        <v>0</v>
      </c>
      <c r="C278" s="204"/>
      <c r="D278" s="189">
        <f t="shared" si="12"/>
        <v>0</v>
      </c>
      <c r="E278" s="204"/>
      <c r="F278" s="261"/>
      <c r="G278" s="221"/>
      <c r="H278" s="5"/>
      <c r="I278" s="5"/>
      <c r="J278" s="5"/>
      <c r="K278" s="181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0">
        <f>'Données projet'!A252</f>
        <v>0</v>
      </c>
      <c r="B279" s="191">
        <f>'Données projet'!D252</f>
        <v>0</v>
      </c>
      <c r="C279" s="204"/>
      <c r="D279" s="189">
        <f t="shared" si="12"/>
        <v>0</v>
      </c>
      <c r="E279" s="204"/>
      <c r="F279" s="261"/>
      <c r="G279" s="221"/>
      <c r="H279" s="5"/>
      <c r="I279" s="5"/>
      <c r="J279" s="5"/>
      <c r="K279" s="181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0">
        <f>'Données projet'!A253</f>
        <v>0</v>
      </c>
      <c r="B280" s="191">
        <f>'Données projet'!D253</f>
        <v>0</v>
      </c>
      <c r="C280" s="204"/>
      <c r="D280" s="189">
        <f t="shared" si="12"/>
        <v>0</v>
      </c>
      <c r="E280" s="204"/>
      <c r="F280" s="261"/>
      <c r="G280" s="221"/>
      <c r="H280" s="5"/>
      <c r="I280" s="5"/>
      <c r="J280" s="5"/>
      <c r="K280" s="181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0">
        <f>'Données projet'!A254</f>
        <v>0</v>
      </c>
      <c r="B281" s="191">
        <f>'Données projet'!D254</f>
        <v>0</v>
      </c>
      <c r="C281" s="204"/>
      <c r="D281" s="189">
        <f t="shared" si="12"/>
        <v>0</v>
      </c>
      <c r="E281" s="204"/>
      <c r="F281" s="261"/>
      <c r="G281" s="221"/>
      <c r="H281" s="5"/>
      <c r="I281" s="5"/>
      <c r="J281" s="5"/>
      <c r="K281" s="181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0">
        <f>'Données projet'!A255</f>
        <v>0</v>
      </c>
      <c r="B282" s="191">
        <f>'Données projet'!D255</f>
        <v>0</v>
      </c>
      <c r="C282" s="204"/>
      <c r="D282" s="189">
        <f t="shared" si="12"/>
        <v>0</v>
      </c>
      <c r="E282" s="204"/>
      <c r="F282" s="261"/>
      <c r="G282" s="221"/>
      <c r="H282" s="5"/>
      <c r="I282" s="5"/>
      <c r="J282" s="5"/>
      <c r="K282" s="181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0">
        <f>'Données projet'!A256</f>
        <v>0</v>
      </c>
      <c r="B283" s="191">
        <f>'Données projet'!D256</f>
        <v>0</v>
      </c>
      <c r="C283" s="204"/>
      <c r="D283" s="189">
        <f t="shared" si="12"/>
        <v>0</v>
      </c>
      <c r="E283" s="204"/>
      <c r="F283" s="261"/>
      <c r="G283" s="221"/>
      <c r="H283" s="5"/>
      <c r="I283" s="5"/>
      <c r="J283" s="5"/>
      <c r="K283" s="181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0">
        <f>'Données projet'!A257</f>
        <v>0</v>
      </c>
      <c r="B284" s="191">
        <f>'Données projet'!D257</f>
        <v>0</v>
      </c>
      <c r="C284" s="204"/>
      <c r="D284" s="189">
        <f t="shared" si="12"/>
        <v>0</v>
      </c>
      <c r="E284" s="204"/>
      <c r="F284" s="261"/>
      <c r="G284" s="221"/>
      <c r="H284" s="5"/>
      <c r="I284" s="5"/>
      <c r="J284" s="5"/>
      <c r="K284" s="181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0">
        <f>'Données projet'!A258</f>
        <v>0</v>
      </c>
      <c r="B285" s="191">
        <f>'Données projet'!D258</f>
        <v>0</v>
      </c>
      <c r="C285" s="204"/>
      <c r="D285" s="189">
        <f t="shared" si="12"/>
        <v>0</v>
      </c>
      <c r="E285" s="204"/>
      <c r="F285" s="261"/>
      <c r="G285" s="221"/>
      <c r="H285" s="5"/>
      <c r="I285" s="5"/>
      <c r="J285" s="5"/>
      <c r="K285" s="181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0">
        <f>'Données projet'!A259</f>
        <v>0</v>
      </c>
      <c r="B286" s="191">
        <f>'Données projet'!D259</f>
        <v>0</v>
      </c>
      <c r="C286" s="204"/>
      <c r="D286" s="189">
        <f t="shared" si="12"/>
        <v>0</v>
      </c>
      <c r="E286" s="204"/>
      <c r="F286" s="261"/>
      <c r="G286" s="221"/>
      <c r="H286" s="5"/>
      <c r="I286" s="5"/>
      <c r="J286" s="5"/>
      <c r="K286" s="181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0">
        <f>'Données projet'!A260</f>
        <v>0</v>
      </c>
      <c r="B287" s="191">
        <f>'Données projet'!D260</f>
        <v>0</v>
      </c>
      <c r="C287" s="204"/>
      <c r="D287" s="189">
        <f t="shared" si="12"/>
        <v>0</v>
      </c>
      <c r="E287" s="204"/>
      <c r="F287" s="261"/>
      <c r="G287" s="221"/>
      <c r="H287" s="5"/>
      <c r="I287" s="5"/>
      <c r="J287" s="5"/>
      <c r="K287" s="181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0">
        <f>'Données projet'!A261</f>
        <v>0</v>
      </c>
      <c r="B288" s="191">
        <f>'Données projet'!D261</f>
        <v>0</v>
      </c>
      <c r="C288" s="204"/>
      <c r="D288" s="189">
        <f t="shared" si="12"/>
        <v>0</v>
      </c>
      <c r="E288" s="204"/>
      <c r="F288" s="261"/>
      <c r="G288" s="221"/>
      <c r="H288" s="5"/>
      <c r="I288" s="5"/>
      <c r="J288" s="5"/>
      <c r="K288" s="181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0">
        <f>'Données projet'!A262</f>
        <v>0</v>
      </c>
      <c r="B289" s="191">
        <f>'Données projet'!D262</f>
        <v>0</v>
      </c>
      <c r="C289" s="204"/>
      <c r="D289" s="189">
        <f t="shared" si="12"/>
        <v>0</v>
      </c>
      <c r="E289" s="204"/>
      <c r="F289" s="261"/>
      <c r="G289" s="221"/>
      <c r="H289" s="5"/>
      <c r="I289" s="5"/>
      <c r="J289" s="5"/>
      <c r="K289" s="181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0">
        <f>'Données projet'!A263</f>
        <v>0</v>
      </c>
      <c r="B290" s="191">
        <f>'Données projet'!D263</f>
        <v>0</v>
      </c>
      <c r="C290" s="204"/>
      <c r="D290" s="189">
        <f t="shared" si="12"/>
        <v>0</v>
      </c>
      <c r="E290" s="204"/>
      <c r="F290" s="261"/>
      <c r="G290" s="221"/>
      <c r="H290" s="5"/>
      <c r="I290" s="5"/>
      <c r="J290" s="5"/>
      <c r="K290" s="181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59"/>
      <c r="G291" s="221"/>
      <c r="H291" s="5"/>
      <c r="I291" s="5"/>
      <c r="J291" s="5"/>
      <c r="K291" s="181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59"/>
      <c r="G292" s="221"/>
      <c r="H292" s="5"/>
      <c r="I292" s="5"/>
      <c r="J292" s="5"/>
      <c r="K292" s="181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4" t="str">
        <f>IF('Données projet'!$B$18="","",'Données projet'!$B$18)</f>
        <v/>
      </c>
      <c r="C293" s="5"/>
      <c r="D293" s="5"/>
      <c r="E293" s="5"/>
      <c r="F293" s="259"/>
      <c r="G293" s="221"/>
      <c r="H293" s="5"/>
      <c r="I293" s="5"/>
      <c r="J293" s="5"/>
      <c r="K293" s="181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59"/>
      <c r="G294" s="221"/>
      <c r="H294" s="5"/>
      <c r="I294" s="5"/>
      <c r="J294" s="5"/>
      <c r="K294" s="181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5" t="s">
        <v>180</v>
      </c>
      <c r="B295" s="51" t="s">
        <v>256</v>
      </c>
      <c r="C295" s="51" t="s">
        <v>255</v>
      </c>
      <c r="D295" s="255" t="s">
        <v>252</v>
      </c>
      <c r="E295" s="255" t="s">
        <v>320</v>
      </c>
      <c r="F295" s="260"/>
      <c r="G295" s="221"/>
      <c r="H295" s="5"/>
      <c r="I295" s="5"/>
      <c r="J295" s="5"/>
      <c r="K295" s="181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08">
        <v>0</v>
      </c>
      <c r="B296" s="211" t="s">
        <v>132</v>
      </c>
      <c r="C296" s="210" t="s">
        <v>132</v>
      </c>
      <c r="D296" s="209" t="s">
        <v>132</v>
      </c>
      <c r="E296" s="204"/>
      <c r="F296" s="260"/>
      <c r="G296" s="221"/>
      <c r="H296" s="5"/>
      <c r="I296" s="5"/>
      <c r="J296" s="5"/>
      <c r="K296" s="181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08">
        <v>1</v>
      </c>
      <c r="B297" s="211" t="s">
        <v>132</v>
      </c>
      <c r="C297" s="210" t="s">
        <v>132</v>
      </c>
      <c r="D297" s="209" t="s">
        <v>132</v>
      </c>
      <c r="E297" s="204"/>
      <c r="F297" s="260"/>
      <c r="G297" s="219"/>
      <c r="H297" s="5"/>
      <c r="I297" s="5"/>
      <c r="J297" s="5"/>
      <c r="K297" s="181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08">
        <v>2</v>
      </c>
      <c r="B298" s="211" t="s">
        <v>132</v>
      </c>
      <c r="C298" s="210" t="s">
        <v>132</v>
      </c>
      <c r="D298" s="209" t="s">
        <v>132</v>
      </c>
      <c r="E298" s="204"/>
      <c r="F298" s="260"/>
      <c r="G298" s="219"/>
      <c r="H298" s="5"/>
      <c r="I298" s="5"/>
      <c r="J298" s="5"/>
      <c r="K298" s="181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08">
        <v>3</v>
      </c>
      <c r="B299" s="211" t="s">
        <v>132</v>
      </c>
      <c r="C299" s="210" t="s">
        <v>132</v>
      </c>
      <c r="D299" s="209" t="s">
        <v>132</v>
      </c>
      <c r="E299" s="204"/>
      <c r="F299" s="260"/>
      <c r="G299" s="219"/>
      <c r="H299" s="5"/>
      <c r="I299" s="5"/>
      <c r="J299" s="5"/>
      <c r="K299" s="181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08">
        <v>4</v>
      </c>
      <c r="B300" s="211" t="s">
        <v>132</v>
      </c>
      <c r="C300" s="210" t="s">
        <v>132</v>
      </c>
      <c r="D300" s="209" t="s">
        <v>132</v>
      </c>
      <c r="E300" s="204"/>
      <c r="F300" s="260"/>
      <c r="G300" s="219"/>
      <c r="H300" s="5"/>
      <c r="I300" s="5"/>
      <c r="J300" s="5"/>
      <c r="K300" s="181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08">
        <v>5</v>
      </c>
      <c r="B301" s="211" t="s">
        <v>132</v>
      </c>
      <c r="C301" s="210" t="s">
        <v>132</v>
      </c>
      <c r="D301" s="209" t="s">
        <v>132</v>
      </c>
      <c r="E301" s="204"/>
      <c r="F301" s="260"/>
      <c r="G301" s="220"/>
      <c r="H301" s="5"/>
      <c r="I301" s="5"/>
      <c r="J301" s="5"/>
      <c r="K301" s="181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0">
        <f>'Données projet'!A270</f>
        <v>0</v>
      </c>
      <c r="B302" s="191">
        <f>'Données projet'!D270</f>
        <v>0</v>
      </c>
      <c r="C302" s="202"/>
      <c r="D302" s="192">
        <f>B302*C302</f>
        <v>0</v>
      </c>
      <c r="E302" s="204"/>
      <c r="F302" s="262"/>
      <c r="G302" s="220"/>
      <c r="H302" s="5"/>
      <c r="I302" s="5"/>
      <c r="J302" s="5"/>
      <c r="K302" s="181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0">
        <f>'Données projet'!A271</f>
        <v>0</v>
      </c>
      <c r="B303" s="191">
        <f>'Données projet'!D271</f>
        <v>0</v>
      </c>
      <c r="C303" s="202"/>
      <c r="D303" s="192">
        <f t="shared" ref="D303:D321" si="13">B303*C303</f>
        <v>0</v>
      </c>
      <c r="E303" s="204"/>
      <c r="F303" s="262"/>
      <c r="G303" s="220"/>
      <c r="H303" s="5"/>
      <c r="I303" s="5"/>
      <c r="J303" s="5"/>
      <c r="K303" s="181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0">
        <f>'Données projet'!A272</f>
        <v>0</v>
      </c>
      <c r="B304" s="191">
        <f>'Données projet'!D272</f>
        <v>0</v>
      </c>
      <c r="C304" s="202"/>
      <c r="D304" s="192">
        <f t="shared" si="13"/>
        <v>0</v>
      </c>
      <c r="E304" s="204"/>
      <c r="F304" s="262"/>
      <c r="G304" s="220"/>
      <c r="H304" s="5"/>
      <c r="I304" s="5"/>
      <c r="J304" s="5"/>
      <c r="K304" s="181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0">
        <f>'Données projet'!A273</f>
        <v>0</v>
      </c>
      <c r="B305" s="191">
        <f>'Données projet'!D273</f>
        <v>0</v>
      </c>
      <c r="C305" s="202"/>
      <c r="D305" s="192">
        <f t="shared" si="13"/>
        <v>0</v>
      </c>
      <c r="E305" s="204"/>
      <c r="F305" s="262"/>
      <c r="G305" s="220"/>
      <c r="H305" s="5"/>
      <c r="I305" s="5"/>
      <c r="J305" s="5"/>
      <c r="K305" s="181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0">
        <f>'Données projet'!A274</f>
        <v>0</v>
      </c>
      <c r="B306" s="191">
        <f>'Données projet'!D274</f>
        <v>0</v>
      </c>
      <c r="C306" s="202"/>
      <c r="D306" s="192">
        <f t="shared" si="13"/>
        <v>0</v>
      </c>
      <c r="E306" s="204"/>
      <c r="F306" s="262"/>
      <c r="G306" s="220"/>
      <c r="H306" s="5"/>
      <c r="I306" s="5"/>
      <c r="J306" s="5"/>
      <c r="K306" s="181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0">
        <f>'Données projet'!A275</f>
        <v>0</v>
      </c>
      <c r="B307" s="191">
        <f>'Données projet'!D275</f>
        <v>0</v>
      </c>
      <c r="C307" s="202"/>
      <c r="D307" s="192">
        <f t="shared" si="13"/>
        <v>0</v>
      </c>
      <c r="E307" s="204"/>
      <c r="F307" s="262"/>
      <c r="G307" s="220"/>
      <c r="H307" s="5"/>
      <c r="I307" s="5"/>
      <c r="J307" s="5"/>
      <c r="K307" s="181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0">
        <f>'Données projet'!A276</f>
        <v>0</v>
      </c>
      <c r="B308" s="191">
        <f>'Données projet'!D276</f>
        <v>0</v>
      </c>
      <c r="C308" s="202"/>
      <c r="D308" s="192">
        <f t="shared" si="13"/>
        <v>0</v>
      </c>
      <c r="E308" s="204"/>
      <c r="F308" s="262"/>
      <c r="G308" s="216"/>
      <c r="H308" s="5"/>
      <c r="I308" s="5"/>
      <c r="J308" s="5"/>
      <c r="K308" s="181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0">
        <f>'Données projet'!A277</f>
        <v>0</v>
      </c>
      <c r="B309" s="191">
        <f>'Données projet'!D277</f>
        <v>0</v>
      </c>
      <c r="C309" s="202"/>
      <c r="D309" s="192">
        <f t="shared" si="13"/>
        <v>0</v>
      </c>
      <c r="E309" s="204"/>
      <c r="F309" s="262"/>
      <c r="G309" s="216"/>
      <c r="H309" s="5"/>
      <c r="I309" s="5"/>
      <c r="J309" s="5"/>
      <c r="K309" s="181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0">
        <f>'Données projet'!A278</f>
        <v>0</v>
      </c>
      <c r="B310" s="191">
        <f>'Données projet'!D278</f>
        <v>0</v>
      </c>
      <c r="C310" s="202"/>
      <c r="D310" s="192">
        <f t="shared" si="13"/>
        <v>0</v>
      </c>
      <c r="E310" s="204"/>
      <c r="F310" s="262"/>
      <c r="G310" s="216"/>
      <c r="H310" s="5"/>
      <c r="I310" s="5"/>
      <c r="J310" s="5"/>
      <c r="K310" s="181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0">
        <f>'Données projet'!A279</f>
        <v>0</v>
      </c>
      <c r="B311" s="191">
        <f>'Données projet'!D279</f>
        <v>0</v>
      </c>
      <c r="C311" s="202"/>
      <c r="D311" s="192">
        <f t="shared" si="13"/>
        <v>0</v>
      </c>
      <c r="E311" s="204"/>
      <c r="F311" s="262"/>
      <c r="G311" s="216"/>
      <c r="H311" s="5"/>
      <c r="I311" s="5"/>
      <c r="J311" s="5"/>
      <c r="K311" s="181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0">
        <f>'Données projet'!A280</f>
        <v>0</v>
      </c>
      <c r="B312" s="191">
        <f>'Données projet'!D280</f>
        <v>0</v>
      </c>
      <c r="C312" s="202"/>
      <c r="D312" s="192">
        <f t="shared" si="13"/>
        <v>0</v>
      </c>
      <c r="E312" s="204"/>
      <c r="F312" s="262"/>
      <c r="G312" s="216"/>
      <c r="H312" s="5"/>
      <c r="I312" s="5"/>
      <c r="J312" s="5"/>
      <c r="K312" s="181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0">
        <f>'Données projet'!A281</f>
        <v>0</v>
      </c>
      <c r="B313" s="191">
        <f>'Données projet'!D281</f>
        <v>0</v>
      </c>
      <c r="C313" s="202"/>
      <c r="D313" s="192">
        <f t="shared" si="13"/>
        <v>0</v>
      </c>
      <c r="E313" s="204"/>
      <c r="F313" s="262"/>
      <c r="G313" s="216"/>
      <c r="H313" s="5"/>
      <c r="I313" s="5"/>
      <c r="J313" s="5"/>
      <c r="K313" s="181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0">
        <f>'Données projet'!A282</f>
        <v>0</v>
      </c>
      <c r="B314" s="191">
        <f>'Données projet'!D282</f>
        <v>0</v>
      </c>
      <c r="C314" s="202"/>
      <c r="D314" s="192">
        <f t="shared" si="13"/>
        <v>0</v>
      </c>
      <c r="E314" s="204"/>
      <c r="F314" s="262"/>
      <c r="G314" s="216"/>
      <c r="H314" s="5"/>
      <c r="I314" s="5"/>
      <c r="J314" s="5"/>
      <c r="K314" s="181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0">
        <f>'Données projet'!A283</f>
        <v>0</v>
      </c>
      <c r="B315" s="191">
        <f>'Données projet'!D283</f>
        <v>0</v>
      </c>
      <c r="C315" s="202"/>
      <c r="D315" s="192">
        <f t="shared" si="13"/>
        <v>0</v>
      </c>
      <c r="E315" s="204"/>
      <c r="F315" s="262"/>
      <c r="G315" s="216"/>
      <c r="H315" s="5"/>
      <c r="I315" s="5"/>
      <c r="J315" s="5"/>
      <c r="K315" s="181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0">
        <f>'Données projet'!A284</f>
        <v>0</v>
      </c>
      <c r="B316" s="191">
        <f>'Données projet'!D284</f>
        <v>0</v>
      </c>
      <c r="C316" s="202"/>
      <c r="D316" s="192">
        <f t="shared" si="13"/>
        <v>0</v>
      </c>
      <c r="E316" s="204"/>
      <c r="F316" s="262"/>
      <c r="G316" s="216"/>
      <c r="H316" s="5"/>
      <c r="I316" s="5"/>
      <c r="J316" s="5"/>
      <c r="K316" s="181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0">
        <f>'Données projet'!A285</f>
        <v>0</v>
      </c>
      <c r="B317" s="191">
        <f>'Données projet'!D285</f>
        <v>0</v>
      </c>
      <c r="C317" s="202"/>
      <c r="D317" s="192">
        <f t="shared" si="13"/>
        <v>0</v>
      </c>
      <c r="E317" s="204"/>
      <c r="F317" s="262"/>
      <c r="G317" s="216"/>
      <c r="H317" s="5"/>
      <c r="I317" s="5"/>
      <c r="J317" s="5"/>
      <c r="K317" s="181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0">
        <f>'Données projet'!A286</f>
        <v>0</v>
      </c>
      <c r="B318" s="191">
        <f>'Données projet'!D286</f>
        <v>0</v>
      </c>
      <c r="C318" s="202"/>
      <c r="D318" s="192">
        <f t="shared" si="13"/>
        <v>0</v>
      </c>
      <c r="E318" s="204"/>
      <c r="F318" s="262"/>
      <c r="G318" s="216"/>
      <c r="H318" s="5"/>
      <c r="I318" s="5"/>
      <c r="J318" s="5"/>
      <c r="K318" s="181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0">
        <f>'Données projet'!A287</f>
        <v>0</v>
      </c>
      <c r="B319" s="191">
        <f>'Données projet'!D287</f>
        <v>0</v>
      </c>
      <c r="C319" s="202"/>
      <c r="D319" s="192">
        <f t="shared" si="13"/>
        <v>0</v>
      </c>
      <c r="E319" s="204"/>
      <c r="F319" s="262"/>
      <c r="G319" s="216"/>
      <c r="H319" s="5"/>
      <c r="I319" s="5"/>
      <c r="J319" s="5"/>
      <c r="K319" s="181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0">
        <f>'Données projet'!A288</f>
        <v>0</v>
      </c>
      <c r="B320" s="191">
        <f>'Données projet'!D288</f>
        <v>0</v>
      </c>
      <c r="C320" s="202"/>
      <c r="D320" s="192">
        <f t="shared" si="13"/>
        <v>0</v>
      </c>
      <c r="E320" s="204"/>
      <c r="F320" s="262"/>
      <c r="G320" s="216"/>
      <c r="H320" s="5"/>
      <c r="I320" s="5"/>
      <c r="J320" s="5"/>
      <c r="K320" s="181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0">
        <f>'Données projet'!A289</f>
        <v>0</v>
      </c>
      <c r="B321" s="191">
        <f>'Données projet'!D289</f>
        <v>0</v>
      </c>
      <c r="C321" s="207"/>
      <c r="D321" s="192">
        <f t="shared" si="13"/>
        <v>0</v>
      </c>
      <c r="E321" s="204"/>
      <c r="F321" s="262"/>
      <c r="G321" s="216"/>
      <c r="H321" s="5"/>
      <c r="I321" s="5"/>
      <c r="J321" s="5"/>
      <c r="K321" s="181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6"/>
      <c r="H322" s="5"/>
      <c r="I322" s="5"/>
      <c r="J322" s="5"/>
      <c r="K322" s="181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6"/>
      <c r="H323" s="5"/>
      <c r="I323" s="5"/>
      <c r="J323" s="5"/>
      <c r="K323" s="181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6"/>
      <c r="H324" s="5"/>
      <c r="I324" s="5"/>
      <c r="J324" s="5"/>
      <c r="K324" s="181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6"/>
      <c r="H325" s="5"/>
      <c r="I325" s="5"/>
      <c r="J325" s="5"/>
      <c r="K325" s="181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6"/>
      <c r="H326" s="5"/>
      <c r="I326" s="5"/>
      <c r="J326" s="5"/>
      <c r="K326" s="181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6"/>
      <c r="H327" s="5"/>
      <c r="I327" s="5"/>
      <c r="J327" s="5"/>
      <c r="K327" s="181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29"/>
      <c r="G328" s="229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29"/>
      <c r="G329" s="229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29"/>
      <c r="G330" s="229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29"/>
      <c r="G331" s="229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29"/>
      <c r="G332" s="229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29"/>
      <c r="G333" s="229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29"/>
      <c r="G334" s="229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29"/>
      <c r="G335" s="229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29"/>
      <c r="G336" s="229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29"/>
      <c r="G337" s="229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29"/>
      <c r="G338" s="229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29"/>
      <c r="G339" s="229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29"/>
      <c r="G340" s="229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29"/>
      <c r="G341" s="229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29"/>
      <c r="G342" s="229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29"/>
      <c r="G343" s="229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29"/>
      <c r="G344" s="229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29"/>
      <c r="G345" s="229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29"/>
      <c r="G346" s="229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29"/>
      <c r="G347" s="229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29"/>
      <c r="G348" s="229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29"/>
      <c r="G349" s="229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29"/>
      <c r="G350" s="229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29"/>
      <c r="G351" s="229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29"/>
      <c r="G352" s="229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29"/>
      <c r="G353" s="229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29"/>
      <c r="G354" s="229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29"/>
      <c r="G355" s="229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29"/>
      <c r="G356" s="229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29"/>
      <c r="G357" s="229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29"/>
      <c r="G358" s="229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29"/>
      <c r="G359" s="229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29"/>
      <c r="G360" s="229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29"/>
      <c r="G361" s="229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29"/>
      <c r="G362" s="229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29"/>
      <c r="G363" s="229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29"/>
      <c r="G364" s="229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29"/>
      <c r="G365" s="229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29"/>
      <c r="G366" s="229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29"/>
      <c r="G367" s="229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29"/>
      <c r="G368" s="229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29"/>
      <c r="G369" s="229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29"/>
      <c r="G370" s="70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29"/>
      <c r="G371" s="70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29"/>
      <c r="G372" s="70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29"/>
      <c r="G373" s="70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29"/>
      <c r="G374" s="70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29"/>
      <c r="G375" s="70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29"/>
      <c r="G376" s="70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29"/>
      <c r="G377" s="70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29"/>
      <c r="G378" s="70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29"/>
      <c r="G379" s="70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29"/>
      <c r="G380" s="70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29"/>
      <c r="G381" s="70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29"/>
      <c r="G382" s="70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29"/>
      <c r="G383" s="70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29"/>
      <c r="G384" s="70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29"/>
      <c r="G385" s="70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29"/>
      <c r="G386" s="70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29"/>
      <c r="G387" s="70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29"/>
      <c r="G388" s="70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29"/>
      <c r="G389" s="70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29"/>
      <c r="G390" s="70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29"/>
      <c r="G391" s="70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29"/>
      <c r="G392" s="70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29"/>
      <c r="G393" s="70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29"/>
      <c r="G394" s="70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29"/>
      <c r="G395" s="70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0"/>
      <c r="G396" s="70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0"/>
      <c r="G397" s="70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0"/>
      <c r="G398" s="70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0"/>
      <c r="G399" s="70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0"/>
      <c r="G400" s="70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0"/>
      <c r="G401" s="70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0"/>
      <c r="G402" s="70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0"/>
      <c r="G403" s="70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0"/>
      <c r="G404" s="70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0"/>
      <c r="G405" s="70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0"/>
      <c r="G406" s="70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0"/>
      <c r="G407" s="70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0"/>
      <c r="G408" s="70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0"/>
      <c r="G409" s="70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0"/>
      <c r="G410" s="70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0"/>
      <c r="G411" s="70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0"/>
      <c r="G412" s="70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0"/>
      <c r="G413" s="70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0"/>
      <c r="G414" s="70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0"/>
      <c r="G415" s="70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0"/>
      <c r="G416" s="70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0"/>
      <c r="G417" s="70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0"/>
      <c r="G418" s="70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0"/>
      <c r="G419" s="70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0"/>
      <c r="G420" s="70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0"/>
      <c r="G421" s="70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0"/>
      <c r="G422" s="70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0"/>
      <c r="G423" s="70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0"/>
      <c r="G424" s="70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0"/>
      <c r="G425" s="70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0"/>
      <c r="G426" s="70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0"/>
      <c r="G427" s="70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0"/>
      <c r="G428" s="70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0"/>
      <c r="G429" s="70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0"/>
      <c r="G430" s="70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0"/>
      <c r="G431" s="70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0"/>
      <c r="G432" s="70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0"/>
      <c r="G433" s="70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0"/>
      <c r="G434" s="70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0"/>
      <c r="G435" s="70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0"/>
      <c r="G436" s="70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0"/>
      <c r="G437" s="70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0"/>
      <c r="G438" s="70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0"/>
      <c r="G439" s="70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0"/>
      <c r="G440" s="70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0"/>
      <c r="G441" s="70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Olivier GLEIZES (CNPF - C+FOR)</cp:lastModifiedBy>
  <dcterms:created xsi:type="dcterms:W3CDTF">2021-02-01T08:22:39Z</dcterms:created>
  <dcterms:modified xsi:type="dcterms:W3CDTF">2023-09-29T15:45:11Z</dcterms:modified>
</cp:coreProperties>
</file>