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LORETZ-D'ARGENTON (79) - DEROUINEAU\Dossier déposé le 13112023\"/>
    </mc:Choice>
  </mc:AlternateContent>
  <xr:revisionPtr revIDLastSave="0" documentId="13_ncr:1_{77D81B40-C4A7-4AC5-9CD7-AF6B39F511BA}" xr6:coauthVersionLast="36" xr6:coauthVersionMax="36" xr10:uidLastSave="{00000000-0000-0000-0000-000000000000}"/>
  <bookViews>
    <workbookView xWindow="0" yWindow="0" windowWidth="21576" windowHeight="933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A18" i="2"/>
  <c r="FS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HI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A155" i="2"/>
  <c r="HG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HH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B161" i="2"/>
  <c r="EA161" i="2"/>
  <c r="FS161" i="2"/>
  <c r="HH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X164" i="2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H168" i="2"/>
  <c r="HI168" i="2"/>
  <c r="EC168" i="2"/>
  <c r="DG168" i="2"/>
  <c r="EV168" i="2"/>
  <c r="EY168" i="2" s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V185" i="2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HI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FQ195" i="2"/>
  <c r="HG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EW197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I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7" i="2" a="1"/>
  <c r="FY57" i="2" s="1"/>
  <c r="FY32" i="2" a="1"/>
  <c r="FY32" i="2" s="1"/>
  <c r="FY71" i="2" a="1"/>
  <c r="FY71" i="2" s="1"/>
  <c r="FY66" i="2" a="1"/>
  <c r="FY66" i="2" s="1"/>
  <c r="FY102" i="2" a="1"/>
  <c r="FY102" i="2" s="1"/>
  <c r="FY152" i="2" a="1"/>
  <c r="FY152" i="2" s="1"/>
  <c r="FY111" i="2" a="1"/>
  <c r="FY111" i="2" s="1"/>
  <c r="FY116" i="2" a="1"/>
  <c r="FY116" i="2" s="1"/>
  <c r="FY178" i="2" a="1"/>
  <c r="FY178" i="2" s="1"/>
  <c r="FY190" i="2" a="1"/>
  <c r="FY190" i="2" s="1"/>
  <c r="FY169" i="2" a="1"/>
  <c r="FY169" i="2" s="1"/>
  <c r="FY24" i="2" a="1"/>
  <c r="FY24" i="2" s="1"/>
  <c r="FY34" i="2" a="1"/>
  <c r="FY34" i="2" s="1"/>
  <c r="FD144" i="2" a="1"/>
  <c r="FD144" i="2" s="1"/>
  <c r="FD59" i="2" a="1"/>
  <c r="FD59" i="2" s="1"/>
  <c r="BC68" i="2" a="1"/>
  <c r="BC68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68" i="2" a="1"/>
  <c r="GT68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44" i="2" a="1"/>
  <c r="FD44" i="2" s="1"/>
  <c r="FD189" i="2" a="1"/>
  <c r="FD189" i="2" s="1"/>
  <c r="FD43" i="2" a="1"/>
  <c r="FD43" i="2" s="1"/>
  <c r="FD107" i="2" a="1"/>
  <c r="FD107" i="2" s="1"/>
  <c r="FD159" i="2" a="1"/>
  <c r="FD159" i="2" s="1"/>
  <c r="FD137" i="2" a="1"/>
  <c r="FD137" i="2" s="1"/>
  <c r="FD19" i="2" a="1"/>
  <c r="FD19" i="2" s="1"/>
  <c r="BC130" i="2" a="1"/>
  <c r="BC130" i="2" s="1"/>
  <c r="BC55" i="2" a="1"/>
  <c r="BC55" i="2" s="1"/>
  <c r="BC31" i="2" a="1"/>
  <c r="BC31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98" i="2" a="1"/>
  <c r="GT198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EI109" i="2" a="1"/>
  <c r="EI109" i="2" s="1"/>
  <c r="EI36" i="2" a="1"/>
  <c r="EI36" i="2" s="1"/>
  <c r="EI67" i="2" a="1"/>
  <c r="EI67" i="2" s="1"/>
  <c r="EI35" i="2" a="1"/>
  <c r="EI35" i="2" s="1"/>
  <c r="DN168" i="2" a="1"/>
  <c r="DN168" i="2" s="1"/>
  <c r="CS185" i="2" a="1"/>
  <c r="CS185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GT189" i="2" l="1" a="1"/>
  <c r="GT189" i="2" s="1"/>
  <c r="BC143" i="2" a="1"/>
  <c r="BC143" i="2" s="1"/>
  <c r="CS137" i="2" a="1"/>
  <c r="CS137" i="2" s="1"/>
  <c r="CS52" i="2" a="1"/>
  <c r="CS52" i="2" s="1"/>
  <c r="GT51" i="2" a="1"/>
  <c r="GT51" i="2" s="1"/>
  <c r="BC47" i="2" a="1"/>
  <c r="BC47" i="2" s="1"/>
  <c r="GT21" i="2" a="1"/>
  <c r="GT21" i="2" s="1"/>
  <c r="CS116" i="2" a="1"/>
  <c r="CS116" i="2" s="1"/>
  <c r="CS66" i="2" a="1"/>
  <c r="CS66" i="2" s="1"/>
  <c r="GT181" i="2" a="1"/>
  <c r="GT181" i="2" s="1"/>
  <c r="BC58" i="2" a="1"/>
  <c r="BC58" i="2" s="1"/>
  <c r="GT15" i="2" a="1"/>
  <c r="GT15" i="2" s="1"/>
  <c r="BC84" i="2" a="1"/>
  <c r="BC84" i="2" s="1"/>
  <c r="GT138" i="2" a="1"/>
  <c r="GT138" i="2" s="1"/>
  <c r="GT12" i="2" a="1"/>
  <c r="GT12" i="2" s="1"/>
  <c r="BC32" i="2" a="1"/>
  <c r="BC32" i="2" s="1"/>
  <c r="GT184" i="2" a="1"/>
  <c r="GT184" i="2" s="1"/>
  <c r="BC34" i="2" a="1"/>
  <c r="BC34" i="2" s="1"/>
  <c r="CS120" i="2" a="1"/>
  <c r="CS120" i="2" s="1"/>
  <c r="BC164" i="2" a="1"/>
  <c r="BC164" i="2" s="1"/>
  <c r="CS38" i="2" a="1"/>
  <c r="CS38" i="2" s="1"/>
  <c r="GT11" i="2" a="1"/>
  <c r="GT11" i="2" s="1"/>
  <c r="GT115" i="2" a="1"/>
  <c r="GT115" i="2" s="1"/>
  <c r="CS129" i="2" a="1"/>
  <c r="CS129" i="2" s="1"/>
  <c r="GT107" i="2" a="1"/>
  <c r="GT107" i="2" s="1"/>
  <c r="CS114" i="2" a="1"/>
  <c r="CS114" i="2" s="1"/>
  <c r="GT174" i="2" a="1"/>
  <c r="GT174" i="2" s="1"/>
  <c r="BC192" i="2" a="1"/>
  <c r="BC192" i="2" s="1"/>
  <c r="CS105" i="2" a="1"/>
  <c r="CS105" i="2" s="1"/>
  <c r="GT102" i="2" a="1"/>
  <c r="GT102" i="2" s="1"/>
  <c r="EI16" i="2" a="1"/>
  <c r="EI16" i="2" s="1"/>
  <c r="EI128" i="2" a="1"/>
  <c r="EI128" i="2" s="1"/>
  <c r="FD131" i="2" a="1"/>
  <c r="FD131" i="2" s="1"/>
  <c r="EI145" i="2" a="1"/>
  <c r="EI145" i="2" s="1"/>
  <c r="FY104" i="2" a="1"/>
  <c r="FY104" i="2" s="1"/>
  <c r="FY126" i="2" a="1"/>
  <c r="FY126" i="2" s="1"/>
  <c r="FY173" i="2" a="1"/>
  <c r="FY173" i="2" s="1"/>
  <c r="FY133" i="2" a="1"/>
  <c r="FY133" i="2" s="1"/>
  <c r="FY79" i="2" a="1"/>
  <c r="FY79" i="2" s="1"/>
  <c r="EI20" i="2" a="1"/>
  <c r="EI20" i="2" s="1"/>
  <c r="EI162" i="2" a="1"/>
  <c r="EI162" i="2" s="1"/>
  <c r="FY188" i="2" a="1"/>
  <c r="FY188" i="2" s="1"/>
  <c r="FY159" i="2" a="1"/>
  <c r="FY159" i="2" s="1"/>
  <c r="FY140" i="2" a="1"/>
  <c r="FY140" i="2" s="1"/>
  <c r="FY47" i="2" a="1"/>
  <c r="FY47" i="2" s="1"/>
  <c r="EI34" i="2" a="1"/>
  <c r="EI34" i="2" s="1"/>
  <c r="FD64" i="2" a="1"/>
  <c r="FD64" i="2" s="1"/>
  <c r="EI150" i="2" a="1"/>
  <c r="EI150" i="2" s="1"/>
  <c r="FY164" i="2" a="1"/>
  <c r="FY164" i="2" s="1"/>
  <c r="FY28" i="2" a="1"/>
  <c r="FY28" i="2" s="1"/>
  <c r="FY143" i="2" a="1"/>
  <c r="FY143" i="2" s="1"/>
  <c r="FY29" i="2" a="1"/>
  <c r="FY29" i="2" s="1"/>
  <c r="EI38" i="2" a="1"/>
  <c r="EI38" i="2" s="1"/>
  <c r="EI29" i="2" a="1"/>
  <c r="EI29" i="2" s="1"/>
  <c r="FY149" i="2" a="1"/>
  <c r="FY149" i="2" s="1"/>
  <c r="FY78" i="2" a="1"/>
  <c r="FY78" i="2" s="1"/>
  <c r="FY191" i="2" a="1"/>
  <c r="FY191" i="2" s="1"/>
  <c r="FY35" i="2" a="1"/>
  <c r="FY35" i="2" s="1"/>
  <c r="HG203" i="2"/>
  <c r="EI170" i="2" a="1"/>
  <c r="EI170" i="2" s="1"/>
  <c r="FD187" i="2" a="1"/>
  <c r="FD187" i="2" s="1"/>
  <c r="FD14" i="2" a="1"/>
  <c r="FD14" i="2" s="1"/>
  <c r="EI106" i="2" a="1"/>
  <c r="EI106" i="2" s="1"/>
  <c r="FY174" i="2" a="1"/>
  <c r="FY174" i="2" s="1"/>
  <c r="FY110" i="2" a="1"/>
  <c r="FY110" i="2" s="1"/>
  <c r="FY165" i="2" a="1"/>
  <c r="FY165" i="2" s="1"/>
  <c r="EI165" i="2" a="1"/>
  <c r="EI165" i="2" s="1"/>
  <c r="EI71" i="2" a="1"/>
  <c r="EI71" i="2" s="1"/>
  <c r="EI37" i="2" a="1"/>
  <c r="EI37" i="2" s="1"/>
  <c r="EI57" i="2" a="1"/>
  <c r="EI57" i="2" s="1"/>
  <c r="FD194" i="2" a="1"/>
  <c r="FD194" i="2" s="1"/>
  <c r="FD48" i="2" a="1"/>
  <c r="FD48" i="2" s="1"/>
  <c r="EI153" i="2" a="1"/>
  <c r="EI153" i="2" s="1"/>
  <c r="FY124" i="2" a="1"/>
  <c r="FY124" i="2" s="1"/>
  <c r="FY99" i="2" a="1"/>
  <c r="FY99" i="2" s="1"/>
  <c r="FY153" i="2" a="1"/>
  <c r="FY153" i="2" s="1"/>
  <c r="FY146" i="2" a="1"/>
  <c r="FY146" i="2" s="1"/>
  <c r="FS203" i="2"/>
  <c r="EI166" i="2" a="1"/>
  <c r="EI166" i="2" s="1"/>
  <c r="EI139" i="2" a="1"/>
  <c r="EI139" i="2" s="1"/>
  <c r="EI87" i="2" a="1"/>
  <c r="EI87" i="2" s="1"/>
  <c r="FD160" i="2" a="1"/>
  <c r="FD160" i="2" s="1"/>
  <c r="FD188" i="2" a="1"/>
  <c r="FD188" i="2" s="1"/>
  <c r="EI195" i="2" a="1"/>
  <c r="EI195" i="2" s="1"/>
  <c r="EI198" i="2" a="1"/>
  <c r="EI198" i="2" s="1"/>
  <c r="FY62" i="2" a="1"/>
  <c r="FY62" i="2" s="1"/>
  <c r="FY92" i="2" a="1"/>
  <c r="FY92" i="2" s="1"/>
  <c r="FY69" i="2" a="1"/>
  <c r="FY69" i="2" s="1"/>
  <c r="FY22" i="2" a="1"/>
  <c r="FY22" i="2" s="1"/>
  <c r="FY72" i="2" a="1"/>
  <c r="FY72" i="2" s="1"/>
  <c r="FY73" i="2" a="1"/>
  <c r="FY73" i="2" s="1"/>
  <c r="FY120" i="2" a="1"/>
  <c r="FY120" i="2" s="1"/>
  <c r="FY54" i="2" a="1"/>
  <c r="FY54" i="2" s="1"/>
  <c r="EI142" i="2" a="1"/>
  <c r="EI142" i="2" s="1"/>
  <c r="FD21" i="2" a="1"/>
  <c r="FD21" i="2" s="1"/>
  <c r="EI113" i="2" a="1"/>
  <c r="EI113" i="2" s="1"/>
  <c r="FD167" i="2" a="1"/>
  <c r="FD167" i="2" s="1"/>
  <c r="EI178" i="2" a="1"/>
  <c r="EI178" i="2" s="1"/>
  <c r="FY172" i="2" a="1"/>
  <c r="FY172" i="2" s="1"/>
  <c r="FY55" i="2" a="1"/>
  <c r="FY55" i="2" s="1"/>
  <c r="FY186" i="2" a="1"/>
  <c r="FY186" i="2" s="1"/>
  <c r="FY18" i="2" a="1"/>
  <c r="FY18" i="2" s="1"/>
  <c r="FY109" i="2" a="1"/>
  <c r="FY109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<sst xmlns="http://schemas.openxmlformats.org/spreadsheetml/2006/main" count="1170" uniqueCount="324">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</sst>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10" sqref="E1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1.57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1.57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1.57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101</v>
      </c>
      <c r="C36" s="63">
        <v>1</v>
      </c>
      <c r="D36" s="63">
        <v>28</v>
      </c>
      <c r="E36" s="54">
        <v>0</v>
      </c>
      <c r="F36" s="54">
        <v>0</v>
      </c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18</v>
      </c>
      <c r="B37" s="63">
        <v>166</v>
      </c>
      <c r="C37" s="63">
        <v>2</v>
      </c>
      <c r="D37" s="63">
        <v>40</v>
      </c>
      <c r="E37" s="54">
        <v>0.1</v>
      </c>
      <c r="F37" s="54">
        <v>0.1</v>
      </c>
      <c r="G37" s="54">
        <v>0.8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23</v>
      </c>
      <c r="B38" s="63">
        <v>215</v>
      </c>
      <c r="C38" s="63">
        <v>3</v>
      </c>
      <c r="D38" s="63">
        <v>52</v>
      </c>
      <c r="E38" s="54">
        <v>0.1</v>
      </c>
      <c r="F38" s="54">
        <v>0.2</v>
      </c>
      <c r="G38" s="54">
        <v>0.7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34</v>
      </c>
      <c r="B40" s="63">
        <v>325</v>
      </c>
      <c r="C40" s="63">
        <v>5</v>
      </c>
      <c r="D40" s="63">
        <v>325</v>
      </c>
      <c r="E40" s="54">
        <v>0.6</v>
      </c>
      <c r="F40" s="54"/>
      <c r="G40" s="54">
        <v>0.4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195.80903373714432</v>
      </c>
      <c r="T3" s="62">
        <f>IF('Données projet'!E9&gt;30,$R$33-$H$33,LOOKUP('Données projet'!$E$9,$A$3:$A$203,R3:R203)-LOOKUP('Données projet'!$E$9,$A$3:$A$203,$H$3:$H$203))</f>
        <v>388.30721786668977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195.80903373714432</v>
      </c>
      <c r="T4" s="62">
        <f>$T$3</f>
        <v>388.30721786668977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195.80903373714432</v>
      </c>
      <c r="T5" s="62">
        <f t="shared" ref="T5:T68" si="34">$T$3</f>
        <v>388.30721786668977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195.80903373714432</v>
      </c>
      <c r="T6" s="62">
        <f t="shared" si="34"/>
        <v>388.30721786668977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195.80903373714432</v>
      </c>
      <c r="T7" s="62">
        <f t="shared" si="34"/>
        <v>388.30721786668977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195.80903373714432</v>
      </c>
      <c r="T8" s="62">
        <f t="shared" si="34"/>
        <v>388.30721786668977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195.80903373714432</v>
      </c>
      <c r="T9" s="62">
        <f t="shared" si="34"/>
        <v>388.30721786668977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195.80903373714432</v>
      </c>
      <c r="T10" s="62">
        <f t="shared" si="34"/>
        <v>388.30721786668977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195.80903373714432</v>
      </c>
      <c r="T11" s="62">
        <f t="shared" si="34"/>
        <v>388.30721786668977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195.80903373714432</v>
      </c>
      <c r="T12" s="62">
        <f t="shared" si="34"/>
        <v>388.30721786668977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195.80903373714432</v>
      </c>
      <c r="T13" s="62">
        <f t="shared" si="34"/>
        <v>388.30721786668977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195.80903373714432</v>
      </c>
      <c r="T14" s="62">
        <f t="shared" si="34"/>
        <v>388.30721786668977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195.80903373714432</v>
      </c>
      <c r="T15" s="62">
        <f t="shared" si="34"/>
        <v>388.30721786668977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195.80903373714432</v>
      </c>
      <c r="T16" s="62">
        <f t="shared" si="34"/>
        <v>388.30721786668977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195.80903373714432</v>
      </c>
      <c r="T17" s="62">
        <f t="shared" si="34"/>
        <v>388.30721786668977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195.80903373714432</v>
      </c>
      <c r="T18" s="62">
        <f t="shared" si="34"/>
        <v>388.30721786668977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195.80903373714432</v>
      </c>
      <c r="T19" s="62">
        <f t="shared" si="34"/>
        <v>388.30721786668977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195.80903373714432</v>
      </c>
      <c r="T20" s="62">
        <f t="shared" si="34"/>
        <v>388.30721786668977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195.80903373714432</v>
      </c>
      <c r="T21" s="62">
        <f t="shared" si="34"/>
        <v>388.30721786668977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4.5000000000000005E-2</v>
      </c>
      <c r="X21" s="17">
        <f>IF(ISNA(VLOOKUP(A21,'Données projet'!$A$35:$I$55,6,0)),0%,VLOOKUP(A21,'Données projet'!$A$35:$I$55,6,0)*VLOOKUP('Données projet'!$B$9,Paramètres!$A$1:$I$89,7,0))</f>
        <v>4.5000000000000005E-2</v>
      </c>
      <c r="Y21" s="17">
        <f>IF(ISNA(VLOOKUP(A21,'Données projet'!$A$35:$I$55,7,0)),0%,VLOOKUP(A21,'Données projet'!$A$35:$I$55,7,0))</f>
        <v>0.8</v>
      </c>
      <c r="Z21" s="23">
        <f>EXP(-LN(2)/35)*Z20+(1-EXP(-LN(2)/35))/(LN(2)/35)*V21*W21*VLOOKUP('Données projet'!$B$9,Paramètres!$A$1:$I$89,3,0)*0.475*44/12</f>
        <v>1.427913979835121</v>
      </c>
      <c r="AA21" s="23">
        <f>EXP(-LN(2)/25)*AA20+(1-EXP(-LN(2)/25))/(LN(2)/25)*Calculateur!V21*Calculateur!X21*VLOOKUP('Données projet'!$B$9,Paramètres!$A$1:$I$89,3,0)*0.475*44/12</f>
        <v>1.4222917384186289</v>
      </c>
      <c r="AB21" s="23">
        <f>EXP(-LN(2)/2)*AB20+(1-EXP(-LN(2)/2))/(LN(2)/2)*V21*Y21*VLOOKUP('Données projet'!$B$9,Paramètres!$A$1:$I$89,3,0)*0.475*44/12</f>
        <v>25.017747086499455</v>
      </c>
      <c r="AC21" s="24">
        <f t="shared" si="3"/>
        <v>27.867952804753205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195.80903373714432</v>
      </c>
      <c r="T22" s="62">
        <f t="shared" si="34"/>
        <v>388.30721786668977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1.3999134576320837</v>
      </c>
      <c r="AA22" s="23">
        <f>EXP(-LN(2)/25)*AA21+(1-EXP(-LN(2)/25))/(LN(2)/25)*Calculateur!V22*Calculateur!X22*VLOOKUP('Données projet'!$B$9,Paramètres!$A$1:$I$89,3,0)*0.475*44/12</f>
        <v>1.3833990960364997</v>
      </c>
      <c r="AB22" s="23">
        <f>EXP(-LN(2)/2)*AB21+(1-EXP(-LN(2)/2))/(LN(2)/2)*V22*Y22*VLOOKUP('Données projet'!$B$9,Paramètres!$A$1:$I$89,3,0)*0.475*44/12</f>
        <v>17.690218614873757</v>
      </c>
      <c r="AC22" s="24">
        <f t="shared" si="3"/>
        <v>20.47353116854234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195.80903373714432</v>
      </c>
      <c r="T23" s="62">
        <f t="shared" si="34"/>
        <v>388.30721786668977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1.3724620085908157</v>
      </c>
      <c r="AA23" s="23">
        <f>EXP(-LN(2)/25)*AA22+(1-EXP(-LN(2)/25))/(LN(2)/25)*Calculateur!V23*Calculateur!X23*VLOOKUP('Données projet'!$B$9,Paramètres!$A$1:$I$89,3,0)*0.475*44/12</f>
        <v>1.345569975005585</v>
      </c>
      <c r="AB23" s="23">
        <f>EXP(-LN(2)/2)*AB22+(1-EXP(-LN(2)/2))/(LN(2)/2)*V23*Y23*VLOOKUP('Données projet'!$B$9,Paramètres!$A$1:$I$89,3,0)*0.475*44/12</f>
        <v>12.508873543249729</v>
      </c>
      <c r="AC23" s="24">
        <f t="shared" si="3"/>
        <v>15.22690552684613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195.80903373714432</v>
      </c>
      <c r="T24" s="62">
        <f t="shared" si="34"/>
        <v>388.30721786668977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1.3455488657215164</v>
      </c>
      <c r="AA24" s="23">
        <f>EXP(-LN(2)/25)*AA23+(1-EXP(-LN(2)/25))/(LN(2)/25)*Calculateur!V24*Calculateur!X24*VLOOKUP('Données projet'!$B$9,Paramètres!$A$1:$I$89,3,0)*0.475*44/12</f>
        <v>1.3087752932786076</v>
      </c>
      <c r="AB24" s="23">
        <f>EXP(-LN(2)/2)*AB23+(1-EXP(-LN(2)/2))/(LN(2)/2)*V24*Y24*VLOOKUP('Données projet'!$B$9,Paramètres!$A$1:$I$89,3,0)*0.475*44/12</f>
        <v>8.8451093074368803</v>
      </c>
      <c r="AC24" s="24">
        <f t="shared" si="3"/>
        <v>11.499433466437004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195.80903373714432</v>
      </c>
      <c r="T25" s="62">
        <f t="shared" si="34"/>
        <v>388.30721786668977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1.3191634731684878</v>
      </c>
      <c r="AA25" s="23">
        <f>EXP(-LN(2)/25)*AA24+(1-EXP(-LN(2)/25))/(LN(2)/25)*Calculateur!V25*Calculateur!X25*VLOOKUP('Données projet'!$B$9,Paramètres!$A$1:$I$89,3,0)*0.475*44/12</f>
        <v>1.2729867640584027</v>
      </c>
      <c r="AB25" s="23">
        <f>EXP(-LN(2)/2)*AB24+(1-EXP(-LN(2)/2))/(LN(2)/2)*V25*Y25*VLOOKUP('Données projet'!$B$9,Paramètres!$A$1:$I$89,3,0)*0.475*44/12</f>
        <v>6.2544367716248654</v>
      </c>
      <c r="AC25" s="24">
        <f t="shared" si="3"/>
        <v>8.8465870088517562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195.80903373714432</v>
      </c>
      <c r="T26" s="62">
        <f t="shared" si="34"/>
        <v>388.30721786668977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4.5000000000000005E-2</v>
      </c>
      <c r="X26" s="17">
        <f>IF(ISNA(VLOOKUP(A26,'Données projet'!$A$35:$I$55,6,0)),0%,VLOOKUP(A26,'Données projet'!$A$35:$I$55,6,0)*VLOOKUP('Données projet'!$B$9,Paramètres!$A$1:$I$89,7,0))</f>
        <v>9.0000000000000011E-2</v>
      </c>
      <c r="Y26" s="17">
        <f>IF(ISNA(VLOOKUP(A26,'Données projet'!$A$35:$I$55,7,0)),0%,VLOOKUP(A26,'Données projet'!$A$35:$I$55,7,0))</f>
        <v>0.7</v>
      </c>
      <c r="Z26" s="23">
        <f>EXP(-LN(2)/35)*Z25+(1-EXP(-LN(2)/35))/(LN(2)/35)*V26*W26*VLOOKUP('Données projet'!$B$9,Paramètres!$A$1:$I$89,3,0)*0.475*44/12</f>
        <v>3.1495836558555816</v>
      </c>
      <c r="AA26" s="23">
        <f>EXP(-LN(2)/25)*AA25+(1-EXP(-LN(2)/25))/(LN(2)/25)*Calculateur!V26*Calculateur!X26*VLOOKUP('Données projet'!$B$9,Paramètres!$A$1:$I$89,3,0)*0.475*44/12</f>
        <v>4.9361353939401953</v>
      </c>
      <c r="AB26" s="23">
        <f>EXP(-LN(2)/2)*AB25+(1-EXP(-LN(2)/2))/(LN(2)/2)*V26*Y26*VLOOKUP('Données projet'!$B$9,Paramètres!$A$1:$I$89,3,0)*0.475*44/12</f>
        <v>29.068081520436529</v>
      </c>
      <c r="AC26" s="24">
        <f t="shared" si="3"/>
        <v>37.153800570232306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521.19675671623452</v>
      </c>
      <c r="S27" s="62">
        <f ca="1">AVERAGE(OFFSET($R$3,0,0,'Données projet'!$E$9+1,1))-AVERAGE(OFFSET($H$3,0,0,'Données projet'!$E$9+1,1))</f>
        <v>195.80903373714432</v>
      </c>
      <c r="T27" s="62">
        <f t="shared" si="34"/>
        <v>388.30721786668977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3.0878222414205951</v>
      </c>
      <c r="AA27" s="23">
        <f>EXP(-LN(2)/25)*AA26+(1-EXP(-LN(2)/25))/(LN(2)/25)*Calculateur!V27*Calculateur!X27*VLOOKUP('Données projet'!$B$9,Paramètres!$A$1:$I$89,3,0)*0.475*44/12</f>
        <v>4.8011565120128221</v>
      </c>
      <c r="AB27" s="23">
        <f>EXP(-LN(2)/2)*AB26+(1-EXP(-LN(2)/2))/(LN(2)/2)*V27*Y27*VLOOKUP('Données projet'!$B$9,Paramètres!$A$1:$I$89,3,0)*0.475*44/12</f>
        <v>20.554237559184038</v>
      </c>
      <c r="AC27" s="24">
        <f t="shared" si="3"/>
        <v>28.443216312617455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541.90241347715198</v>
      </c>
      <c r="S28" s="62">
        <f ca="1">AVERAGE(OFFSET($R$3,0,0,'Données projet'!$E$9+1,1))-AVERAGE(OFFSET($H$3,0,0,'Données projet'!$E$9+1,1))</f>
        <v>195.80903373714432</v>
      </c>
      <c r="T28" s="62">
        <f t="shared" si="34"/>
        <v>388.30721786668977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3.0272719306519358</v>
      </c>
      <c r="AA28" s="23">
        <f>EXP(-LN(2)/25)*AA27+(1-EXP(-LN(2)/25))/(LN(2)/25)*Calculateur!V28*Calculateur!X28*VLOOKUP('Données projet'!$B$9,Paramètres!$A$1:$I$89,3,0)*0.475*44/12</f>
        <v>4.6698686347099834</v>
      </c>
      <c r="AB28" s="23">
        <f>EXP(-LN(2)/2)*AB27+(1-EXP(-LN(2)/2))/(LN(2)/2)*V28*Y28*VLOOKUP('Données projet'!$B$9,Paramètres!$A$1:$I$89,3,0)*0.475*44/12</f>
        <v>14.534040760218266</v>
      </c>
      <c r="AC28" s="24">
        <f t="shared" si="3"/>
        <v>22.231181325580184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562.57433784778345</v>
      </c>
      <c r="S29" s="62">
        <f ca="1">AVERAGE(OFFSET($R$3,0,0,'Données projet'!$E$9+1,1))-AVERAGE(OFFSET($H$3,0,0,'Données projet'!$E$9+1,1))</f>
        <v>195.80903373714432</v>
      </c>
      <c r="T29" s="62">
        <f t="shared" si="34"/>
        <v>388.30721786668977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2.967908974545407</v>
      </c>
      <c r="AA29" s="23">
        <f>EXP(-LN(2)/25)*AA28+(1-EXP(-LN(2)/25))/(LN(2)/25)*Calculateur!V29*Calculateur!X29*VLOOKUP('Données projet'!$B$9,Paramètres!$A$1:$I$89,3,0)*0.475*44/12</f>
        <v>4.5421708313161204</v>
      </c>
      <c r="AB29" s="23">
        <f>EXP(-LN(2)/2)*AB28+(1-EXP(-LN(2)/2))/(LN(2)/2)*V29*Y29*VLOOKUP('Données projet'!$B$9,Paramètres!$A$1:$I$89,3,0)*0.475*44/12</f>
        <v>10.277118779592021</v>
      </c>
      <c r="AC29" s="24">
        <f t="shared" si="3"/>
        <v>17.787198585453549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583.2152592785352</v>
      </c>
      <c r="S30" s="62">
        <f ca="1">AVERAGE(OFFSET($R$3,0,0,'Données projet'!$E$9+1,1))-AVERAGE(OFFSET($H$3,0,0,'Données projet'!$E$9+1,1))</f>
        <v>195.80903373714432</v>
      </c>
      <c r="T30" s="62">
        <f t="shared" si="34"/>
        <v>388.30721786668977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2.9097100898002992</v>
      </c>
      <c r="AA30" s="23">
        <f>EXP(-LN(2)/25)*AA29+(1-EXP(-LN(2)/25))/(LN(2)/25)*Calculateur!V30*Calculateur!X30*VLOOKUP('Données projet'!$B$9,Paramètres!$A$1:$I$89,3,0)*0.475*44/12</f>
        <v>4.4179649310713982</v>
      </c>
      <c r="AB30" s="23">
        <f>EXP(-LN(2)/2)*AB29+(1-EXP(-LN(2)/2))/(LN(2)/2)*V30*Y30*VLOOKUP('Données projet'!$B$9,Paramètres!$A$1:$I$89,3,0)*0.475*44/12</f>
        <v>7.267020380109134</v>
      </c>
      <c r="AC30" s="24">
        <f t="shared" si="3"/>
        <v>14.594695400980832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603.82751655516552</v>
      </c>
      <c r="S31" s="62">
        <f ca="1">AVERAGE(OFFSET($R$3,0,0,'Données projet'!$E$9+1,1))-AVERAGE(OFFSET($H$3,0,0,'Données projet'!$E$9+1,1))</f>
        <v>195.80903373714432</v>
      </c>
      <c r="T31" s="62">
        <f t="shared" si="34"/>
        <v>388.30721786668977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2.8526524496872283</v>
      </c>
      <c r="AA31" s="23">
        <f>EXP(-LN(2)/25)*AA30+(1-EXP(-LN(2)/25))/(LN(2)/25)*Calculateur!V31*Calculateur!X31*VLOOKUP('Données projet'!$B$9,Paramètres!$A$1:$I$89,3,0)*0.475*44/12</f>
        <v>4.2971554477005727</v>
      </c>
      <c r="AB31" s="23">
        <f>EXP(-LN(2)/2)*AB30+(1-EXP(-LN(2)/2))/(LN(2)/2)*V31*Y31*VLOOKUP('Données projet'!$B$9,Paramètres!$A$1:$I$89,3,0)*0.475*44/12</f>
        <v>5.1385593897960113</v>
      </c>
      <c r="AC31" s="24">
        <f t="shared" si="3"/>
        <v>12.288367287183812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624.4131349675331</v>
      </c>
      <c r="S32" s="62">
        <f ca="1">AVERAGE(OFFSET($R$3,0,0,'Données projet'!$E$9+1,1))-AVERAGE(OFFSET($H$3,0,0,'Données projet'!$E$9+1,1))</f>
        <v>195.80903373714432</v>
      </c>
      <c r="T32" s="62">
        <f t="shared" si="34"/>
        <v>388.30721786668977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2.7967136750950505</v>
      </c>
      <c r="AA32" s="23">
        <f>EXP(-LN(2)/25)*AA31+(1-EXP(-LN(2)/25))/(LN(2)/25)*Calculateur!V32*Calculateur!X32*VLOOKUP('Données projet'!$B$9,Paramètres!$A$1:$I$89,3,0)*0.475*44/12</f>
        <v>4.1796495060056165</v>
      </c>
      <c r="AB32" s="23">
        <f>EXP(-LN(2)/2)*AB31+(1-EXP(-LN(2)/2))/(LN(2)/2)*V32*Y32*VLOOKUP('Données projet'!$B$9,Paramètres!$A$1:$I$89,3,0)*0.475*44/12</f>
        <v>3.6335101900545674</v>
      </c>
      <c r="AC32" s="24">
        <f t="shared" si="3"/>
        <v>10.609873371155235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195.80903373714432</v>
      </c>
      <c r="T33" s="62">
        <f t="shared" si="34"/>
        <v>388.30721786668977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2.7418718257533419</v>
      </c>
      <c r="AA33" s="23">
        <f>EXP(-LN(2)/25)*AA32+(1-EXP(-LN(2)/25))/(LN(2)/25)*Calculateur!V33*Calculateur!X33*VLOOKUP('Données projet'!$B$9,Paramètres!$A$1:$I$89,3,0)*0.475*44/12</f>
        <v>4.0653567704656783</v>
      </c>
      <c r="AB33" s="23">
        <f>EXP(-LN(2)/2)*AB32+(1-EXP(-LN(2)/2))/(LN(2)/2)*V33*Y33*VLOOKUP('Données projet'!$B$9,Paramètres!$A$1:$I$89,3,0)*0.475*44/12</f>
        <v>2.5692796948980061</v>
      </c>
      <c r="AC33" s="24">
        <f t="shared" si="3"/>
        <v>9.3765082911170268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195.80903373714432</v>
      </c>
      <c r="T34" s="62">
        <f t="shared" si="34"/>
        <v>388.30721786668977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2.688105391626999</v>
      </c>
      <c r="AA34" s="23">
        <f>EXP(-LN(2)/25)*AA33+(1-EXP(-LN(2)/25))/(LN(2)/25)*Calculateur!V34*Calculateur!X34*VLOOKUP('Données projet'!$B$9,Paramètres!$A$1:$I$89,3,0)*0.475*44/12</f>
        <v>3.9541893757894733</v>
      </c>
      <c r="AB34" s="23">
        <f>EXP(-LN(2)/2)*AB33+(1-EXP(-LN(2)/2))/(LN(2)/2)*V34*Y34*VLOOKUP('Données projet'!$B$9,Paramètres!$A$1:$I$89,3,0)*0.475*44/12</f>
        <v>1.8167550950272842</v>
      </c>
      <c r="AC34" s="24">
        <f t="shared" si="3"/>
        <v>8.4590498624437558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195.80903373714432</v>
      </c>
      <c r="T35" s="62">
        <f t="shared" si="34"/>
        <v>388.30721786668977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2.6353932844795871</v>
      </c>
      <c r="AA35" s="23">
        <f>EXP(-LN(2)/25)*AA34+(1-EXP(-LN(2)/25))/(LN(2)/25)*Calculateur!V35*Calculateur!X35*VLOOKUP('Données projet'!$B$9,Paramètres!$A$1:$I$89,3,0)*0.475*44/12</f>
        <v>3.8460618593667282</v>
      </c>
      <c r="AB35" s="23">
        <f>EXP(-LN(2)/2)*AB34+(1-EXP(-LN(2)/2))/(LN(2)/2)*V35*Y35*VLOOKUP('Données projet'!$B$9,Paramètres!$A$1:$I$89,3,0)*0.475*44/12</f>
        <v>1.2846398474490033</v>
      </c>
      <c r="AC35" s="24">
        <f t="shared" si="3"/>
        <v>7.7660949912953186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195.80903373714432</v>
      </c>
      <c r="T36" s="62">
        <f t="shared" si="34"/>
        <v>388.30721786668977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2.5837148296021253</v>
      </c>
      <c r="AA36" s="23">
        <f>EXP(-LN(2)/25)*AA35+(1-EXP(-LN(2)/25))/(LN(2)/25)*Calculateur!V36*Calculateur!X36*VLOOKUP('Données projet'!$B$9,Paramètres!$A$1:$I$89,3,0)*0.475*44/12</f>
        <v>3.740891095566742</v>
      </c>
      <c r="AB36" s="23">
        <f>EXP(-LN(2)/2)*AB35+(1-EXP(-LN(2)/2))/(LN(2)/2)*V36*Y36*VLOOKUP('Données projet'!$B$9,Paramètres!$A$1:$I$89,3,0)*0.475*44/12</f>
        <v>0.90837754751364219</v>
      </c>
      <c r="AC36" s="24">
        <f t="shared" si="3"/>
        <v>7.23298347268251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195.80903373714432</v>
      </c>
      <c r="T37" s="62">
        <f t="shared" si="34"/>
        <v>388.30721786668977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0.27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0.4</v>
      </c>
      <c r="Z37" s="23">
        <f>EXP(-LN(2)/35)*Z36+(1-EXP(-LN(2)/35))/(LN(2)/35)*V37*W37*VLOOKUP('Données projet'!$B$9,Paramètres!$A$1:$I$89,3,0)*0.475*44/12</f>
        <v>72.143856274666234</v>
      </c>
      <c r="AA37" s="23">
        <f>EXP(-LN(2)/25)*AA36+(1-EXP(-LN(2)/25))/(LN(2)/25)*Calculateur!V37*Calculateur!X37*VLOOKUP('Données projet'!$B$9,Paramètres!$A$1:$I$89,3,0)*0.475*44/12</f>
        <v>3.6385962318335565</v>
      </c>
      <c r="AB37" s="23">
        <f>EXP(-LN(2)/2)*AB36+(1-EXP(-LN(2)/2))/(LN(2)/2)*V37*Y37*VLOOKUP('Données projet'!$B$9,Paramètres!$A$1:$I$89,3,0)*0.475*44/12</f>
        <v>88.662058733431977</v>
      </c>
      <c r="AC37" s="24">
        <f t="shared" si="3"/>
        <v>164.44451123993178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195.80903373714432</v>
      </c>
      <c r="T38" s="62">
        <f t="shared" si="34"/>
        <v>388.30721786668977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70.729159256527382</v>
      </c>
      <c r="AA38" s="23">
        <f>EXP(-LN(2)/25)*AA37+(1-EXP(-LN(2)/25))/(LN(2)/25)*Calculateur!V38*Calculateur!X38*VLOOKUP('Données projet'!$B$9,Paramètres!$A$1:$I$89,3,0)*0.475*44/12</f>
        <v>3.5390986265286082</v>
      </c>
      <c r="AB38" s="23">
        <f>EXP(-LN(2)/2)*AB37+(1-EXP(-LN(2)/2))/(LN(2)/2)*V38*Y38*VLOOKUP('Données projet'!$B$9,Paramètres!$A$1:$I$89,3,0)*0.475*44/12</f>
        <v>62.693542964369712</v>
      </c>
      <c r="AC38" s="24">
        <f t="shared" si="3"/>
        <v>136.96180084742571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195.80903373714432</v>
      </c>
      <c r="T39" s="62">
        <f t="shared" si="34"/>
        <v>388.30721786668977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69.342203584034252</v>
      </c>
      <c r="AA39" s="23">
        <f>EXP(-LN(2)/25)*AA38+(1-EXP(-LN(2)/25))/(LN(2)/25)*Calculateur!V39*Calculateur!X39*VLOOKUP('Données projet'!$B$9,Paramètres!$A$1:$I$89,3,0)*0.475*44/12</f>
        <v>3.4423217884730755</v>
      </c>
      <c r="AB39" s="23">
        <f>EXP(-LN(2)/2)*AB38+(1-EXP(-LN(2)/2))/(LN(2)/2)*V39*Y39*VLOOKUP('Données projet'!$B$9,Paramètres!$A$1:$I$89,3,0)*0.475*44/12</f>
        <v>44.331029366715995</v>
      </c>
      <c r="AC39" s="24">
        <f t="shared" si="3"/>
        <v>117.11555473922333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195.80903373714432</v>
      </c>
      <c r="T40" s="62">
        <f t="shared" si="34"/>
        <v>388.30721786668977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67.982445266319289</v>
      </c>
      <c r="AA40" s="23">
        <f>EXP(-LN(2)/25)*AA39+(1-EXP(-LN(2)/25))/(LN(2)/25)*Calculateur!V40*Calculateur!X40*VLOOKUP('Données projet'!$B$9,Paramètres!$A$1:$I$89,3,0)*0.475*44/12</f>
        <v>3.348191318143444</v>
      </c>
      <c r="AB40" s="23">
        <f>EXP(-LN(2)/2)*AB39+(1-EXP(-LN(2)/2))/(LN(2)/2)*V40*Y40*VLOOKUP('Données projet'!$B$9,Paramètres!$A$1:$I$89,3,0)*0.475*44/12</f>
        <v>31.346771482184863</v>
      </c>
      <c r="AC40" s="24">
        <f t="shared" si="3"/>
        <v>102.6774080666476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195.80903373714432</v>
      </c>
      <c r="T41" s="62">
        <f t="shared" si="34"/>
        <v>388.30721786668977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66.64935097984403</v>
      </c>
      <c r="AA41" s="23">
        <f>EXP(-LN(2)/25)*AA40+(1-EXP(-LN(2)/25))/(LN(2)/25)*Calculateur!V41*Calculateur!X41*VLOOKUP('Données projet'!$B$9,Paramètres!$A$1:$I$89,3,0)*0.475*44/12</f>
        <v>3.2566348504750824</v>
      </c>
      <c r="AB41" s="23">
        <f>EXP(-LN(2)/2)*AB40+(1-EXP(-LN(2)/2))/(LN(2)/2)*V41*Y41*VLOOKUP('Données projet'!$B$9,Paramètres!$A$1:$I$89,3,0)*0.475*44/12</f>
        <v>22.165514683358001</v>
      </c>
      <c r="AC41" s="24">
        <f t="shared" si="3"/>
        <v>92.071500513677108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195.80903373714432</v>
      </c>
      <c r="T42" s="62">
        <f t="shared" si="34"/>
        <v>388.30721786668977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65.342397859219332</v>
      </c>
      <c r="AA42" s="23">
        <f>EXP(-LN(2)/25)*AA41+(1-EXP(-LN(2)/25))/(LN(2)/25)*Calculateur!V42*Calculateur!X42*VLOOKUP('Données projet'!$B$9,Paramètres!$A$1:$I$89,3,0)*0.475*44/12</f>
        <v>3.1675819992298577</v>
      </c>
      <c r="AB42" s="23">
        <f>EXP(-LN(2)/2)*AB41+(1-EXP(-LN(2)/2))/(LN(2)/2)*V42*Y42*VLOOKUP('Données projet'!$B$9,Paramètres!$A$1:$I$89,3,0)*0.475*44/12</f>
        <v>15.673385741092433</v>
      </c>
      <c r="AC42" s="24">
        <f t="shared" si="3"/>
        <v>84.183365599541617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195.80903373714432</v>
      </c>
      <c r="T43" s="62">
        <f t="shared" si="34"/>
        <v>388.30721786668977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64.061073292127389</v>
      </c>
      <c r="AA43" s="23">
        <f>EXP(-LN(2)/25)*AA42+(1-EXP(-LN(2)/25))/(LN(2)/25)*Calculateur!V43*Calculateur!X43*VLOOKUP('Données projet'!$B$9,Paramètres!$A$1:$I$89,3,0)*0.475*44/12</f>
        <v>3.0809643028850195</v>
      </c>
      <c r="AB43" s="23">
        <f>EXP(-LN(2)/2)*AB42+(1-EXP(-LN(2)/2))/(LN(2)/2)*V43*Y43*VLOOKUP('Données projet'!$B$9,Paramètres!$A$1:$I$89,3,0)*0.475*44/12</f>
        <v>11.082757341679002</v>
      </c>
      <c r="AC43" s="24">
        <f t="shared" si="3"/>
        <v>78.22479493669141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195.80903373714432</v>
      </c>
      <c r="T44" s="62">
        <f t="shared" si="34"/>
        <v>388.30721786668977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62.804874718265303</v>
      </c>
      <c r="AA44" s="23">
        <f>EXP(-LN(2)/25)*AA43+(1-EXP(-LN(2)/25))/(LN(2)/25)*Calculateur!V44*Calculateur!X44*VLOOKUP('Données projet'!$B$9,Paramètres!$A$1:$I$89,3,0)*0.475*44/12</f>
        <v>2.9967151720017577</v>
      </c>
      <c r="AB44" s="23">
        <f>EXP(-LN(2)/2)*AB43+(1-EXP(-LN(2)/2))/(LN(2)/2)*V44*Y44*VLOOKUP('Données projet'!$B$9,Paramètres!$A$1:$I$89,3,0)*0.475*44/12</f>
        <v>7.8366928705462184</v>
      </c>
      <c r="AC44" s="24">
        <f t="shared" si="3"/>
        <v>73.638282760813283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195.80903373714432</v>
      </c>
      <c r="T45" s="62">
        <f t="shared" si="34"/>
        <v>388.30721786668977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61.573309432231177</v>
      </c>
      <c r="AA45" s="23">
        <f>EXP(-LN(2)/25)*AA44+(1-EXP(-LN(2)/25))/(LN(2)/25)*Calculateur!V45*Calculateur!X45*VLOOKUP('Données projet'!$B$9,Paramètres!$A$1:$I$89,3,0)*0.475*44/12</f>
        <v>2.9147698380329681</v>
      </c>
      <c r="AB45" s="23">
        <f>EXP(-LN(2)/2)*AB44+(1-EXP(-LN(2)/2))/(LN(2)/2)*V45*Y45*VLOOKUP('Données projet'!$B$9,Paramètres!$A$1:$I$89,3,0)*0.475*44/12</f>
        <v>5.5413786708395021</v>
      </c>
      <c r="AC45" s="24">
        <f t="shared" si="3"/>
        <v>70.029457941103658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195.80903373714432</v>
      </c>
      <c r="T46" s="62">
        <f t="shared" si="34"/>
        <v>388.30721786668977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60.365894390275528</v>
      </c>
      <c r="AA46" s="23">
        <f>EXP(-LN(2)/25)*AA45+(1-EXP(-LN(2)/25))/(LN(2)/25)*Calculateur!V46*Calculateur!X46*VLOOKUP('Données projet'!$B$9,Paramètres!$A$1:$I$89,3,0)*0.475*44/12</f>
        <v>2.8350653035308726</v>
      </c>
      <c r="AB46" s="23">
        <f>EXP(-LN(2)/2)*AB45+(1-EXP(-LN(2)/2))/(LN(2)/2)*V46*Y46*VLOOKUP('Données projet'!$B$9,Paramètres!$A$1:$I$89,3,0)*0.475*44/12</f>
        <v>3.9183464352731097</v>
      </c>
      <c r="AC46" s="24">
        <f t="shared" si="3"/>
        <v>67.119306129079519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195.80903373714432</v>
      </c>
      <c r="T47" s="62">
        <f t="shared" si="34"/>
        <v>388.30721786668977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59.182156020842172</v>
      </c>
      <c r="AA47" s="23">
        <f>EXP(-LN(2)/25)*AA46+(1-EXP(-LN(2)/25))/(LN(2)/25)*Calculateur!V47*Calculateur!X47*VLOOKUP('Données projet'!$B$9,Paramètres!$A$1:$I$89,3,0)*0.475*44/12</f>
        <v>2.7575402937162163</v>
      </c>
      <c r="AB47" s="23">
        <f>EXP(-LN(2)/2)*AB46+(1-EXP(-LN(2)/2))/(LN(2)/2)*V47*Y47*VLOOKUP('Données projet'!$B$9,Paramètres!$A$1:$I$89,3,0)*0.475*44/12</f>
        <v>2.7706893354197515</v>
      </c>
      <c r="AC47" s="24">
        <f t="shared" si="3"/>
        <v>64.710385649978136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195.80903373714432</v>
      </c>
      <c r="T48" s="62">
        <f t="shared" si="34"/>
        <v>388.30721786668977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58.021630038824291</v>
      </c>
      <c r="AA48" s="23">
        <f>EXP(-LN(2)/25)*AA47+(1-EXP(-LN(2)/25))/(LN(2)/25)*Calculateur!V48*Calculateur!X48*VLOOKUP('Données projet'!$B$9,Paramètres!$A$1:$I$89,3,0)*0.475*44/12</f>
        <v>2.6821352093718049</v>
      </c>
      <c r="AB48" s="23">
        <f>EXP(-LN(2)/2)*AB47+(1-EXP(-LN(2)/2))/(LN(2)/2)*V48*Y48*VLOOKUP('Données projet'!$B$9,Paramètres!$A$1:$I$89,3,0)*0.475*44/12</f>
        <v>1.9591732176365551</v>
      </c>
      <c r="AC48" s="24">
        <f t="shared" si="3"/>
        <v>62.662938465832653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195.80903373714432</v>
      </c>
      <c r="T49" s="62">
        <f t="shared" si="34"/>
        <v>388.30721786668977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56.883861263462826</v>
      </c>
      <c r="AA49" s="23">
        <f>EXP(-LN(2)/25)*AA48+(1-EXP(-LN(2)/25))/(LN(2)/25)*Calculateur!V49*Calculateur!X49*VLOOKUP('Données projet'!$B$9,Paramètres!$A$1:$I$89,3,0)*0.475*44/12</f>
        <v>2.6087920810241725</v>
      </c>
      <c r="AB49" s="23">
        <f>EXP(-LN(2)/2)*AB48+(1-EXP(-LN(2)/2))/(LN(2)/2)*V49*Y49*VLOOKUP('Données projet'!$B$9,Paramètres!$A$1:$I$89,3,0)*0.475*44/12</f>
        <v>1.385344667709876</v>
      </c>
      <c r="AC49" s="24">
        <f t="shared" si="3"/>
        <v>60.877998012196869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195.80903373714432</v>
      </c>
      <c r="T50" s="62">
        <f t="shared" si="34"/>
        <v>388.30721786668977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55.768403439815771</v>
      </c>
      <c r="AA50" s="23">
        <f>EXP(-LN(2)/25)*AA49+(1-EXP(-LN(2)/25))/(LN(2)/25)*Calculateur!V50*Calculateur!X50*VLOOKUP('Données projet'!$B$9,Paramètres!$A$1:$I$89,3,0)*0.475*44/12</f>
        <v>2.5374545243781532</v>
      </c>
      <c r="AB50" s="23">
        <f>EXP(-LN(2)/2)*AB49+(1-EXP(-LN(2)/2))/(LN(2)/2)*V50*Y50*VLOOKUP('Données projet'!$B$9,Paramètres!$A$1:$I$89,3,0)*0.475*44/12</f>
        <v>0.97958660881827775</v>
      </c>
      <c r="AC50" s="24">
        <f t="shared" si="3"/>
        <v>59.285444573012207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195.80903373714432</v>
      </c>
      <c r="T51" s="62">
        <f t="shared" si="34"/>
        <v>388.30721786668977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54.674819063728343</v>
      </c>
      <c r="AA51" s="23">
        <f>EXP(-LN(2)/25)*AA50+(1-EXP(-LN(2)/25))/(LN(2)/25)*Calculateur!V51*Calculateur!X51*VLOOKUP('Données projet'!$B$9,Paramètres!$A$1:$I$89,3,0)*0.475*44/12</f>
        <v>2.4680676969700985</v>
      </c>
      <c r="AB51" s="23">
        <f>EXP(-LN(2)/2)*AB50+(1-EXP(-LN(2)/2))/(LN(2)/2)*V51*Y51*VLOOKUP('Données projet'!$B$9,Paramètres!$A$1:$I$89,3,0)*0.475*44/12</f>
        <v>0.69267233385493809</v>
      </c>
      <c r="AC51" s="24">
        <f t="shared" si="3"/>
        <v>57.835559094553375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195.80903373714432</v>
      </c>
      <c r="T52" s="62">
        <f t="shared" si="34"/>
        <v>388.30721786668977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53.602679210235387</v>
      </c>
      <c r="AA52" s="23">
        <f>EXP(-LN(2)/25)*AA51+(1-EXP(-LN(2)/25))/(LN(2)/25)*Calculateur!V52*Calculateur!X52*VLOOKUP('Données projet'!$B$9,Paramètres!$A$1:$I$89,3,0)*0.475*44/12</f>
        <v>2.4005782560064119</v>
      </c>
      <c r="AB52" s="23">
        <f>EXP(-LN(2)/2)*AB51+(1-EXP(-LN(2)/2))/(LN(2)/2)*V52*Y52*VLOOKUP('Données projet'!$B$9,Paramètres!$A$1:$I$89,3,0)*0.475*44/12</f>
        <v>0.48979330440913893</v>
      </c>
      <c r="AC52" s="24">
        <f t="shared" si="3"/>
        <v>56.493050770650939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195.80903373714432</v>
      </c>
      <c r="T53" s="62">
        <f t="shared" si="34"/>
        <v>388.30721786668977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52.551563365328683</v>
      </c>
      <c r="AA53" s="23">
        <f>EXP(-LN(2)/25)*AA52+(1-EXP(-LN(2)/25))/(LN(2)/25)*Calculateur!V53*Calculateur!X53*VLOOKUP('Données projet'!$B$9,Paramètres!$A$1:$I$89,3,0)*0.475*44/12</f>
        <v>2.3349343173549926</v>
      </c>
      <c r="AB53" s="23">
        <f>EXP(-LN(2)/2)*AB52+(1-EXP(-LN(2)/2))/(LN(2)/2)*V53*Y53*VLOOKUP('Données projet'!$B$9,Paramètres!$A$1:$I$89,3,0)*0.475*44/12</f>
        <v>0.3463361669274691</v>
      </c>
      <c r="AC53" s="24">
        <f t="shared" si="3"/>
        <v>55.232833849611147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195.80903373714432</v>
      </c>
      <c r="T54" s="62">
        <f t="shared" si="34"/>
        <v>388.30721786668977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51.52105926102324</v>
      </c>
      <c r="AA54" s="23">
        <f>EXP(-LN(2)/25)*AA53+(1-EXP(-LN(2)/25))/(LN(2)/25)*Calculateur!V54*Calculateur!X54*VLOOKUP('Données projet'!$B$9,Paramètres!$A$1:$I$89,3,0)*0.475*44/12</f>
        <v>2.2710854156580611</v>
      </c>
      <c r="AB54" s="23">
        <f>EXP(-LN(2)/2)*AB53+(1-EXP(-LN(2)/2))/(LN(2)/2)*V54*Y54*VLOOKUP('Données projet'!$B$9,Paramètres!$A$1:$I$89,3,0)*0.475*44/12</f>
        <v>0.24489665220456952</v>
      </c>
      <c r="AC54" s="24">
        <f t="shared" si="3"/>
        <v>54.03704132888587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195.80903373714432</v>
      </c>
      <c r="T55" s="62">
        <f t="shared" si="34"/>
        <v>388.30721786668977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50.51076271365779</v>
      </c>
      <c r="AA55" s="23">
        <f>EXP(-LN(2)/25)*AA54+(1-EXP(-LN(2)/25))/(LN(2)/25)*Calculateur!V55*Calculateur!X55*VLOOKUP('Données projet'!$B$9,Paramètres!$A$1:$I$89,3,0)*0.475*44/12</f>
        <v>2.2089824655357</v>
      </c>
      <c r="AB55" s="23">
        <f>EXP(-LN(2)/2)*AB54+(1-EXP(-LN(2)/2))/(LN(2)/2)*V55*Y55*VLOOKUP('Données projet'!$B$9,Paramètres!$A$1:$I$89,3,0)*0.475*44/12</f>
        <v>0.17316808346373458</v>
      </c>
      <c r="AC55" s="24">
        <f t="shared" si="3"/>
        <v>52.892913262657224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195.80903373714432</v>
      </c>
      <c r="T56" s="62">
        <f t="shared" si="34"/>
        <v>388.30721786668977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49.520277465366128</v>
      </c>
      <c r="AA56" s="23">
        <f>EXP(-LN(2)/25)*AA55+(1-EXP(-LN(2)/25))/(LN(2)/25)*Calculateur!V56*Calculateur!X56*VLOOKUP('Données projet'!$B$9,Paramètres!$A$1:$I$89,3,0)*0.475*44/12</f>
        <v>2.1485777238502872</v>
      </c>
      <c r="AB56" s="23">
        <f>EXP(-LN(2)/2)*AB55+(1-EXP(-LN(2)/2))/(LN(2)/2)*V56*Y56*VLOOKUP('Données projet'!$B$9,Paramètres!$A$1:$I$89,3,0)*0.475*44/12</f>
        <v>0.12244832610228477</v>
      </c>
      <c r="AC56" s="24">
        <f t="shared" si="3"/>
        <v>51.791303515318702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195.80903373714432</v>
      </c>
      <c r="T57" s="62">
        <f t="shared" si="34"/>
        <v>388.30721786668977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48.549215028657116</v>
      </c>
      <c r="AA57" s="23">
        <f>EXP(-LN(2)/25)*AA56+(1-EXP(-LN(2)/25))/(LN(2)/25)*Calculateur!V57*Calculateur!X57*VLOOKUP('Données projet'!$B$9,Paramètres!$A$1:$I$89,3,0)*0.475*44/12</f>
        <v>2.0898247530028091</v>
      </c>
      <c r="AB57" s="23">
        <f>EXP(-LN(2)/2)*AB56+(1-EXP(-LN(2)/2))/(LN(2)/2)*V57*Y57*VLOOKUP('Données projet'!$B$9,Paramètres!$A$1:$I$89,3,0)*0.475*44/12</f>
        <v>8.6584041731867303E-2</v>
      </c>
      <c r="AC57" s="24">
        <f t="shared" si="3"/>
        <v>50.725623823391793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195.80903373714432</v>
      </c>
      <c r="T58" s="62">
        <f t="shared" si="34"/>
        <v>388.30721786668977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47.597194534042366</v>
      </c>
      <c r="AA58" s="23">
        <f>EXP(-LN(2)/25)*AA57+(1-EXP(-LN(2)/25))/(LN(2)/25)*Calculateur!V58*Calculateur!X58*VLOOKUP('Données projet'!$B$9,Paramètres!$A$1:$I$89,3,0)*0.475*44/12</f>
        <v>2.0326783852328401</v>
      </c>
      <c r="AB58" s="23">
        <f>EXP(-LN(2)/2)*AB57+(1-EXP(-LN(2)/2))/(LN(2)/2)*V58*Y58*VLOOKUP('Données projet'!$B$9,Paramètres!$A$1:$I$89,3,0)*0.475*44/12</f>
        <v>6.1224163051142394E-2</v>
      </c>
      <c r="AC58" s="24">
        <f t="shared" si="3"/>
        <v>49.691097082326351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195.80903373714432</v>
      </c>
      <c r="T59" s="62">
        <f t="shared" si="34"/>
        <v>388.30721786668977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46.663842580651846</v>
      </c>
      <c r="AA59" s="23">
        <f>EXP(-LN(2)/25)*AA58+(1-EXP(-LN(2)/25))/(LN(2)/25)*Calculateur!V59*Calculateur!X59*VLOOKUP('Données projet'!$B$9,Paramètres!$A$1:$I$89,3,0)*0.475*44/12</f>
        <v>1.9770946878947375</v>
      </c>
      <c r="AB59" s="23">
        <f>EXP(-LN(2)/2)*AB58+(1-EXP(-LN(2)/2))/(LN(2)/2)*V59*Y59*VLOOKUP('Données projet'!$B$9,Paramètres!$A$1:$I$89,3,0)*0.475*44/12</f>
        <v>4.3292020865933659E-2</v>
      </c>
      <c r="AC59" s="24">
        <f t="shared" si="3"/>
        <v>48.684229289412514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195.80903373714432</v>
      </c>
      <c r="T60" s="62">
        <f t="shared" si="34"/>
        <v>388.30721786668977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45.748793089778836</v>
      </c>
      <c r="AA60" s="23">
        <f>EXP(-LN(2)/25)*AA59+(1-EXP(-LN(2)/25))/(LN(2)/25)*Calculateur!V60*Calculateur!X60*VLOOKUP('Données projet'!$B$9,Paramètres!$A$1:$I$89,3,0)*0.475*44/12</f>
        <v>1.923030929683365</v>
      </c>
      <c r="AB60" s="23">
        <f>EXP(-LN(2)/2)*AB59+(1-EXP(-LN(2)/2))/(LN(2)/2)*V60*Y60*VLOOKUP('Données projet'!$B$9,Paramètres!$A$1:$I$89,3,0)*0.475*44/12</f>
        <v>3.0612081525571204E-2</v>
      </c>
      <c r="AC60" s="24">
        <f t="shared" si="3"/>
        <v>47.702436100987768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195.80903373714432</v>
      </c>
      <c r="T61" s="62">
        <f t="shared" si="34"/>
        <v>388.30721786668977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44.851687161296766</v>
      </c>
      <c r="AA61" s="23">
        <f>EXP(-LN(2)/25)*AA60+(1-EXP(-LN(2)/25))/(LN(2)/25)*Calculateur!V61*Calculateur!X61*VLOOKUP('Données projet'!$B$9,Paramètres!$A$1:$I$89,3,0)*0.475*44/12</f>
        <v>1.8704455477833719</v>
      </c>
      <c r="AB61" s="23">
        <f>EXP(-LN(2)/2)*AB60+(1-EXP(-LN(2)/2))/(LN(2)/2)*V61*Y61*VLOOKUP('Données projet'!$B$9,Paramètres!$A$1:$I$89,3,0)*0.475*44/12</f>
        <v>2.1646010432966833E-2</v>
      </c>
      <c r="AC61" s="24">
        <f t="shared" si="3"/>
        <v>46.743778719513102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195.80903373714432</v>
      </c>
      <c r="T62" s="62">
        <f t="shared" si="34"/>
        <v>388.30721786668977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43.972172932891645</v>
      </c>
      <c r="AA62" s="23">
        <f>EXP(-LN(2)/25)*AA61+(1-EXP(-LN(2)/25))/(LN(2)/25)*Calculateur!V62*Calculateur!X62*VLOOKUP('Données projet'!$B$9,Paramètres!$A$1:$I$89,3,0)*0.475*44/12</f>
        <v>1.8192981159167791</v>
      </c>
      <c r="AB62" s="23">
        <f>EXP(-LN(2)/2)*AB61+(1-EXP(-LN(2)/2))/(LN(2)/2)*V62*Y62*VLOOKUP('Données projet'!$B$9,Paramètres!$A$1:$I$89,3,0)*0.475*44/12</f>
        <v>1.5306040762785604E-2</v>
      </c>
      <c r="AC62" s="24">
        <f t="shared" si="3"/>
        <v>45.806777089571213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195.80903373714432</v>
      </c>
      <c r="T63" s="62">
        <f t="shared" si="34"/>
        <v>388.30721786668977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43.109905442054838</v>
      </c>
      <c r="AA63" s="23">
        <f>EXP(-LN(2)/25)*AA62+(1-EXP(-LN(2)/25))/(LN(2)/25)*Calculateur!V63*Calculateur!X63*VLOOKUP('Données projet'!$B$9,Paramètres!$A$1:$I$89,3,0)*0.475*44/12</f>
        <v>1.769549313264305</v>
      </c>
      <c r="AB63" s="23">
        <f>EXP(-LN(2)/2)*AB62+(1-EXP(-LN(2)/2))/(LN(2)/2)*V63*Y63*VLOOKUP('Données projet'!$B$9,Paramètres!$A$1:$I$89,3,0)*0.475*44/12</f>
        <v>1.0823005216483418E-2</v>
      </c>
      <c r="AC63" s="24">
        <f t="shared" si="3"/>
        <v>44.890277760535625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195.80903373714432</v>
      </c>
      <c r="T64" s="62">
        <f t="shared" si="34"/>
        <v>388.30721786668977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42.264546490782102</v>
      </c>
      <c r="AA64" s="23">
        <f>EXP(-LN(2)/25)*AA63+(1-EXP(-LN(2)/25))/(LN(2)/25)*Calculateur!V64*Calculateur!X64*VLOOKUP('Données projet'!$B$9,Paramètres!$A$1:$I$89,3,0)*0.475*44/12</f>
        <v>1.7211608942365386</v>
      </c>
      <c r="AB64" s="23">
        <f>EXP(-LN(2)/2)*AB63+(1-EXP(-LN(2)/2))/(LN(2)/2)*V64*Y64*VLOOKUP('Données projet'!$B$9,Paramètres!$A$1:$I$89,3,0)*0.475*44/12</f>
        <v>7.6530203813928036E-3</v>
      </c>
      <c r="AC64" s="24">
        <f t="shared" si="3"/>
        <v>43.993360405400033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195.80903373714432</v>
      </c>
      <c r="T65" s="62">
        <f t="shared" si="34"/>
        <v>388.30721786668977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41.435764512925779</v>
      </c>
      <c r="AA65" s="23">
        <f>EXP(-LN(2)/25)*AA64+(1-EXP(-LN(2)/25))/(LN(2)/25)*Calculateur!V65*Calculateur!X65*VLOOKUP('Données projet'!$B$9,Paramètres!$A$1:$I$89,3,0)*0.475*44/12</f>
        <v>1.6740956590717229</v>
      </c>
      <c r="AB65" s="23">
        <f>EXP(-LN(2)/2)*AB64+(1-EXP(-LN(2)/2))/(LN(2)/2)*V65*Y65*VLOOKUP('Données projet'!$B$9,Paramètres!$A$1:$I$89,3,0)*0.475*44/12</f>
        <v>5.4115026082417099E-3</v>
      </c>
      <c r="AC65" s="24">
        <f t="shared" si="3"/>
        <v>43.115271674605744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195.80903373714432</v>
      </c>
      <c r="T66" s="62">
        <f t="shared" si="34"/>
        <v>388.30721786668977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40.623234444148125</v>
      </c>
      <c r="AA66" s="23">
        <f>EXP(-LN(2)/25)*AA65+(1-EXP(-LN(2)/25))/(LN(2)/25)*Calculateur!V66*Calculateur!X66*VLOOKUP('Données projet'!$B$9,Paramètres!$A$1:$I$89,3,0)*0.475*44/12</f>
        <v>1.6283174252375421</v>
      </c>
      <c r="AB66" s="23">
        <f>EXP(-LN(2)/2)*AB65+(1-EXP(-LN(2)/2))/(LN(2)/2)*V66*Y66*VLOOKUP('Données projet'!$B$9,Paramètres!$A$1:$I$89,3,0)*0.475*44/12</f>
        <v>3.8265101906964022E-3</v>
      </c>
      <c r="AC66" s="24">
        <f t="shared" si="3"/>
        <v>42.255378379576364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195.80903373714432</v>
      </c>
      <c r="T67" s="62">
        <f t="shared" si="34"/>
        <v>388.30721786668977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39.826637594424795</v>
      </c>
      <c r="AA67" s="23">
        <f>EXP(-LN(2)/25)*AA66+(1-EXP(-LN(2)/25))/(LN(2)/25)*Calculateur!V67*Calculateur!X67*VLOOKUP('Données projet'!$B$9,Paramètres!$A$1:$I$89,3,0)*0.475*44/12</f>
        <v>1.5837909996149298</v>
      </c>
      <c r="AB67" s="23">
        <f>EXP(-LN(2)/2)*AB66+(1-EXP(-LN(2)/2))/(LN(2)/2)*V67*Y67*VLOOKUP('Données projet'!$B$9,Paramètres!$A$1:$I$89,3,0)*0.475*44/12</f>
        <v>2.7057513041208554E-3</v>
      </c>
      <c r="AC67" s="24">
        <f t="shared" si="3"/>
        <v>41.413134345343842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195.80903373714432</v>
      </c>
      <c r="T68" s="62">
        <f t="shared" si="34"/>
        <v>388.30721786668977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39.045661523048437</v>
      </c>
      <c r="AA68" s="23">
        <f>EXP(-LN(2)/25)*AA67+(1-EXP(-LN(2)/25))/(LN(2)/25)*Calculateur!V68*Calculateur!X68*VLOOKUP('Données projet'!$B$9,Paramètres!$A$1:$I$89,3,0)*0.475*44/12</f>
        <v>1.5404821514425107</v>
      </c>
      <c r="AB68" s="23">
        <f>EXP(-LN(2)/2)*AB67+(1-EXP(-LN(2)/2))/(LN(2)/2)*V68*Y68*VLOOKUP('Données projet'!$B$9,Paramètres!$A$1:$I$89,3,0)*0.475*44/12</f>
        <v>1.9132550953482013E-3</v>
      </c>
      <c r="AC68" s="24">
        <f t="shared" ref="AC68:AC131" si="57">SUM(Z68:AB68)</f>
        <v>40.588056929586294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195.80903373714432</v>
      </c>
      <c r="T69" s="62">
        <f t="shared" ref="T69:T132" si="88">$T$3</f>
        <v>388.30721786668977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38.279999916083398</v>
      </c>
      <c r="AA69" s="23">
        <f>EXP(-LN(2)/25)*AA68+(1-EXP(-LN(2)/25))/(LN(2)/25)*Calculateur!V69*Calculateur!X69*VLOOKUP('Données projet'!$B$9,Paramètres!$A$1:$I$89,3,0)*0.475*44/12</f>
        <v>1.4983575860008798</v>
      </c>
      <c r="AB69" s="23">
        <f>EXP(-LN(2)/2)*AB68+(1-EXP(-LN(2)/2))/(LN(2)/2)*V69*Y69*VLOOKUP('Données projet'!$B$9,Paramètres!$A$1:$I$89,3,0)*0.475*44/12</f>
        <v>1.3528756520604279E-3</v>
      </c>
      <c r="AC69" s="24">
        <f t="shared" si="57"/>
        <v>39.779710377736336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195.80903373714432</v>
      </c>
      <c r="T70" s="62">
        <f t="shared" si="88"/>
        <v>388.30721786668977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37.529352466223479</v>
      </c>
      <c r="AA70" s="23">
        <f>EXP(-LN(2)/25)*AA69+(1-EXP(-LN(2)/25))/(LN(2)/25)*Calculateur!V70*Calculateur!X70*VLOOKUP('Données projet'!$B$9,Paramètres!$A$1:$I$89,3,0)*0.475*44/12</f>
        <v>1.4573849190164847</v>
      </c>
      <c r="AB70" s="23">
        <f>EXP(-LN(2)/2)*AB69+(1-EXP(-LN(2)/2))/(LN(2)/2)*V70*Y70*VLOOKUP('Données projet'!$B$9,Paramètres!$A$1:$I$89,3,0)*0.475*44/12</f>
        <v>9.5662754767410088E-4</v>
      </c>
      <c r="AC70" s="24">
        <f t="shared" si="57"/>
        <v>38.987694012787635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195.80903373714432</v>
      </c>
      <c r="T71" s="62">
        <f t="shared" si="88"/>
        <v>388.30721786668977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36.793424755005574</v>
      </c>
      <c r="AA71" s="23">
        <f>EXP(-LN(2)/25)*AA70+(1-EXP(-LN(2)/25))/(LN(2)/25)*Calculateur!V71*Calculateur!X71*VLOOKUP('Données projet'!$B$9,Paramètres!$A$1:$I$89,3,0)*0.475*44/12</f>
        <v>1.417532651765437</v>
      </c>
      <c r="AB71" s="23">
        <f>EXP(-LN(2)/2)*AB70+(1-EXP(-LN(2)/2))/(LN(2)/2)*V71*Y71*VLOOKUP('Données projet'!$B$9,Paramètres!$A$1:$I$89,3,0)*0.475*44/12</f>
        <v>6.7643782603021407E-4</v>
      </c>
      <c r="AC71" s="24">
        <f t="shared" si="57"/>
        <v>38.211633844597038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195.80903373714432</v>
      </c>
      <c r="T72" s="62">
        <f t="shared" si="88"/>
        <v>388.30721786668977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36.071928137333074</v>
      </c>
      <c r="AA72" s="23">
        <f>EXP(-LN(2)/25)*AA71+(1-EXP(-LN(2)/25))/(LN(2)/25)*Calculateur!V72*Calculateur!X72*VLOOKUP('Données projet'!$B$9,Paramètres!$A$1:$I$89,3,0)*0.475*44/12</f>
        <v>1.3787701468581088</v>
      </c>
      <c r="AB72" s="23">
        <f>EXP(-LN(2)/2)*AB71+(1-EXP(-LN(2)/2))/(LN(2)/2)*V72*Y72*VLOOKUP('Données projet'!$B$9,Paramètres!$A$1:$I$89,3,0)*0.475*44/12</f>
        <v>4.783137738370505E-4</v>
      </c>
      <c r="AC72" s="24">
        <f t="shared" si="57"/>
        <v>37.451176597965024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195.80903373714432</v>
      </c>
      <c r="T73" s="62">
        <f t="shared" si="88"/>
        <v>388.30721786668977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35.364579628263648</v>
      </c>
      <c r="AA73" s="23">
        <f>EXP(-LN(2)/25)*AA72+(1-EXP(-LN(2)/25))/(LN(2)/25)*Calculateur!V73*Calculateur!X73*VLOOKUP('Données projet'!$B$9,Paramètres!$A$1:$I$89,3,0)*0.475*44/12</f>
        <v>1.3410676046859031</v>
      </c>
      <c r="AB73" s="23">
        <f>EXP(-LN(2)/2)*AB72+(1-EXP(-LN(2)/2))/(LN(2)/2)*V73*Y73*VLOOKUP('Données projet'!$B$9,Paramètres!$A$1:$I$89,3,0)*0.475*44/12</f>
        <v>3.3821891301510709E-4</v>
      </c>
      <c r="AC73" s="24">
        <f t="shared" si="57"/>
        <v>36.705985451862567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195.80903373714432</v>
      </c>
      <c r="T74" s="62">
        <f t="shared" si="88"/>
        <v>388.30721786668977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34.671101792017083</v>
      </c>
      <c r="AA74" s="23">
        <f>EXP(-LN(2)/25)*AA73+(1-EXP(-LN(2)/25))/(LN(2)/25)*Calculateur!V74*Calculateur!X74*VLOOKUP('Données projet'!$B$9,Paramètres!$A$1:$I$89,3,0)*0.475*44/12</f>
        <v>1.3043960405120869</v>
      </c>
      <c r="AB74" s="23">
        <f>EXP(-LN(2)/2)*AB73+(1-EXP(-LN(2)/2))/(LN(2)/2)*V74*Y74*VLOOKUP('Données projet'!$B$9,Paramètres!$A$1:$I$89,3,0)*0.475*44/12</f>
        <v>2.391568869185253E-4</v>
      </c>
      <c r="AC74" s="24">
        <f t="shared" si="57"/>
        <v>35.975736989416092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195.80903373714432</v>
      </c>
      <c r="T75" s="62">
        <f t="shared" si="88"/>
        <v>388.30721786668977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33.991222633159602</v>
      </c>
      <c r="AA75" s="23">
        <f>EXP(-LN(2)/25)*AA74+(1-EXP(-LN(2)/25))/(LN(2)/25)*Calculateur!V75*Calculateur!X75*VLOOKUP('Données projet'!$B$9,Paramètres!$A$1:$I$89,3,0)*0.475*44/12</f>
        <v>1.2687272621890773</v>
      </c>
      <c r="AB75" s="23">
        <f>EXP(-LN(2)/2)*AB74+(1-EXP(-LN(2)/2))/(LN(2)/2)*V75*Y75*VLOOKUP('Données projet'!$B$9,Paramètres!$A$1:$I$89,3,0)*0.475*44/12</f>
        <v>1.6910945650755357E-4</v>
      </c>
      <c r="AC75" s="24">
        <f t="shared" si="57"/>
        <v>35.260119004805183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195.80903373714432</v>
      </c>
      <c r="T76" s="62">
        <f t="shared" si="88"/>
        <v>388.30721786668977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33.324675489921972</v>
      </c>
      <c r="AA76" s="23">
        <f>EXP(-LN(2)/25)*AA75+(1-EXP(-LN(2)/25))/(LN(2)/25)*Calculateur!V76*Calculateur!X76*VLOOKUP('Données projet'!$B$9,Paramètres!$A$1:$I$89,3,0)*0.475*44/12</f>
        <v>1.2340338484850499</v>
      </c>
      <c r="AB76" s="23">
        <f>EXP(-LN(2)/2)*AB75+(1-EXP(-LN(2)/2))/(LN(2)/2)*V76*Y76*VLOOKUP('Données projet'!$B$9,Paramètres!$A$1:$I$89,3,0)*0.475*44/12</f>
        <v>1.1957844345926266E-4</v>
      </c>
      <c r="AC76" s="24">
        <f t="shared" si="57"/>
        <v>34.55882891685048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195.80903373714432</v>
      </c>
      <c r="T77" s="62">
        <f t="shared" si="88"/>
        <v>388.30721786668977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32.671198929609623</v>
      </c>
      <c r="AA77" s="23">
        <f>EXP(-LN(2)/25)*AA76+(1-EXP(-LN(2)/25))/(LN(2)/25)*Calculateur!V77*Calculateur!X77*VLOOKUP('Données projet'!$B$9,Paramètres!$A$1:$I$89,3,0)*0.475*44/12</f>
        <v>1.2002891280032066</v>
      </c>
      <c r="AB77" s="23">
        <f>EXP(-LN(2)/2)*AB76+(1-EXP(-LN(2)/2))/(LN(2)/2)*V77*Y77*VLOOKUP('Données projet'!$B$9,Paramètres!$A$1:$I$89,3,0)*0.475*44/12</f>
        <v>8.4554728253776799E-5</v>
      </c>
      <c r="AC77" s="24">
        <f t="shared" si="57"/>
        <v>33.871572612341083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195.80903373714432</v>
      </c>
      <c r="T78" s="62">
        <f t="shared" si="88"/>
        <v>388.30721786668977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32.030536646063652</v>
      </c>
      <c r="AA78" s="23">
        <f>EXP(-LN(2)/25)*AA77+(1-EXP(-LN(2)/25))/(LN(2)/25)*Calculateur!V78*Calculateur!X78*VLOOKUP('Données projet'!$B$9,Paramètres!$A$1:$I$89,3,0)*0.475*44/12</f>
        <v>1.167467158677497</v>
      </c>
      <c r="AB78" s="23">
        <f>EXP(-LN(2)/2)*AB77+(1-EXP(-LN(2)/2))/(LN(2)/2)*V78*Y78*VLOOKUP('Données projet'!$B$9,Paramètres!$A$1:$I$89,3,0)*0.475*44/12</f>
        <v>5.9789221729631346E-5</v>
      </c>
      <c r="AC78" s="24">
        <f t="shared" si="57"/>
        <v>33.198063593962878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195.80903373714432</v>
      </c>
      <c r="T79" s="62">
        <f t="shared" si="88"/>
        <v>388.30721786668977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31.402437359132609</v>
      </c>
      <c r="AA79" s="23">
        <f>EXP(-LN(2)/25)*AA78+(1-EXP(-LN(2)/25))/(LN(2)/25)*Calculateur!V79*Calculateur!X79*VLOOKUP('Données projet'!$B$9,Paramètres!$A$1:$I$89,3,0)*0.475*44/12</f>
        <v>1.1355427078290312</v>
      </c>
      <c r="AB79" s="23">
        <f>EXP(-LN(2)/2)*AB78+(1-EXP(-LN(2)/2))/(LN(2)/2)*V79*Y79*VLOOKUP('Données projet'!$B$9,Paramètres!$A$1:$I$89,3,0)*0.475*44/12</f>
        <v>4.2277364126888406E-5</v>
      </c>
      <c r="AC79" s="24">
        <f t="shared" si="57"/>
        <v>32.538022344325768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195.80903373714432</v>
      </c>
      <c r="T80" s="62">
        <f t="shared" si="88"/>
        <v>388.30721786668977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30.786654716115546</v>
      </c>
      <c r="AA80" s="23">
        <f>EXP(-LN(2)/25)*AA79+(1-EXP(-LN(2)/25))/(LN(2)/25)*Calculateur!V80*Calculateur!X80*VLOOKUP('Données projet'!$B$9,Paramètres!$A$1:$I$89,3,0)*0.475*44/12</f>
        <v>1.1044912327678507</v>
      </c>
      <c r="AB80" s="23">
        <f>EXP(-LN(2)/2)*AB79+(1-EXP(-LN(2)/2))/(LN(2)/2)*V80*Y80*VLOOKUP('Données projet'!$B$9,Paramètres!$A$1:$I$89,3,0)*0.475*44/12</f>
        <v>2.9894610864815676E-5</v>
      </c>
      <c r="AC80" s="24">
        <f t="shared" si="57"/>
        <v>31.891175843494263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195.80903373714432</v>
      </c>
      <c r="T81" s="62">
        <f t="shared" si="88"/>
        <v>388.30721786668977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30.182947195137722</v>
      </c>
      <c r="AA81" s="23">
        <f>EXP(-LN(2)/25)*AA80+(1-EXP(-LN(2)/25))/(LN(2)/25)*Calculateur!V81*Calculateur!X81*VLOOKUP('Données projet'!$B$9,Paramètres!$A$1:$I$89,3,0)*0.475*44/12</f>
        <v>1.0742888619251443</v>
      </c>
      <c r="AB81" s="23">
        <f>EXP(-LN(2)/2)*AB80+(1-EXP(-LN(2)/2))/(LN(2)/2)*V81*Y81*VLOOKUP('Données projet'!$B$9,Paramètres!$A$1:$I$89,3,0)*0.475*44/12</f>
        <v>2.1138682063444207E-5</v>
      </c>
      <c r="AC81" s="24">
        <f t="shared" si="57"/>
        <v>31.257257195744931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195.80903373714432</v>
      </c>
      <c r="T82" s="62">
        <f t="shared" si="88"/>
        <v>388.30721786668977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29.591078010421047</v>
      </c>
      <c r="AA82" s="23">
        <f>EXP(-LN(2)/25)*AA81+(1-EXP(-LN(2)/25))/(LN(2)/25)*Calculateur!V82*Calculateur!X82*VLOOKUP('Données projet'!$B$9,Paramètres!$A$1:$I$89,3,0)*0.475*44/12</f>
        <v>1.0449123765014052</v>
      </c>
      <c r="AB82" s="23">
        <f>EXP(-LN(2)/2)*AB81+(1-EXP(-LN(2)/2))/(LN(2)/2)*V82*Y82*VLOOKUP('Données projet'!$B$9,Paramètres!$A$1:$I$89,3,0)*0.475*44/12</f>
        <v>1.494730543240784E-5</v>
      </c>
      <c r="AC82" s="24">
        <f t="shared" si="57"/>
        <v>30.636005334227882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195.80903373714432</v>
      </c>
      <c r="T83" s="62">
        <f t="shared" si="88"/>
        <v>388.30721786668977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29.010815019412107</v>
      </c>
      <c r="AA83" s="23">
        <f>EXP(-LN(2)/25)*AA82+(1-EXP(-LN(2)/25))/(LN(2)/25)*Calculateur!V83*Calculateur!X83*VLOOKUP('Données projet'!$B$9,Paramètres!$A$1:$I$89,3,0)*0.475*44/12</f>
        <v>1.0163391926164207</v>
      </c>
      <c r="AB83" s="23">
        <f>EXP(-LN(2)/2)*AB82+(1-EXP(-LN(2)/2))/(LN(2)/2)*V83*Y83*VLOOKUP('Données projet'!$B$9,Paramètres!$A$1:$I$89,3,0)*0.475*44/12</f>
        <v>1.0569341031722105E-5</v>
      </c>
      <c r="AC83" s="24">
        <f t="shared" si="57"/>
        <v>30.02716478136956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195.80903373714432</v>
      </c>
      <c r="T84" s="62">
        <f t="shared" si="88"/>
        <v>388.30721786668977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28.441930631731374</v>
      </c>
      <c r="AA84" s="23">
        <f>EXP(-LN(2)/25)*AA83+(1-EXP(-LN(2)/25))/(LN(2)/25)*Calculateur!V84*Calculateur!X84*VLOOKUP('Données projet'!$B$9,Paramètres!$A$1:$I$89,3,0)*0.475*44/12</f>
        <v>0.98854734394736943</v>
      </c>
      <c r="AB84" s="23">
        <f>EXP(-LN(2)/2)*AB83+(1-EXP(-LN(2)/2))/(LN(2)/2)*V84*Y84*VLOOKUP('Données projet'!$B$9,Paramètres!$A$1:$I$89,3,0)*0.475*44/12</f>
        <v>7.4736527162039216E-6</v>
      </c>
      <c r="AC84" s="24">
        <f t="shared" si="57"/>
        <v>29.43048544933146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195.80903373714432</v>
      </c>
      <c r="T85" s="62">
        <f t="shared" si="88"/>
        <v>388.30721786668977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27.884201719907846</v>
      </c>
      <c r="AA85" s="23">
        <f>EXP(-LN(2)/25)*AA84+(1-EXP(-LN(2)/25))/(LN(2)/25)*Calculateur!V85*Calculateur!X85*VLOOKUP('Données projet'!$B$9,Paramètres!$A$1:$I$89,3,0)*0.475*44/12</f>
        <v>0.96151546484168315</v>
      </c>
      <c r="AB85" s="23">
        <f>EXP(-LN(2)/2)*AB84+(1-EXP(-LN(2)/2))/(LN(2)/2)*V85*Y85*VLOOKUP('Données projet'!$B$9,Paramètres!$A$1:$I$89,3,0)*0.475*44/12</f>
        <v>5.2846705158610533E-6</v>
      </c>
      <c r="AC85" s="24">
        <f t="shared" si="57"/>
        <v>28.845722469420043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195.80903373714432</v>
      </c>
      <c r="T86" s="62">
        <f t="shared" si="88"/>
        <v>388.30721786668977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27.337409531864132</v>
      </c>
      <c r="AA86" s="23">
        <f>EXP(-LN(2)/25)*AA85+(1-EXP(-LN(2)/25))/(LN(2)/25)*Calculateur!V86*Calculateur!X86*VLOOKUP('Données projet'!$B$9,Paramètres!$A$1:$I$89,3,0)*0.475*44/12</f>
        <v>0.93522277389168662</v>
      </c>
      <c r="AB86" s="23">
        <f>EXP(-LN(2)/2)*AB85+(1-EXP(-LN(2)/2))/(LN(2)/2)*V86*Y86*VLOOKUP('Données projet'!$B$9,Paramètres!$A$1:$I$89,3,0)*0.475*44/12</f>
        <v>3.7368263581019612E-6</v>
      </c>
      <c r="AC86" s="24">
        <f t="shared" si="57"/>
        <v>28.272636042582178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195.80903373714432</v>
      </c>
      <c r="T87" s="62">
        <f t="shared" si="88"/>
        <v>388.30721786668977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26.801339605117654</v>
      </c>
      <c r="AA87" s="23">
        <f>EXP(-LN(2)/25)*AA86+(1-EXP(-LN(2)/25))/(LN(2)/25)*Calculateur!V87*Calculateur!X87*VLOOKUP('Données projet'!$B$9,Paramètres!$A$1:$I$89,3,0)*0.475*44/12</f>
        <v>0.90964905795839024</v>
      </c>
      <c r="AB87" s="23">
        <f>EXP(-LN(2)/2)*AB86+(1-EXP(-LN(2)/2))/(LN(2)/2)*V87*Y87*VLOOKUP('Données projet'!$B$9,Paramètres!$A$1:$I$89,3,0)*0.475*44/12</f>
        <v>2.6423352579305271E-6</v>
      </c>
      <c r="AC87" s="24">
        <f t="shared" si="57"/>
        <v>27.710991305411302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195.80903373714432</v>
      </c>
      <c r="T88" s="62">
        <f t="shared" si="88"/>
        <v>388.30721786668977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26.275781682664302</v>
      </c>
      <c r="AA88" s="23">
        <f>EXP(-LN(2)/25)*AA87+(1-EXP(-LN(2)/25))/(LN(2)/25)*Calculateur!V88*Calculateur!X88*VLOOKUP('Données projet'!$B$9,Paramètres!$A$1:$I$89,3,0)*0.475*44/12</f>
        <v>0.88477465663215316</v>
      </c>
      <c r="AB88" s="23">
        <f>EXP(-LN(2)/2)*AB87+(1-EXP(-LN(2)/2))/(LN(2)/2)*V88*Y88*VLOOKUP('Données projet'!$B$9,Paramètres!$A$1:$I$89,3,0)*0.475*44/12</f>
        <v>1.868413179050981E-6</v>
      </c>
      <c r="AC88" s="24">
        <f t="shared" si="57"/>
        <v>27.160558207709634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195.80903373714432</v>
      </c>
      <c r="T89" s="62">
        <f t="shared" si="88"/>
        <v>388.30721786668977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25.760529630511581</v>
      </c>
      <c r="AA89" s="23">
        <f>EXP(-LN(2)/25)*AA88+(1-EXP(-LN(2)/25))/(LN(2)/25)*Calculateur!V89*Calculateur!X89*VLOOKUP('Données projet'!$B$9,Paramètres!$A$1:$I$89,3,0)*0.475*44/12</f>
        <v>0.86058044711826986</v>
      </c>
      <c r="AB89" s="23">
        <f>EXP(-LN(2)/2)*AB88+(1-EXP(-LN(2)/2))/(LN(2)/2)*V89*Y89*VLOOKUP('Données projet'!$B$9,Paramètres!$A$1:$I$89,3,0)*0.475*44/12</f>
        <v>1.3211676289652638E-6</v>
      </c>
      <c r="AC89" s="24">
        <f t="shared" si="57"/>
        <v>26.621111398797481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195.80903373714432</v>
      </c>
      <c r="T90" s="62">
        <f t="shared" si="88"/>
        <v>388.30721786668977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25.255381356828856</v>
      </c>
      <c r="AA90" s="23">
        <f>EXP(-LN(2)/25)*AA89+(1-EXP(-LN(2)/25))/(LN(2)/25)*Calculateur!V90*Calculateur!X90*VLOOKUP('Données projet'!$B$9,Paramètres!$A$1:$I$89,3,0)*0.475*44/12</f>
        <v>0.83704782953586199</v>
      </c>
      <c r="AB90" s="23">
        <f>EXP(-LN(2)/2)*AB89+(1-EXP(-LN(2)/2))/(LN(2)/2)*V90*Y90*VLOOKUP('Données projet'!$B$9,Paramètres!$A$1:$I$89,3,0)*0.475*44/12</f>
        <v>9.3420658952549062E-7</v>
      </c>
      <c r="AC90" s="24">
        <f t="shared" si="57"/>
        <v>26.092430120571308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195.80903373714432</v>
      </c>
      <c r="T91" s="62">
        <f t="shared" si="88"/>
        <v>388.30721786668977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24.760138732683025</v>
      </c>
      <c r="AA91" s="23">
        <f>EXP(-LN(2)/25)*AA90+(1-EXP(-LN(2)/25))/(LN(2)/25)*Calculateur!V91*Calculateur!X91*VLOOKUP('Données projet'!$B$9,Paramètres!$A$1:$I$89,3,0)*0.475*44/12</f>
        <v>0.8141587126187716</v>
      </c>
      <c r="AB91" s="23">
        <f>EXP(-LN(2)/2)*AB90+(1-EXP(-LN(2)/2))/(LN(2)/2)*V91*Y91*VLOOKUP('Données projet'!$B$9,Paramètres!$A$1:$I$89,3,0)*0.475*44/12</f>
        <v>6.6058381448263198E-7</v>
      </c>
      <c r="AC91" s="24">
        <f t="shared" si="57"/>
        <v>25.57429810588561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195.80903373714432</v>
      </c>
      <c r="T92" s="62">
        <f t="shared" si="88"/>
        <v>388.30721786668977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24.274607514328519</v>
      </c>
      <c r="AA92" s="23">
        <f>EXP(-LN(2)/25)*AA91+(1-EXP(-LN(2)/25))/(LN(2)/25)*Calculateur!V92*Calculateur!X92*VLOOKUP('Données projet'!$B$9,Paramètres!$A$1:$I$89,3,0)*0.475*44/12</f>
        <v>0.79189549980746543</v>
      </c>
      <c r="AB92" s="23">
        <f>EXP(-LN(2)/2)*AB91+(1-EXP(-LN(2)/2))/(LN(2)/2)*V92*Y92*VLOOKUP('Données projet'!$B$9,Paramètres!$A$1:$I$89,3,0)*0.475*44/12</f>
        <v>4.6710329476274537E-7</v>
      </c>
      <c r="AC92" s="24">
        <f t="shared" si="57"/>
        <v>25.06650348123928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195.80903373714432</v>
      </c>
      <c r="T93" s="62">
        <f t="shared" si="88"/>
        <v>388.30721786668977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23.798597267021144</v>
      </c>
      <c r="AA93" s="23">
        <f>EXP(-LN(2)/25)*AA92+(1-EXP(-LN(2)/25))/(LN(2)/25)*Calculateur!V93*Calculateur!X93*VLOOKUP('Données projet'!$B$9,Paramètres!$A$1:$I$89,3,0)*0.475*44/12</f>
        <v>0.77024107572125589</v>
      </c>
      <c r="AB93" s="23">
        <f>EXP(-LN(2)/2)*AB92+(1-EXP(-LN(2)/2))/(LN(2)/2)*V93*Y93*VLOOKUP('Données projet'!$B$9,Paramètres!$A$1:$I$89,3,0)*0.475*44/12</f>
        <v>3.3029190724131604E-7</v>
      </c>
      <c r="AC93" s="24">
        <f t="shared" si="57"/>
        <v>24.568838673034307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195.80903373714432</v>
      </c>
      <c r="T94" s="62">
        <f t="shared" si="88"/>
        <v>388.30721786668977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23.331921290325884</v>
      </c>
      <c r="AA94" s="23">
        <f>EXP(-LN(2)/25)*AA93+(1-EXP(-LN(2)/25))/(LN(2)/25)*Calculateur!V94*Calculateur!X94*VLOOKUP('Données projet'!$B$9,Paramètres!$A$1:$I$89,3,0)*0.475*44/12</f>
        <v>0.74917879300044044</v>
      </c>
      <c r="AB94" s="23">
        <f>EXP(-LN(2)/2)*AB93+(1-EXP(-LN(2)/2))/(LN(2)/2)*V94*Y94*VLOOKUP('Données projet'!$B$9,Paramètres!$A$1:$I$89,3,0)*0.475*44/12</f>
        <v>2.3355164738137274E-7</v>
      </c>
      <c r="AC94" s="24">
        <f t="shared" si="57"/>
        <v>24.081100316877972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195.80903373714432</v>
      </c>
      <c r="T95" s="62">
        <f t="shared" si="88"/>
        <v>388.30721786668977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22.874396544889379</v>
      </c>
      <c r="AA95" s="23">
        <f>EXP(-LN(2)/25)*AA94+(1-EXP(-LN(2)/25))/(LN(2)/25)*Calculateur!V95*Calculateur!X95*VLOOKUP('Données projet'!$B$9,Paramètres!$A$1:$I$89,3,0)*0.475*44/12</f>
        <v>0.72869245950824291</v>
      </c>
      <c r="AB95" s="23">
        <f>EXP(-LN(2)/2)*AB94+(1-EXP(-LN(2)/2))/(LN(2)/2)*V95*Y95*VLOOKUP('Données projet'!$B$9,Paramètres!$A$1:$I$89,3,0)*0.475*44/12</f>
        <v>1.6514595362065805E-7</v>
      </c>
      <c r="AC95" s="24">
        <f t="shared" si="57"/>
        <v>23.603089169543573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195.80903373714432</v>
      </c>
      <c r="T96" s="62">
        <f t="shared" si="88"/>
        <v>388.30721786668977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22.425843580648344</v>
      </c>
      <c r="AA96" s="23">
        <f>EXP(-LN(2)/25)*AA95+(1-EXP(-LN(2)/25))/(LN(2)/25)*Calculateur!V96*Calculateur!X96*VLOOKUP('Données projet'!$B$9,Paramètres!$A$1:$I$89,3,0)*0.475*44/12</f>
        <v>0.70876632588271904</v>
      </c>
      <c r="AB96" s="23">
        <f>EXP(-LN(2)/2)*AB95+(1-EXP(-LN(2)/2))/(LN(2)/2)*V96*Y96*VLOOKUP('Données projet'!$B$9,Paramètres!$A$1:$I$89,3,0)*0.475*44/12</f>
        <v>1.1677582369068638E-7</v>
      </c>
      <c r="AC96" s="24">
        <f t="shared" si="57"/>
        <v>23.134610023306887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195.80903373714432</v>
      </c>
      <c r="T97" s="62">
        <f t="shared" si="88"/>
        <v>388.30721786668977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21.986086466445784</v>
      </c>
      <c r="AA97" s="23">
        <f>EXP(-LN(2)/25)*AA96+(1-EXP(-LN(2)/25))/(LN(2)/25)*Calculateur!V97*Calculateur!X97*VLOOKUP('Données projet'!$B$9,Paramètres!$A$1:$I$89,3,0)*0.475*44/12</f>
        <v>0.68938507342905486</v>
      </c>
      <c r="AB97" s="23">
        <f>EXP(-LN(2)/2)*AB96+(1-EXP(-LN(2)/2))/(LN(2)/2)*V97*Y97*VLOOKUP('Données projet'!$B$9,Paramètres!$A$1:$I$89,3,0)*0.475*44/12</f>
        <v>8.2572976810329038E-8</v>
      </c>
      <c r="AC97" s="24">
        <f t="shared" si="57"/>
        <v>22.675471622447816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195.80903373714432</v>
      </c>
      <c r="T98" s="62">
        <f t="shared" si="88"/>
        <v>388.30721786668977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21.55495272102738</v>
      </c>
      <c r="AA98" s="23">
        <f>EXP(-LN(2)/25)*AA97+(1-EXP(-LN(2)/25))/(LN(2)/25)*Calculateur!V98*Calculateur!X98*VLOOKUP('Données projet'!$B$9,Paramètres!$A$1:$I$89,3,0)*0.475*44/12</f>
        <v>0.6705338023429519</v>
      </c>
      <c r="AB98" s="23">
        <f>EXP(-LN(2)/2)*AB97+(1-EXP(-LN(2)/2))/(LN(2)/2)*V98*Y98*VLOOKUP('Données projet'!$B$9,Paramètres!$A$1:$I$89,3,0)*0.475*44/12</f>
        <v>5.8387911845343204E-8</v>
      </c>
      <c r="AC98" s="24">
        <f t="shared" si="57"/>
        <v>22.225486581758243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195.80903373714432</v>
      </c>
      <c r="T99" s="62">
        <f t="shared" si="88"/>
        <v>388.30721786668977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21.132273245391012</v>
      </c>
      <c r="AA99" s="23">
        <f>EXP(-LN(2)/25)*AA98+(1-EXP(-LN(2)/25))/(LN(2)/25)*Calculateur!V99*Calculateur!X99*VLOOKUP('Données projet'!$B$9,Paramètres!$A$1:$I$89,3,0)*0.475*44/12</f>
        <v>0.65219802025604379</v>
      </c>
      <c r="AB99" s="23">
        <f>EXP(-LN(2)/2)*AB98+(1-EXP(-LN(2)/2))/(LN(2)/2)*V99*Y99*VLOOKUP('Données projet'!$B$9,Paramètres!$A$1:$I$89,3,0)*0.475*44/12</f>
        <v>4.1286488405164525E-8</v>
      </c>
      <c r="AC99" s="24">
        <f t="shared" si="57"/>
        <v>21.784471306933543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195.80903373714432</v>
      </c>
      <c r="T100" s="62">
        <f t="shared" si="88"/>
        <v>388.30721786668977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20.71788225646285</v>
      </c>
      <c r="AA100" s="23">
        <f>EXP(-LN(2)/25)*AA99+(1-EXP(-LN(2)/25))/(LN(2)/25)*Calculateur!V100*Calculateur!X100*VLOOKUP('Données projet'!$B$9,Paramètres!$A$1:$I$89,3,0)*0.475*44/12</f>
        <v>0.63436363109453897</v>
      </c>
      <c r="AB100" s="23">
        <f>EXP(-LN(2)/2)*AB99+(1-EXP(-LN(2)/2))/(LN(2)/2)*V100*Y100*VLOOKUP('Données projet'!$B$9,Paramètres!$A$1:$I$89,3,0)*0.475*44/12</f>
        <v>2.9193955922671605E-8</v>
      </c>
      <c r="AC100" s="24">
        <f t="shared" si="57"/>
        <v>21.352245916751347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195.80903373714432</v>
      </c>
      <c r="T101" s="62">
        <f t="shared" si="88"/>
        <v>388.30721786668977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20.311617222074023</v>
      </c>
      <c r="AA101" s="23">
        <f>EXP(-LN(2)/25)*AA100+(1-EXP(-LN(2)/25))/(LN(2)/25)*Calculateur!V101*Calculateur!X101*VLOOKUP('Données projet'!$B$9,Paramètres!$A$1:$I$89,3,0)*0.475*44/12</f>
        <v>0.6170169242425253</v>
      </c>
      <c r="AB101" s="23">
        <f>EXP(-LN(2)/2)*AB100+(1-EXP(-LN(2)/2))/(LN(2)/2)*V101*Y101*VLOOKUP('Données projet'!$B$9,Paramètres!$A$1:$I$89,3,0)*0.475*44/12</f>
        <v>2.0643244202582266E-8</v>
      </c>
      <c r="AC101" s="24">
        <f t="shared" si="57"/>
        <v>20.928634166959792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195.80903373714432</v>
      </c>
      <c r="T102" s="62">
        <f t="shared" si="88"/>
        <v>388.30721786668977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19.913318797212359</v>
      </c>
      <c r="AA102" s="23">
        <f>EXP(-LN(2)/25)*AA101+(1-EXP(-LN(2)/25))/(LN(2)/25)*Calculateur!V102*Calculateur!X102*VLOOKUP('Données projet'!$B$9,Paramètres!$A$1:$I$89,3,0)*0.475*44/12</f>
        <v>0.60014456400160365</v>
      </c>
      <c r="AB102" s="23">
        <f>EXP(-LN(2)/2)*AB101+(1-EXP(-LN(2)/2))/(LN(2)/2)*V102*Y102*VLOOKUP('Données projet'!$B$9,Paramètres!$A$1:$I$89,3,0)*0.475*44/12</f>
        <v>1.4596977961335806E-8</v>
      </c>
      <c r="AC102" s="24">
        <f t="shared" si="57"/>
        <v>20.513463375810939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195.80903373714432</v>
      </c>
      <c r="T103" s="62">
        <f t="shared" si="88"/>
        <v>388.30721786668977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19.52283076152418</v>
      </c>
      <c r="AA103" s="23">
        <f>EXP(-LN(2)/25)*AA102+(1-EXP(-LN(2)/25))/(LN(2)/25)*Calculateur!V103*Calculateur!X103*VLOOKUP('Données projet'!$B$9,Paramètres!$A$1:$I$89,3,0)*0.475*44/12</f>
        <v>0.58373357933874881</v>
      </c>
      <c r="AB103" s="23">
        <f>EXP(-LN(2)/2)*AB102+(1-EXP(-LN(2)/2))/(LN(2)/2)*V103*Y103*VLOOKUP('Données projet'!$B$9,Paramètres!$A$1:$I$89,3,0)*0.475*44/12</f>
        <v>1.0321622101291135E-8</v>
      </c>
      <c r="AC103" s="24">
        <f t="shared" si="57"/>
        <v>20.106564351184549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195.80903373714432</v>
      </c>
      <c r="T104" s="62">
        <f t="shared" si="88"/>
        <v>388.30721786668977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19.139999958041663</v>
      </c>
      <c r="AA104" s="23">
        <f>EXP(-LN(2)/25)*AA103+(1-EXP(-LN(2)/25))/(LN(2)/25)*Calculateur!V104*Calculateur!X104*VLOOKUP('Données projet'!$B$9,Paramètres!$A$1:$I$89,3,0)*0.475*44/12</f>
        <v>0.56777135391451594</v>
      </c>
      <c r="AB104" s="23">
        <f>EXP(-LN(2)/2)*AB103+(1-EXP(-LN(2)/2))/(LN(2)/2)*V104*Y104*VLOOKUP('Données projet'!$B$9,Paramètres!$A$1:$I$89,3,0)*0.475*44/12</f>
        <v>7.2984889806679038E-9</v>
      </c>
      <c r="AC104" s="24">
        <f t="shared" si="57"/>
        <v>19.707771319254668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195.80903373714432</v>
      </c>
      <c r="T105" s="62">
        <f t="shared" si="88"/>
        <v>388.30721786668977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18.764676233111704</v>
      </c>
      <c r="AA105" s="23">
        <f>EXP(-LN(2)/25)*AA104+(1-EXP(-LN(2)/25))/(LN(2)/25)*Calculateur!V105*Calculateur!X105*VLOOKUP('Données projet'!$B$9,Paramètres!$A$1:$I$89,3,0)*0.475*44/12</f>
        <v>0.55224561638392566</v>
      </c>
      <c r="AB105" s="23">
        <f>EXP(-LN(2)/2)*AB104+(1-EXP(-LN(2)/2))/(LN(2)/2)*V105*Y105*VLOOKUP('Données projet'!$B$9,Paramètres!$A$1:$I$89,3,0)*0.475*44/12</f>
        <v>5.1608110506455682E-9</v>
      </c>
      <c r="AC105" s="24">
        <f t="shared" si="57"/>
        <v>19.316921854656439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195.80903373714432</v>
      </c>
      <c r="T106" s="62">
        <f t="shared" si="88"/>
        <v>388.30721786668977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18.396712377502755</v>
      </c>
      <c r="AA106" s="23">
        <f>EXP(-LN(2)/25)*AA105+(1-EXP(-LN(2)/25))/(LN(2)/25)*Calculateur!V106*Calculateur!X106*VLOOKUP('Données projet'!$B$9,Paramètres!$A$1:$I$89,3,0)*0.475*44/12</f>
        <v>0.53714443096257247</v>
      </c>
      <c r="AB106" s="23">
        <f>EXP(-LN(2)/2)*AB105+(1-EXP(-LN(2)/2))/(LN(2)/2)*V106*Y106*VLOOKUP('Données projet'!$B$9,Paramètres!$A$1:$I$89,3,0)*0.475*44/12</f>
        <v>3.6492444903339523E-9</v>
      </c>
      <c r="AC106" s="24">
        <f t="shared" si="57"/>
        <v>18.933856812114573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195.80903373714432</v>
      </c>
      <c r="T107" s="62">
        <f t="shared" si="88"/>
        <v>388.30721786668977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18.035964068666505</v>
      </c>
      <c r="AA107" s="23">
        <f>EXP(-LN(2)/25)*AA106+(1-EXP(-LN(2)/25))/(LN(2)/25)*Calculateur!V107*Calculateur!X107*VLOOKUP('Données projet'!$B$9,Paramètres!$A$1:$I$89,3,0)*0.475*44/12</f>
        <v>0.52245618825070295</v>
      </c>
      <c r="AB107" s="23">
        <f>EXP(-LN(2)/2)*AB106+(1-EXP(-LN(2)/2))/(LN(2)/2)*V107*Y107*VLOOKUP('Données projet'!$B$9,Paramètres!$A$1:$I$89,3,0)*0.475*44/12</f>
        <v>2.5804055253227845E-9</v>
      </c>
      <c r="AC107" s="24">
        <f t="shared" si="57"/>
        <v>18.558420259497616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195.80903373714432</v>
      </c>
      <c r="T108" s="62">
        <f t="shared" si="88"/>
        <v>388.30721786668977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17.682289814131792</v>
      </c>
      <c r="AA108" s="23">
        <f>EXP(-LN(2)/25)*AA107+(1-EXP(-LN(2)/25))/(LN(2)/25)*Calculateur!V108*Calculateur!X108*VLOOKUP('Données projet'!$B$9,Paramètres!$A$1:$I$89,3,0)*0.475*44/12</f>
        <v>0.50816959630821057</v>
      </c>
      <c r="AB108" s="23">
        <f>EXP(-LN(2)/2)*AB107+(1-EXP(-LN(2)/2))/(LN(2)/2)*V108*Y108*VLOOKUP('Données projet'!$B$9,Paramètres!$A$1:$I$89,3,0)*0.475*44/12</f>
        <v>1.8246222451669766E-9</v>
      </c>
      <c r="AC108" s="24">
        <f t="shared" si="57"/>
        <v>18.190459412264627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195.80903373714432</v>
      </c>
      <c r="T109" s="62">
        <f t="shared" si="88"/>
        <v>388.30721786668977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17.33555089600851</v>
      </c>
      <c r="AA109" s="23">
        <f>EXP(-LN(2)/25)*AA108+(1-EXP(-LN(2)/25))/(LN(2)/25)*Calculateur!V109*Calculateur!X109*VLOOKUP('Données projet'!$B$9,Paramètres!$A$1:$I$89,3,0)*0.475*44/12</f>
        <v>0.49427367197368494</v>
      </c>
      <c r="AB109" s="23">
        <f>EXP(-LN(2)/2)*AB108+(1-EXP(-LN(2)/2))/(LN(2)/2)*V109*Y109*VLOOKUP('Données projet'!$B$9,Paramètres!$A$1:$I$89,3,0)*0.475*44/12</f>
        <v>1.2902027626613925E-9</v>
      </c>
      <c r="AC109" s="24">
        <f t="shared" si="57"/>
        <v>17.829824569272397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195.80903373714432</v>
      </c>
      <c r="T110" s="62">
        <f t="shared" si="88"/>
        <v>388.30721786668977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16.995611316579769</v>
      </c>
      <c r="AA110" s="23">
        <f>EXP(-LN(2)/25)*AA109+(1-EXP(-LN(2)/25))/(LN(2)/25)*Calculateur!V110*Calculateur!X110*VLOOKUP('Données projet'!$B$9,Paramètres!$A$1:$I$89,3,0)*0.475*44/12</f>
        <v>0.4807577324208418</v>
      </c>
      <c r="AB110" s="23">
        <f>EXP(-LN(2)/2)*AB109+(1-EXP(-LN(2)/2))/(LN(2)/2)*V110*Y110*VLOOKUP('Données projet'!$B$9,Paramètres!$A$1:$I$89,3,0)*0.475*44/12</f>
        <v>9.1231112258348839E-10</v>
      </c>
      <c r="AC110" s="24">
        <f t="shared" si="57"/>
        <v>17.476369049912922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195.80903373714432</v>
      </c>
      <c r="T111" s="62">
        <f t="shared" si="88"/>
        <v>388.30721786668977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16.662337744960954</v>
      </c>
      <c r="AA111" s="23">
        <f>EXP(-LN(2)/25)*AA110+(1-EXP(-LN(2)/25))/(LN(2)/25)*Calculateur!V111*Calculateur!X111*VLOOKUP('Données projet'!$B$9,Paramètres!$A$1:$I$89,3,0)*0.475*44/12</f>
        <v>0.46761138694584353</v>
      </c>
      <c r="AB111" s="23">
        <f>EXP(-LN(2)/2)*AB110+(1-EXP(-LN(2)/2))/(LN(2)/2)*V111*Y111*VLOOKUP('Données projet'!$B$9,Paramètres!$A$1:$I$89,3,0)*0.475*44/12</f>
        <v>6.4510138133069633E-10</v>
      </c>
      <c r="AC111" s="24">
        <f t="shared" si="57"/>
        <v>17.1299491325519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195.80903373714432</v>
      </c>
      <c r="T112" s="62">
        <f t="shared" si="88"/>
        <v>388.30721786668977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16.33559946480478</v>
      </c>
      <c r="AA112" s="23">
        <f>EXP(-LN(2)/25)*AA111+(1-EXP(-LN(2)/25))/(LN(2)/25)*Calculateur!V112*Calculateur!X112*VLOOKUP('Données projet'!$B$9,Paramètres!$A$1:$I$89,3,0)*0.475*44/12</f>
        <v>0.45482452897919534</v>
      </c>
      <c r="AB112" s="23">
        <f>EXP(-LN(2)/2)*AB111+(1-EXP(-LN(2)/2))/(LN(2)/2)*V112*Y112*VLOOKUP('Données projet'!$B$9,Paramètres!$A$1:$I$89,3,0)*0.475*44/12</f>
        <v>4.561555612917443E-10</v>
      </c>
      <c r="AC112" s="24">
        <f t="shared" si="57"/>
        <v>16.790423994240129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195.80903373714432</v>
      </c>
      <c r="T113" s="62">
        <f t="shared" si="88"/>
        <v>388.30721786668977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16.015268323031794</v>
      </c>
      <c r="AA113" s="23">
        <f>EXP(-LN(2)/25)*AA112+(1-EXP(-LN(2)/25))/(LN(2)/25)*Calculateur!V113*Calculateur!X113*VLOOKUP('Données projet'!$B$9,Paramètres!$A$1:$I$89,3,0)*0.475*44/12</f>
        <v>0.4423873283160768</v>
      </c>
      <c r="AB113" s="23">
        <f>EXP(-LN(2)/2)*AB112+(1-EXP(-LN(2)/2))/(LN(2)/2)*V113*Y113*VLOOKUP('Données projet'!$B$9,Paramètres!$A$1:$I$89,3,0)*0.475*44/12</f>
        <v>3.2255069066534822E-10</v>
      </c>
      <c r="AC113" s="24">
        <f t="shared" si="57"/>
        <v>16.457655651670422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195.80903373714432</v>
      </c>
      <c r="T114" s="62">
        <f t="shared" si="88"/>
        <v>388.30721786668977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15.701218679566272</v>
      </c>
      <c r="AA114" s="23">
        <f>EXP(-LN(2)/25)*AA113+(1-EXP(-LN(2)/25))/(LN(2)/25)*Calculateur!V114*Calculateur!X114*VLOOKUP('Données projet'!$B$9,Paramètres!$A$1:$I$89,3,0)*0.475*44/12</f>
        <v>0.43029022355913515</v>
      </c>
      <c r="AB114" s="23">
        <f>EXP(-LN(2)/2)*AB113+(1-EXP(-LN(2)/2))/(LN(2)/2)*V114*Y114*VLOOKUP('Données projet'!$B$9,Paramètres!$A$1:$I$89,3,0)*0.475*44/12</f>
        <v>2.2807778064587217E-10</v>
      </c>
      <c r="AC114" s="24">
        <f t="shared" si="57"/>
        <v>16.131508903353485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195.80903373714432</v>
      </c>
      <c r="T115" s="62">
        <f t="shared" si="88"/>
        <v>388.30721786668977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15.393327358057743</v>
      </c>
      <c r="AA115" s="23">
        <f>EXP(-LN(2)/25)*AA114+(1-EXP(-LN(2)/25))/(LN(2)/25)*Calculateur!V115*Calculateur!X115*VLOOKUP('Données projet'!$B$9,Paramètres!$A$1:$I$89,3,0)*0.475*44/12</f>
        <v>0.41852391476793122</v>
      </c>
      <c r="AB115" s="23">
        <f>EXP(-LN(2)/2)*AB114+(1-EXP(-LN(2)/2))/(LN(2)/2)*V115*Y115*VLOOKUP('Données projet'!$B$9,Paramètres!$A$1:$I$89,3,0)*0.475*44/12</f>
        <v>1.6127534533267413E-10</v>
      </c>
      <c r="AC115" s="24">
        <f t="shared" si="57"/>
        <v>15.811851272986949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195.80903373714432</v>
      </c>
      <c r="T116" s="62">
        <f t="shared" si="88"/>
        <v>388.30721786668977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15.091473597568832</v>
      </c>
      <c r="AA116" s="23">
        <f>EXP(-LN(2)/25)*AA115+(1-EXP(-LN(2)/25))/(LN(2)/25)*Calculateur!V116*Calculateur!X116*VLOOKUP('Données projet'!$B$9,Paramètres!$A$1:$I$89,3,0)*0.475*44/12</f>
        <v>0.40707935630938602</v>
      </c>
      <c r="AB116" s="23">
        <f>EXP(-LN(2)/2)*AB115+(1-EXP(-LN(2)/2))/(LN(2)/2)*V116*Y116*VLOOKUP('Données projet'!$B$9,Paramètres!$A$1:$I$89,3,0)*0.475*44/12</f>
        <v>1.140388903229361E-10</v>
      </c>
      <c r="AC116" s="24">
        <f t="shared" si="57"/>
        <v>15.498552953992258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195.80903373714432</v>
      </c>
      <c r="T117" s="62">
        <f t="shared" si="88"/>
        <v>388.30721786668977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14.795539005210495</v>
      </c>
      <c r="AA117" s="23">
        <f>EXP(-LN(2)/25)*AA116+(1-EXP(-LN(2)/25))/(LN(2)/25)*Calculateur!V117*Calculateur!X117*VLOOKUP('Données projet'!$B$9,Paramètres!$A$1:$I$89,3,0)*0.475*44/12</f>
        <v>0.39594774990373288</v>
      </c>
      <c r="AB117" s="23">
        <f>EXP(-LN(2)/2)*AB116+(1-EXP(-LN(2)/2))/(LN(2)/2)*V117*Y117*VLOOKUP('Données projet'!$B$9,Paramètres!$A$1:$I$89,3,0)*0.475*44/12</f>
        <v>8.063767266633708E-11</v>
      </c>
      <c r="AC117" s="24">
        <f t="shared" si="57"/>
        <v>15.191486755194866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195.80903373714432</v>
      </c>
      <c r="T118" s="62">
        <f t="shared" si="88"/>
        <v>388.30721786668977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14.505407509706027</v>
      </c>
      <c r="AA118" s="23">
        <f>EXP(-LN(2)/25)*AA117+(1-EXP(-LN(2)/25))/(LN(2)/25)*Calculateur!V118*Calculateur!X118*VLOOKUP('Données projet'!$B$9,Paramètres!$A$1:$I$89,3,0)*0.475*44/12</f>
        <v>0.38512053786062811</v>
      </c>
      <c r="AB118" s="23">
        <f>EXP(-LN(2)/2)*AB117+(1-EXP(-LN(2)/2))/(LN(2)/2)*V118*Y118*VLOOKUP('Données projet'!$B$9,Paramètres!$A$1:$I$89,3,0)*0.475*44/12</f>
        <v>5.7019445161468063E-11</v>
      </c>
      <c r="AC118" s="24">
        <f t="shared" si="57"/>
        <v>14.890528047623674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195.80903373714432</v>
      </c>
      <c r="T119" s="62">
        <f t="shared" si="88"/>
        <v>388.30721786668977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14.220965315865662</v>
      </c>
      <c r="AA119" s="23">
        <f>EXP(-LN(2)/25)*AA118+(1-EXP(-LN(2)/25))/(LN(2)/25)*Calculateur!V119*Calculateur!X119*VLOOKUP('Données projet'!$B$9,Paramètres!$A$1:$I$89,3,0)*0.475*44/12</f>
        <v>0.37458939650022033</v>
      </c>
      <c r="AB119" s="23">
        <f>EXP(-LN(2)/2)*AB118+(1-EXP(-LN(2)/2))/(LN(2)/2)*V119*Y119*VLOOKUP('Données projet'!$B$9,Paramètres!$A$1:$I$89,3,0)*0.475*44/12</f>
        <v>4.0318836333168546E-11</v>
      </c>
      <c r="AC119" s="24">
        <f t="shared" si="57"/>
        <v>14.5955547124062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195.80903373714432</v>
      </c>
      <c r="T120" s="62">
        <f t="shared" si="88"/>
        <v>388.30721786668977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13.9421008599539</v>
      </c>
      <c r="AA120" s="23">
        <f>EXP(-LN(2)/25)*AA119+(1-EXP(-LN(2)/25))/(LN(2)/25)*Calculateur!V120*Calculateur!X120*VLOOKUP('Données projet'!$B$9,Paramètres!$A$1:$I$89,3,0)*0.475*44/12</f>
        <v>0.36434622975412156</v>
      </c>
      <c r="AB120" s="23">
        <f>EXP(-LN(2)/2)*AB119+(1-EXP(-LN(2)/2))/(LN(2)/2)*V120*Y120*VLOOKUP('Données projet'!$B$9,Paramètres!$A$1:$I$89,3,0)*0.475*44/12</f>
        <v>2.8509722580734035E-11</v>
      </c>
      <c r="AC120" s="24">
        <f t="shared" si="57"/>
        <v>14.306447089736531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195.80903373714432</v>
      </c>
      <c r="T121" s="62">
        <f t="shared" si="88"/>
        <v>388.30721786668977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13.668704765932045</v>
      </c>
      <c r="AA121" s="23">
        <f>EXP(-LN(2)/25)*AA120+(1-EXP(-LN(2)/25))/(LN(2)/25)*Calculateur!V121*Calculateur!X121*VLOOKUP('Données projet'!$B$9,Paramètres!$A$1:$I$89,3,0)*0.475*44/12</f>
        <v>0.35438316294135963</v>
      </c>
      <c r="AB121" s="23">
        <f>EXP(-LN(2)/2)*AB120+(1-EXP(-LN(2)/2))/(LN(2)/2)*V121*Y121*VLOOKUP('Données projet'!$B$9,Paramètres!$A$1:$I$89,3,0)*0.475*44/12</f>
        <v>2.0159418166584276E-11</v>
      </c>
      <c r="AC121" s="24">
        <f t="shared" si="57"/>
        <v>14.023087928893565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195.80903373714432</v>
      </c>
      <c r="T122" s="62">
        <f t="shared" si="88"/>
        <v>388.30721786668977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13.400669802558806</v>
      </c>
      <c r="AA122" s="23">
        <f>EXP(-LN(2)/25)*AA121+(1-EXP(-LN(2)/25))/(LN(2)/25)*Calculateur!V122*Calculateur!X122*VLOOKUP('Données projet'!$B$9,Paramètres!$A$1:$I$89,3,0)*0.475*44/12</f>
        <v>0.34469253671452754</v>
      </c>
      <c r="AB122" s="23">
        <f>EXP(-LN(2)/2)*AB121+(1-EXP(-LN(2)/2))/(LN(2)/2)*V122*Y122*VLOOKUP('Données projet'!$B$9,Paramètres!$A$1:$I$89,3,0)*0.475*44/12</f>
        <v>1.4254861290367021E-11</v>
      </c>
      <c r="AC122" s="24">
        <f t="shared" si="57"/>
        <v>13.745362339287588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195.80903373714432</v>
      </c>
      <c r="T123" s="62">
        <f t="shared" si="88"/>
        <v>388.30721786668977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13.137890841332132</v>
      </c>
      <c r="AA123" s="23">
        <f>EXP(-LN(2)/25)*AA122+(1-EXP(-LN(2)/25))/(LN(2)/25)*Calculateur!V123*Calculateur!X123*VLOOKUP('Données projet'!$B$9,Paramètres!$A$1:$I$89,3,0)*0.475*44/12</f>
        <v>0.33526690117147606</v>
      </c>
      <c r="AB123" s="23">
        <f>EXP(-LN(2)/2)*AB122+(1-EXP(-LN(2)/2))/(LN(2)/2)*V123*Y123*VLOOKUP('Données projet'!$B$9,Paramètres!$A$1:$I$89,3,0)*0.475*44/12</f>
        <v>1.007970908329214E-11</v>
      </c>
      <c r="AC123" s="24">
        <f t="shared" si="57"/>
        <v>13.473157742513687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195.80903373714432</v>
      </c>
      <c r="T124" s="62">
        <f t="shared" si="88"/>
        <v>388.30721786668977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12.880264815255773</v>
      </c>
      <c r="AA124" s="23">
        <f>EXP(-LN(2)/25)*AA123+(1-EXP(-LN(2)/25))/(LN(2)/25)*Calculateur!V124*Calculateur!X124*VLOOKUP('Données projet'!$B$9,Paramètres!$A$1:$I$89,3,0)*0.475*44/12</f>
        <v>0.326099010128022</v>
      </c>
      <c r="AB124" s="23">
        <f>EXP(-LN(2)/2)*AB123+(1-EXP(-LN(2)/2))/(LN(2)/2)*V124*Y124*VLOOKUP('Données projet'!$B$9,Paramètres!$A$1:$I$89,3,0)*0.475*44/12</f>
        <v>7.1274306451835111E-12</v>
      </c>
      <c r="AC124" s="24">
        <f t="shared" si="57"/>
        <v>13.206363825390921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195.80903373714432</v>
      </c>
      <c r="T125" s="62">
        <f t="shared" si="88"/>
        <v>388.30721786668977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12.62769067841441</v>
      </c>
      <c r="AA125" s="23">
        <f>EXP(-LN(2)/25)*AA124+(1-EXP(-LN(2)/25))/(LN(2)/25)*Calculateur!V125*Calculateur!X125*VLOOKUP('Données projet'!$B$9,Paramètres!$A$1:$I$89,3,0)*0.475*44/12</f>
        <v>0.3171818155472696</v>
      </c>
      <c r="AB125" s="23">
        <f>EXP(-LN(2)/2)*AB124+(1-EXP(-LN(2)/2))/(LN(2)/2)*V125*Y125*VLOOKUP('Données projet'!$B$9,Paramètres!$A$1:$I$89,3,0)*0.475*44/12</f>
        <v>5.0398545416460707E-12</v>
      </c>
      <c r="AC125" s="24">
        <f t="shared" si="57"/>
        <v>12.94487249396672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195.80903373714432</v>
      </c>
      <c r="T126" s="62">
        <f t="shared" si="88"/>
        <v>388.30721786668977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12.380069366341495</v>
      </c>
      <c r="AA126" s="23">
        <f>EXP(-LN(2)/25)*AA125+(1-EXP(-LN(2)/25))/(LN(2)/25)*Calculateur!V126*Calculateur!X126*VLOOKUP('Données projet'!$B$9,Paramètres!$A$1:$I$89,3,0)*0.475*44/12</f>
        <v>0.30850846212126276</v>
      </c>
      <c r="AB126" s="23">
        <f>EXP(-LN(2)/2)*AB125+(1-EXP(-LN(2)/2))/(LN(2)/2)*V126*Y126*VLOOKUP('Données projet'!$B$9,Paramètres!$A$1:$I$89,3,0)*0.475*44/12</f>
        <v>3.5637153225917559E-12</v>
      </c>
      <c r="AC126" s="24">
        <f t="shared" si="57"/>
        <v>12.68857782846632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195.80903373714432</v>
      </c>
      <c r="T127" s="62">
        <f t="shared" si="88"/>
        <v>388.30721786668977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12.137303757164242</v>
      </c>
      <c r="AA127" s="23">
        <f>EXP(-LN(2)/25)*AA126+(1-EXP(-LN(2)/25))/(LN(2)/25)*Calculateur!V127*Calculateur!X127*VLOOKUP('Données projet'!$B$9,Paramètres!$A$1:$I$89,3,0)*0.475*44/12</f>
        <v>0.30007228200080194</v>
      </c>
      <c r="AB127" s="23">
        <f>EXP(-LN(2)/2)*AB126+(1-EXP(-LN(2)/2))/(LN(2)/2)*V127*Y127*VLOOKUP('Données projet'!$B$9,Paramètres!$A$1:$I$89,3,0)*0.475*44/12</f>
        <v>2.5199272708230358E-12</v>
      </c>
      <c r="AC127" s="24">
        <f t="shared" si="57"/>
        <v>12.437376039167564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195.80903373714432</v>
      </c>
      <c r="T128" s="62">
        <f t="shared" si="88"/>
        <v>388.30721786668977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11.899298633510554</v>
      </c>
      <c r="AA128" s="23">
        <f>EXP(-LN(2)/25)*AA127+(1-EXP(-LN(2)/25))/(LN(2)/25)*Calculateur!V128*Calculateur!X128*VLOOKUP('Données projet'!$B$9,Paramètres!$A$1:$I$89,3,0)*0.475*44/12</f>
        <v>0.29186678966937452</v>
      </c>
      <c r="AB128" s="23">
        <f>EXP(-LN(2)/2)*AB127+(1-EXP(-LN(2)/2))/(LN(2)/2)*V128*Y128*VLOOKUP('Données projet'!$B$9,Paramètres!$A$1:$I$89,3,0)*0.475*44/12</f>
        <v>1.7818576612958784E-12</v>
      </c>
      <c r="AC128" s="24">
        <f t="shared" si="57"/>
        <v>12.19116542318171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195.80903373714432</v>
      </c>
      <c r="T129" s="62">
        <f t="shared" si="88"/>
        <v>388.30721786668977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11.665960645162924</v>
      </c>
      <c r="AA129" s="23">
        <f>EXP(-LN(2)/25)*AA128+(1-EXP(-LN(2)/25))/(LN(2)/25)*Calculateur!V129*Calculateur!X129*VLOOKUP('Données projet'!$B$9,Paramètres!$A$1:$I$89,3,0)*0.475*44/12</f>
        <v>0.28388567695725808</v>
      </c>
      <c r="AB129" s="23">
        <f>EXP(-LN(2)/2)*AB128+(1-EXP(-LN(2)/2))/(LN(2)/2)*V129*Y129*VLOOKUP('Données projet'!$B$9,Paramètres!$A$1:$I$89,3,0)*0.475*44/12</f>
        <v>1.2599636354115181E-12</v>
      </c>
      <c r="AC129" s="24">
        <f t="shared" si="57"/>
        <v>11.949846322121441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195.80903373714432</v>
      </c>
      <c r="T130" s="62">
        <f t="shared" si="88"/>
        <v>388.30721786668977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11.437198272444672</v>
      </c>
      <c r="AA130" s="23">
        <f>EXP(-LN(2)/25)*AA129+(1-EXP(-LN(2)/25))/(LN(2)/25)*Calculateur!V130*Calculateur!X130*VLOOKUP('Données projet'!$B$9,Paramètres!$A$1:$I$89,3,0)*0.475*44/12</f>
        <v>0.27612280819196294</v>
      </c>
      <c r="AB130" s="23">
        <f>EXP(-LN(2)/2)*AB129+(1-EXP(-LN(2)/2))/(LN(2)/2)*V130*Y130*VLOOKUP('Données projet'!$B$9,Paramètres!$A$1:$I$89,3,0)*0.475*44/12</f>
        <v>8.9092883064793929E-13</v>
      </c>
      <c r="AC130" s="24">
        <f t="shared" si="57"/>
        <v>11.713321080637526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195.80903373714432</v>
      </c>
      <c r="T131" s="62">
        <f t="shared" si="88"/>
        <v>388.30721786668977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11.212921790324154</v>
      </c>
      <c r="AA131" s="23">
        <f>EXP(-LN(2)/25)*AA130+(1-EXP(-LN(2)/25))/(LN(2)/25)*Calculateur!V131*Calculateur!X131*VLOOKUP('Données projet'!$B$9,Paramètres!$A$1:$I$89,3,0)*0.475*44/12</f>
        <v>0.26857221548128635</v>
      </c>
      <c r="AB131" s="23">
        <f>EXP(-LN(2)/2)*AB130+(1-EXP(-LN(2)/2))/(LN(2)/2)*V131*Y131*VLOOKUP('Données projet'!$B$9,Paramètres!$A$1:$I$89,3,0)*0.475*44/12</f>
        <v>6.2998181770575914E-13</v>
      </c>
      <c r="AC131" s="24">
        <f t="shared" si="57"/>
        <v>11.481494005806072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195.80903373714432</v>
      </c>
      <c r="T132" s="62">
        <f t="shared" si="88"/>
        <v>388.30721786668977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10.993043233222874</v>
      </c>
      <c r="AA132" s="23">
        <f>EXP(-LN(2)/25)*AA131+(1-EXP(-LN(2)/25))/(LN(2)/25)*Calculateur!V132*Calculateur!X132*VLOOKUP('Données projet'!$B$9,Paramètres!$A$1:$I$89,3,0)*0.475*44/12</f>
        <v>0.26122809412535158</v>
      </c>
      <c r="AB132" s="23">
        <f>EXP(-LN(2)/2)*AB131+(1-EXP(-LN(2)/2))/(LN(2)/2)*V132*Y132*VLOOKUP('Données projet'!$B$9,Paramètres!$A$1:$I$89,3,0)*0.475*44/12</f>
        <v>4.4546441532396975E-13</v>
      </c>
      <c r="AC132" s="24">
        <f t="shared" ref="AC132:AC153" si="111">SUM(Z132:AB132)</f>
        <v>11.254271327348672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195.80903373714432</v>
      </c>
      <c r="T133" s="62">
        <f t="shared" ref="T133:T196" si="142">$T$3</f>
        <v>388.30721786668977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10.777476360513672</v>
      </c>
      <c r="AA133" s="23">
        <f>EXP(-LN(2)/25)*AA132+(1-EXP(-LN(2)/25))/(LN(2)/25)*Calculateur!V133*Calculateur!X133*VLOOKUP('Données projet'!$B$9,Paramètres!$A$1:$I$89,3,0)*0.475*44/12</f>
        <v>0.2540847981541054</v>
      </c>
      <c r="AB133" s="23">
        <f>EXP(-LN(2)/2)*AB132+(1-EXP(-LN(2)/2))/(LN(2)/2)*V133*Y133*VLOOKUP('Données projet'!$B$9,Paramètres!$A$1:$I$89,3,0)*0.475*44/12</f>
        <v>3.1499090885287962E-13</v>
      </c>
      <c r="AC133" s="24">
        <f t="shared" si="111"/>
        <v>11.031561158668092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195.80903373714432</v>
      </c>
      <c r="T134" s="62">
        <f t="shared" si="142"/>
        <v>388.30721786668977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10.566136622695488</v>
      </c>
      <c r="AA134" s="23">
        <f>EXP(-LN(2)/25)*AA133+(1-EXP(-LN(2)/25))/(LN(2)/25)*Calculateur!V134*Calculateur!X134*VLOOKUP('Données projet'!$B$9,Paramètres!$A$1:$I$89,3,0)*0.475*44/12</f>
        <v>0.24713683598684258</v>
      </c>
      <c r="AB134" s="23">
        <f>EXP(-LN(2)/2)*AB133+(1-EXP(-LN(2)/2))/(LN(2)/2)*V134*Y134*VLOOKUP('Données projet'!$B$9,Paramètres!$A$1:$I$89,3,0)*0.475*44/12</f>
        <v>2.227322076619849E-13</v>
      </c>
      <c r="AC134" s="24">
        <f t="shared" si="111"/>
        <v>10.813273458682552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195.80903373714432</v>
      </c>
      <c r="T135" s="62">
        <f t="shared" si="142"/>
        <v>388.30721786668977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10.358941128231407</v>
      </c>
      <c r="AA135" s="23">
        <f>EXP(-LN(2)/25)*AA134+(1-EXP(-LN(2)/25))/(LN(2)/25)*Calculateur!V135*Calculateur!X135*VLOOKUP('Données projet'!$B$9,Paramètres!$A$1:$I$89,3,0)*0.475*44/12</f>
        <v>0.24037886621042101</v>
      </c>
      <c r="AB135" s="23">
        <f>EXP(-LN(2)/2)*AB134+(1-EXP(-LN(2)/2))/(LN(2)/2)*V135*Y135*VLOOKUP('Données projet'!$B$9,Paramètres!$A$1:$I$89,3,0)*0.475*44/12</f>
        <v>1.5749545442643984E-13</v>
      </c>
      <c r="AC135" s="24">
        <f t="shared" si="111"/>
        <v>10.599319994441986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195.80903373714432</v>
      </c>
      <c r="T136" s="62">
        <f t="shared" si="142"/>
        <v>388.30721786668977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10.155808611036994</v>
      </c>
      <c r="AA136" s="23">
        <f>EXP(-LN(2)/25)*AA135+(1-EXP(-LN(2)/25))/(LN(2)/25)*Calculateur!V136*Calculateur!X136*VLOOKUP('Données projet'!$B$9,Paramètres!$A$1:$I$89,3,0)*0.475*44/12</f>
        <v>0.23380569347292188</v>
      </c>
      <c r="AB136" s="23">
        <f>EXP(-LN(2)/2)*AB135+(1-EXP(-LN(2)/2))/(LN(2)/2)*V136*Y136*VLOOKUP('Données projet'!$B$9,Paramètres!$A$1:$I$89,3,0)*0.475*44/12</f>
        <v>1.1136610383099247E-13</v>
      </c>
      <c r="AC136" s="24">
        <f t="shared" si="111"/>
        <v>10.389614304510028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195.80903373714432</v>
      </c>
      <c r="T137" s="62">
        <f t="shared" si="142"/>
        <v>388.30721786668977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9.9566593986061616</v>
      </c>
      <c r="AA137" s="23">
        <f>EXP(-LN(2)/25)*AA136+(1-EXP(-LN(2)/25))/(LN(2)/25)*Calculateur!V137*Calculateur!X137*VLOOKUP('Données projet'!$B$9,Paramètres!$A$1:$I$89,3,0)*0.475*44/12</f>
        <v>0.22741226448959778</v>
      </c>
      <c r="AB137" s="23">
        <f>EXP(-LN(2)/2)*AB136+(1-EXP(-LN(2)/2))/(LN(2)/2)*V137*Y137*VLOOKUP('Données projet'!$B$9,Paramètres!$A$1:$I$89,3,0)*0.475*44/12</f>
        <v>7.8747727213219931E-14</v>
      </c>
      <c r="AC137" s="24">
        <f t="shared" si="111"/>
        <v>10.184071663095837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195.80903373714432</v>
      </c>
      <c r="T138" s="62">
        <f t="shared" si="142"/>
        <v>388.30721786668977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9.761415380762072</v>
      </c>
      <c r="AA138" s="23">
        <f>EXP(-LN(2)/25)*AA137+(1-EXP(-LN(2)/25))/(LN(2)/25)*Calculateur!V138*Calculateur!X138*VLOOKUP('Données projet'!$B$9,Paramètres!$A$1:$I$89,3,0)*0.475*44/12</f>
        <v>0.22119366415803851</v>
      </c>
      <c r="AB138" s="23">
        <f>EXP(-LN(2)/2)*AB137+(1-EXP(-LN(2)/2))/(LN(2)/2)*V138*Y138*VLOOKUP('Données projet'!$B$9,Paramètres!$A$1:$I$89,3,0)*0.475*44/12</f>
        <v>5.5683051915496244E-14</v>
      </c>
      <c r="AC138" s="24">
        <f t="shared" si="111"/>
        <v>9.9826090449201654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195.80903373714432</v>
      </c>
      <c r="T139" s="62">
        <f t="shared" si="142"/>
        <v>388.30721786668977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9.5699999790208139</v>
      </c>
      <c r="AA139" s="23">
        <f>EXP(-LN(2)/25)*AA138+(1-EXP(-LN(2)/25))/(LN(2)/25)*Calculateur!V139*Calculateur!X139*VLOOKUP('Données projet'!$B$9,Paramètres!$A$1:$I$89,3,0)*0.475*44/12</f>
        <v>0.21514511177956769</v>
      </c>
      <c r="AB139" s="23">
        <f>EXP(-LN(2)/2)*AB138+(1-EXP(-LN(2)/2))/(LN(2)/2)*V139*Y139*VLOOKUP('Données projet'!$B$9,Paramètres!$A$1:$I$89,3,0)*0.475*44/12</f>
        <v>3.9373863606609972E-14</v>
      </c>
      <c r="AC139" s="24">
        <f t="shared" si="111"/>
        <v>9.7851450908004214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195.80903373714432</v>
      </c>
      <c r="T140" s="62">
        <f t="shared" si="142"/>
        <v>388.30721786668977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9.3823381165558342</v>
      </c>
      <c r="AA140" s="23">
        <f>EXP(-LN(2)/25)*AA139+(1-EXP(-LN(2)/25))/(LN(2)/25)*Calculateur!V140*Calculateur!X140*VLOOKUP('Données projet'!$B$9,Paramètres!$A$1:$I$89,3,0)*0.475*44/12</f>
        <v>0.20926195738396569</v>
      </c>
      <c r="AB140" s="23">
        <f>EXP(-LN(2)/2)*AB139+(1-EXP(-LN(2)/2))/(LN(2)/2)*V140*Y140*VLOOKUP('Données projet'!$B$9,Paramètres!$A$1:$I$89,3,0)*0.475*44/12</f>
        <v>2.7841525957748125E-14</v>
      </c>
      <c r="AC140" s="24">
        <f t="shared" si="111"/>
        <v>9.5916000739398282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195.80903373714432</v>
      </c>
      <c r="T141" s="62">
        <f t="shared" si="142"/>
        <v>388.30721786668977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9.1983561887513599</v>
      </c>
      <c r="AA141" s="23">
        <f>EXP(-LN(2)/25)*AA140+(1-EXP(-LN(2)/25))/(LN(2)/25)*Calculateur!V141*Calculateur!X141*VLOOKUP('Données projet'!$B$9,Paramètres!$A$1:$I$89,3,0)*0.475*44/12</f>
        <v>0.20353967815469309</v>
      </c>
      <c r="AB141" s="23">
        <f>EXP(-LN(2)/2)*AB140+(1-EXP(-LN(2)/2))/(LN(2)/2)*V141*Y141*VLOOKUP('Données projet'!$B$9,Paramètres!$A$1:$I$89,3,0)*0.475*44/12</f>
        <v>1.9686931803304989E-14</v>
      </c>
      <c r="AC141" s="24">
        <f t="shared" si="111"/>
        <v>9.4018958669060719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195.80903373714432</v>
      </c>
      <c r="T142" s="62">
        <f t="shared" si="142"/>
        <v>388.30721786668977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9.0179820343332349</v>
      </c>
      <c r="AA142" s="23">
        <f>EXP(-LN(2)/25)*AA141+(1-EXP(-LN(2)/25))/(LN(2)/25)*Calculateur!V142*Calculateur!X142*VLOOKUP('Données projet'!$B$9,Paramètres!$A$1:$I$89,3,0)*0.475*44/12</f>
        <v>0.19797387495186652</v>
      </c>
      <c r="AB142" s="23">
        <f>EXP(-LN(2)/2)*AB141+(1-EXP(-LN(2)/2))/(LN(2)/2)*V142*Y142*VLOOKUP('Données projet'!$B$9,Paramètres!$A$1:$I$89,3,0)*0.475*44/12</f>
        <v>1.3920762978874066E-14</v>
      </c>
      <c r="AC142" s="24">
        <f t="shared" si="111"/>
        <v>9.2159559092851158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195.80903373714432</v>
      </c>
      <c r="T143" s="62">
        <f t="shared" si="142"/>
        <v>388.30721786668977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8.8411449070658783</v>
      </c>
      <c r="AA143" s="23">
        <f>EXP(-LN(2)/25)*AA142+(1-EXP(-LN(2)/25))/(LN(2)/25)*Calculateur!V143*Calculateur!X143*VLOOKUP('Données projet'!$B$9,Paramètres!$A$1:$I$89,3,0)*0.475*44/12</f>
        <v>0.19256026893031414</v>
      </c>
      <c r="AB143" s="23">
        <f>EXP(-LN(2)/2)*AB142+(1-EXP(-LN(2)/2))/(LN(2)/2)*V143*Y143*VLOOKUP('Données projet'!$B$9,Paramètres!$A$1:$I$89,3,0)*0.475*44/12</f>
        <v>9.8434659016524961E-15</v>
      </c>
      <c r="AC143" s="24">
        <f t="shared" si="111"/>
        <v>9.0337051759962037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195.80903373714432</v>
      </c>
      <c r="T144" s="62">
        <f t="shared" si="142"/>
        <v>388.30721786668977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8.6677754480042388</v>
      </c>
      <c r="AA144" s="23">
        <f>EXP(-LN(2)/25)*AA143+(1-EXP(-LN(2)/25))/(LN(2)/25)*Calculateur!V144*Calculateur!X144*VLOOKUP('Données projet'!$B$9,Paramètres!$A$1:$I$89,3,0)*0.475*44/12</f>
        <v>0.18729469825011025</v>
      </c>
      <c r="AB144" s="23">
        <f>EXP(-LN(2)/2)*AB143+(1-EXP(-LN(2)/2))/(LN(2)/2)*V144*Y144*VLOOKUP('Données projet'!$B$9,Paramètres!$A$1:$I$89,3,0)*0.475*44/12</f>
        <v>6.9603814894370336E-15</v>
      </c>
      <c r="AC144" s="24">
        <f t="shared" si="111"/>
        <v>8.8550701462543557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195.80903373714432</v>
      </c>
      <c r="T145" s="62">
        <f t="shared" si="142"/>
        <v>388.30721786668977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8.4978056582898684</v>
      </c>
      <c r="AA145" s="23">
        <f>EXP(-LN(2)/25)*AA144+(1-EXP(-LN(2)/25))/(LN(2)/25)*Calculateur!V145*Calculateur!X145*VLOOKUP('Données projet'!$B$9,Paramètres!$A$1:$I$89,3,0)*0.475*44/12</f>
        <v>0.18217311487706087</v>
      </c>
      <c r="AB145" s="23">
        <f>EXP(-LN(2)/2)*AB144+(1-EXP(-LN(2)/2))/(LN(2)/2)*V145*Y145*VLOOKUP('Données projet'!$B$9,Paramètres!$A$1:$I$89,3,0)*0.475*44/12</f>
        <v>4.9217329508262488E-15</v>
      </c>
      <c r="AC145" s="24">
        <f t="shared" si="111"/>
        <v>8.6799787731669351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195.80903373714432</v>
      </c>
      <c r="T146" s="62">
        <f t="shared" si="142"/>
        <v>388.30721786668977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8.3311688724804629</v>
      </c>
      <c r="AA146" s="23">
        <f>EXP(-LN(2)/25)*AA145+(1-EXP(-LN(2)/25))/(LN(2)/25)*Calculateur!V146*Calculateur!X146*VLOOKUP('Données projet'!$B$9,Paramètres!$A$1:$I$89,3,0)*0.475*44/12</f>
        <v>0.1771915814706799</v>
      </c>
      <c r="AB146" s="23">
        <f>EXP(-LN(2)/2)*AB145+(1-EXP(-LN(2)/2))/(LN(2)/2)*V146*Y146*VLOOKUP('Données projet'!$B$9,Paramètres!$A$1:$I$89,3,0)*0.475*44/12</f>
        <v>3.4801907447185176E-15</v>
      </c>
      <c r="AC146" s="24">
        <f t="shared" si="111"/>
        <v>8.5083604539511466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195.80903373714432</v>
      </c>
      <c r="T147" s="62">
        <f t="shared" si="142"/>
        <v>388.30721786668977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8.1677997324023757</v>
      </c>
      <c r="AA147" s="23">
        <f>EXP(-LN(2)/25)*AA146+(1-EXP(-LN(2)/25))/(LN(2)/25)*Calculateur!V147*Calculateur!X147*VLOOKUP('Données projet'!$B$9,Paramètres!$A$1:$I$89,3,0)*0.475*44/12</f>
        <v>0.17234626835726385</v>
      </c>
      <c r="AB147" s="23">
        <f>EXP(-LN(2)/2)*AB146+(1-EXP(-LN(2)/2))/(LN(2)/2)*V147*Y147*VLOOKUP('Données projet'!$B$9,Paramètres!$A$1:$I$89,3,0)*0.475*44/12</f>
        <v>2.4608664754131248E-15</v>
      </c>
      <c r="AC147" s="24">
        <f t="shared" si="111"/>
        <v>8.340146000759642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195.80903373714432</v>
      </c>
      <c r="T148" s="62">
        <f t="shared" si="142"/>
        <v>388.30721786668977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8.0076341615158828</v>
      </c>
      <c r="AA148" s="23">
        <f>EXP(-LN(2)/25)*AA147+(1-EXP(-LN(2)/25))/(LN(2)/25)*Calculateur!V148*Calculateur!X148*VLOOKUP('Données projet'!$B$9,Paramètres!$A$1:$I$89,3,0)*0.475*44/12</f>
        <v>0.16763345058573811</v>
      </c>
      <c r="AB148" s="23">
        <f>EXP(-LN(2)/2)*AB147+(1-EXP(-LN(2)/2))/(LN(2)/2)*V148*Y148*VLOOKUP('Données projet'!$B$9,Paramètres!$A$1:$I$89,3,0)*0.475*44/12</f>
        <v>1.740095372359259E-15</v>
      </c>
      <c r="AC148" s="24">
        <f t="shared" si="111"/>
        <v>8.1752676121016226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195.80903373714432</v>
      </c>
      <c r="T149" s="62">
        <f t="shared" si="142"/>
        <v>388.30721786668977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7.8506093397831229</v>
      </c>
      <c r="AA149" s="23">
        <f>EXP(-LN(2)/25)*AA148+(1-EXP(-LN(2)/25))/(LN(2)/25)*Calculateur!V149*Calculateur!X149*VLOOKUP('Données projet'!$B$9,Paramètres!$A$1:$I$89,3,0)*0.475*44/12</f>
        <v>0.16304950506401106</v>
      </c>
      <c r="AB149" s="23">
        <f>EXP(-LN(2)/2)*AB148+(1-EXP(-LN(2)/2))/(LN(2)/2)*V149*Y149*VLOOKUP('Données projet'!$B$9,Paramètres!$A$1:$I$89,3,0)*0.475*44/12</f>
        <v>1.2304332377065626E-15</v>
      </c>
      <c r="AC149" s="24">
        <f t="shared" si="111"/>
        <v>8.0136588448471358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195.80903373714432</v>
      </c>
      <c r="T150" s="62">
        <f t="shared" si="142"/>
        <v>388.30721786668977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7.6966636790288581</v>
      </c>
      <c r="AA150" s="23">
        <f>EXP(-LN(2)/25)*AA149+(1-EXP(-LN(2)/25))/(LN(2)/25)*Calculateur!V150*Calculateur!X150*VLOOKUP('Données projet'!$B$9,Paramètres!$A$1:$I$89,3,0)*0.475*44/12</f>
        <v>0.15859090777363485</v>
      </c>
      <c r="AB150" s="23">
        <f>EXP(-LN(2)/2)*AB149+(1-EXP(-LN(2)/2))/(LN(2)/2)*V150*Y150*VLOOKUP('Données projet'!$B$9,Paramètres!$A$1:$I$89,3,0)*0.475*44/12</f>
        <v>8.7004768617962959E-16</v>
      </c>
      <c r="AC150" s="24">
        <f t="shared" si="111"/>
        <v>7.8552545868024941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195.80903373714432</v>
      </c>
      <c r="T151" s="62">
        <f t="shared" si="142"/>
        <v>388.30721786668977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7.5457367987844028</v>
      </c>
      <c r="AA151" s="23">
        <f>EXP(-LN(2)/25)*AA150+(1-EXP(-LN(2)/25))/(LN(2)/25)*Calculateur!V151*Calculateur!X151*VLOOKUP('Données projet'!$B$9,Paramètres!$A$1:$I$89,3,0)*0.475*44/12</f>
        <v>0.15425423106063144</v>
      </c>
      <c r="AB151" s="23">
        <f>EXP(-LN(2)/2)*AB150+(1-EXP(-LN(2)/2))/(LN(2)/2)*V151*Y151*VLOOKUP('Données projet'!$B$9,Paramètres!$A$1:$I$89,3,0)*0.475*44/12</f>
        <v>6.152166188532814E-16</v>
      </c>
      <c r="AC151" s="24">
        <f t="shared" si="111"/>
        <v>7.6999910298450356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195.80903373714432</v>
      </c>
      <c r="T152" s="62">
        <f t="shared" si="142"/>
        <v>388.30721786668977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7.3977695026052341</v>
      </c>
      <c r="AA152" s="23">
        <f>EXP(-LN(2)/25)*AA151+(1-EXP(-LN(2)/25))/(LN(2)/25)*Calculateur!V152*Calculateur!X152*VLOOKUP('Données projet'!$B$9,Paramètres!$A$1:$I$89,3,0)*0.475*44/12</f>
        <v>0.15003614100040102</v>
      </c>
      <c r="AB152" s="23">
        <f>EXP(-LN(2)/2)*AB151+(1-EXP(-LN(2)/2))/(LN(2)/2)*V152*Y152*VLOOKUP('Données projet'!$B$9,Paramètres!$A$1:$I$89,3,0)*0.475*44/12</f>
        <v>4.350238430898149E-16</v>
      </c>
      <c r="AC152" s="24">
        <f t="shared" si="111"/>
        <v>7.5478056436056349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195.80903373714432</v>
      </c>
      <c r="T153" s="62">
        <f t="shared" si="142"/>
        <v>388.30721786668977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7.252703754853</v>
      </c>
      <c r="AA153" s="23">
        <f>EXP(-LN(2)/25)*AA152+(1-EXP(-LN(2)/25))/(LN(2)/25)*Calculateur!V153*Calculateur!X153*VLOOKUP('Données projet'!$B$9,Paramètres!$A$1:$I$89,3,0)*0.475*44/12</f>
        <v>0.14593339483468731</v>
      </c>
      <c r="AB153" s="23">
        <f>EXP(-LN(2)/2)*AB152+(1-EXP(-LN(2)/2))/(LN(2)/2)*V153*Y153*VLOOKUP('Données projet'!$B$9,Paramètres!$A$1:$I$89,3,0)*0.475*44/12</f>
        <v>3.0760830942664075E-16</v>
      </c>
      <c r="AC153" s="24">
        <f t="shared" si="111"/>
        <v>7.398637149687687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195.80903373714432</v>
      </c>
      <c r="T154" s="62">
        <f t="shared" si="142"/>
        <v>388.30721786668977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7.1104826579328178</v>
      </c>
      <c r="AA154" s="23">
        <f>EXP(-LN(2)/25)*AA153+(1-EXP(-LN(2)/25))/(LN(2)/25)*Calculateur!V154*Calculateur!X154*VLOOKUP('Données projet'!$B$9,Paramètres!$A$1:$I$89,3,0)*0.475*44/12</f>
        <v>0.1419428384786291</v>
      </c>
      <c r="AB154" s="23">
        <f>EXP(-LN(2)/2)*AB153+(1-EXP(-LN(2)/2))/(LN(2)/2)*V154*Y154*VLOOKUP('Données projet'!$B$9,Paramètres!$A$1:$I$89,3,0)*0.475*44/12</f>
        <v>2.1751192154490747E-16</v>
      </c>
      <c r="AC154" s="24">
        <f t="shared" ref="AC154:AC203" si="163">SUM(Z154:AB154)</f>
        <v>7.2524254964114467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195.80903373714432</v>
      </c>
      <c r="T155" s="62">
        <f t="shared" si="142"/>
        <v>388.30721786668977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6.9710504299769367</v>
      </c>
      <c r="AA155" s="23">
        <f>EXP(-LN(2)/25)*AA154+(1-EXP(-LN(2)/25))/(LN(2)/25)*Calculateur!V155*Calculateur!X155*VLOOKUP('Données projet'!$B$9,Paramètres!$A$1:$I$89,3,0)*0.475*44/12</f>
        <v>0.13806140409598153</v>
      </c>
      <c r="AB155" s="23">
        <f>EXP(-LN(2)/2)*AB154+(1-EXP(-LN(2)/2))/(LN(2)/2)*V155*Y155*VLOOKUP('Données projet'!$B$9,Paramètres!$A$1:$I$89,3,0)*0.475*44/12</f>
        <v>1.538041547133204E-16</v>
      </c>
      <c r="AC155" s="24">
        <f t="shared" si="163"/>
        <v>7.1091118340729178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195.80903373714432</v>
      </c>
      <c r="T156" s="62">
        <f t="shared" si="142"/>
        <v>388.30721786668977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6.8343523829660091</v>
      </c>
      <c r="AA156" s="23">
        <f>EXP(-LN(2)/25)*AA155+(1-EXP(-LN(2)/25))/(LN(2)/25)*Calculateur!V156*Calculateur!X156*VLOOKUP('Données projet'!$B$9,Paramètres!$A$1:$I$89,3,0)*0.475*44/12</f>
        <v>0.1342861077406432</v>
      </c>
      <c r="AB156" s="23">
        <f>EXP(-LN(2)/2)*AB155+(1-EXP(-LN(2)/2))/(LN(2)/2)*V156*Y156*VLOOKUP('Données projet'!$B$9,Paramètres!$A$1:$I$89,3,0)*0.475*44/12</f>
        <v>1.0875596077245376E-16</v>
      </c>
      <c r="AC156" s="24">
        <f t="shared" si="163"/>
        <v>6.9686384907066525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195.80903373714432</v>
      </c>
      <c r="T157" s="62">
        <f t="shared" si="142"/>
        <v>388.30721786668977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6.7003349012793896</v>
      </c>
      <c r="AA157" s="23">
        <f>EXP(-LN(2)/25)*AA156+(1-EXP(-LN(2)/25))/(LN(2)/25)*Calculateur!V157*Calculateur!X157*VLOOKUP('Données projet'!$B$9,Paramètres!$A$1:$I$89,3,0)*0.475*44/12</f>
        <v>0.13061404706267582</v>
      </c>
      <c r="AB157" s="23">
        <f>EXP(-LN(2)/2)*AB156+(1-EXP(-LN(2)/2))/(LN(2)/2)*V157*Y157*VLOOKUP('Données projet'!$B$9,Paramètres!$A$1:$I$89,3,0)*0.475*44/12</f>
        <v>7.6902077356660212E-17</v>
      </c>
      <c r="AC157" s="24">
        <f t="shared" si="163"/>
        <v>6.8309489483420656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195.80903373714432</v>
      </c>
      <c r="T158" s="62">
        <f t="shared" si="142"/>
        <v>388.30721786668977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6.5689454206660525</v>
      </c>
      <c r="AA158" s="23">
        <f>EXP(-LN(2)/25)*AA157+(1-EXP(-LN(2)/25))/(LN(2)/25)*Calculateur!V158*Calculateur!X158*VLOOKUP('Données projet'!$B$9,Paramètres!$A$1:$I$89,3,0)*0.475*44/12</f>
        <v>0.12704239907705273</v>
      </c>
      <c r="AB158" s="23">
        <f>EXP(-LN(2)/2)*AB157+(1-EXP(-LN(2)/2))/(LN(2)/2)*V158*Y158*VLOOKUP('Données projet'!$B$9,Paramètres!$A$1:$I$89,3,0)*0.475*44/12</f>
        <v>5.4377980386226887E-17</v>
      </c>
      <c r="AC158" s="24">
        <f t="shared" si="163"/>
        <v>6.6959878197431051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195.80903373714432</v>
      </c>
      <c r="T159" s="62">
        <f t="shared" si="142"/>
        <v>388.30721786668977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6.440132407627873</v>
      </c>
      <c r="AA159" s="23">
        <f>EXP(-LN(2)/25)*AA158+(1-EXP(-LN(2)/25))/(LN(2)/25)*Calculateur!V159*Calculateur!X159*VLOOKUP('Données projet'!$B$9,Paramètres!$A$1:$I$89,3,0)*0.475*44/12</f>
        <v>0.12356841799342132</v>
      </c>
      <c r="AB159" s="23">
        <f>EXP(-LN(2)/2)*AB158+(1-EXP(-LN(2)/2))/(LN(2)/2)*V159*Y159*VLOOKUP('Données projet'!$B$9,Paramètres!$A$1:$I$89,3,0)*0.475*44/12</f>
        <v>3.8451038678330112E-17</v>
      </c>
      <c r="AC159" s="24">
        <f t="shared" si="163"/>
        <v>6.5637008256212939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195.80903373714432</v>
      </c>
      <c r="T160" s="62">
        <f t="shared" si="142"/>
        <v>388.30721786668977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6.3138453392071918</v>
      </c>
      <c r="AA160" s="23">
        <f>EXP(-LN(2)/25)*AA159+(1-EXP(-LN(2)/25))/(LN(2)/25)*Calculateur!V160*Calculateur!X160*VLOOKUP('Données projet'!$B$9,Paramètres!$A$1:$I$89,3,0)*0.475*44/12</f>
        <v>0.12018943310521053</v>
      </c>
      <c r="AB160" s="23">
        <f>EXP(-LN(2)/2)*AB159+(1-EXP(-LN(2)/2))/(LN(2)/2)*V160*Y160*VLOOKUP('Données projet'!$B$9,Paramètres!$A$1:$I$89,3,0)*0.475*44/12</f>
        <v>2.7188990193113449E-17</v>
      </c>
      <c r="AC160" s="24">
        <f t="shared" si="163"/>
        <v>6.4340347723124021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195.80903373714432</v>
      </c>
      <c r="T161" s="62">
        <f t="shared" si="142"/>
        <v>388.30721786668977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6.1900346831707349</v>
      </c>
      <c r="AA161" s="23">
        <f>EXP(-LN(2)/25)*AA160+(1-EXP(-LN(2)/25))/(LN(2)/25)*Calculateur!V161*Calculateur!X161*VLOOKUP('Données projet'!$B$9,Paramètres!$A$1:$I$89,3,0)*0.475*44/12</f>
        <v>0.11690284673646097</v>
      </c>
      <c r="AB161" s="23">
        <f>EXP(-LN(2)/2)*AB160+(1-EXP(-LN(2)/2))/(LN(2)/2)*V161*Y161*VLOOKUP('Données projet'!$B$9,Paramètres!$A$1:$I$89,3,0)*0.475*44/12</f>
        <v>1.9225519339165059E-17</v>
      </c>
      <c r="AC161" s="24">
        <f t="shared" si="163"/>
        <v>6.3069375299071959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195.80903373714432</v>
      </c>
      <c r="T162" s="62">
        <f t="shared" si="142"/>
        <v>388.30721786668977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6.0686518785821093</v>
      </c>
      <c r="AA162" s="23">
        <f>EXP(-LN(2)/25)*AA161+(1-EXP(-LN(2)/25))/(LN(2)/25)*Calculateur!V162*Calculateur!X162*VLOOKUP('Données projet'!$B$9,Paramètres!$A$1:$I$89,3,0)*0.475*44/12</f>
        <v>0.11370613224479892</v>
      </c>
      <c r="AB162" s="23">
        <f>EXP(-LN(2)/2)*AB161+(1-EXP(-LN(2)/2))/(LN(2)/2)*V162*Y162*VLOOKUP('Données projet'!$B$9,Paramètres!$A$1:$I$89,3,0)*0.475*44/12</f>
        <v>1.3594495096556726E-17</v>
      </c>
      <c r="AC162" s="24">
        <f t="shared" si="163"/>
        <v>6.1823580108269081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195.80903373714432</v>
      </c>
      <c r="T163" s="62">
        <f t="shared" si="142"/>
        <v>388.30721786668977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5.9496493167552664</v>
      </c>
      <c r="AA163" s="23">
        <f>EXP(-LN(2)/25)*AA162+(1-EXP(-LN(2)/25))/(LN(2)/25)*Calculateur!V163*Calculateur!X163*VLOOKUP('Données projet'!$B$9,Paramètres!$A$1:$I$89,3,0)*0.475*44/12</f>
        <v>0.11059683207901928</v>
      </c>
      <c r="AB163" s="23">
        <f>EXP(-LN(2)/2)*AB162+(1-EXP(-LN(2)/2))/(LN(2)/2)*V163*Y163*VLOOKUP('Données projet'!$B$9,Paramètres!$A$1:$I$89,3,0)*0.475*44/12</f>
        <v>9.6127596695825311E-18</v>
      </c>
      <c r="AC163" s="24">
        <f t="shared" si="163"/>
        <v>6.0602461488342856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195.80903373714432</v>
      </c>
      <c r="T164" s="62">
        <f t="shared" si="142"/>
        <v>388.30721786668977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5.8329803225814523</v>
      </c>
      <c r="AA164" s="23">
        <f>EXP(-LN(2)/25)*AA163+(1-EXP(-LN(2)/25))/(LN(2)/25)*Calculateur!V164*Calculateur!X164*VLOOKUP('Données projet'!$B$9,Paramètres!$A$1:$I$89,3,0)*0.475*44/12</f>
        <v>0.10757255588978387</v>
      </c>
      <c r="AB164" s="23">
        <f>EXP(-LN(2)/2)*AB163+(1-EXP(-LN(2)/2))/(LN(2)/2)*V164*Y164*VLOOKUP('Données projet'!$B$9,Paramètres!$A$1:$I$89,3,0)*0.475*44/12</f>
        <v>6.7972475482783639E-18</v>
      </c>
      <c r="AC164" s="24">
        <f t="shared" si="163"/>
        <v>5.9405528784712365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195.80903373714432</v>
      </c>
      <c r="T165" s="62">
        <f t="shared" si="142"/>
        <v>388.30721786668977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5.7185991362223261</v>
      </c>
      <c r="AA165" s="23">
        <f>EXP(-LN(2)/25)*AA164+(1-EXP(-LN(2)/25))/(LN(2)/25)*Calculateur!V165*Calculateur!X165*VLOOKUP('Données projet'!$B$9,Paramètres!$A$1:$I$89,3,0)*0.475*44/12</f>
        <v>0.10463097869198287</v>
      </c>
      <c r="AB165" s="23">
        <f>EXP(-LN(2)/2)*AB164+(1-EXP(-LN(2)/2))/(LN(2)/2)*V165*Y165*VLOOKUP('Données projet'!$B$9,Paramètres!$A$1:$I$89,3,0)*0.475*44/12</f>
        <v>4.8063798347912663E-18</v>
      </c>
      <c r="AC165" s="24">
        <f t="shared" si="163"/>
        <v>5.8232301149143089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195.80903373714432</v>
      </c>
      <c r="T166" s="62">
        <f t="shared" si="142"/>
        <v>388.30721786668977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5.6064608951620682</v>
      </c>
      <c r="AA166" s="23">
        <f>EXP(-LN(2)/25)*AA165+(1-EXP(-LN(2)/25))/(LN(2)/25)*Calculateur!V166*Calculateur!X166*VLOOKUP('Données projet'!$B$9,Paramètres!$A$1:$I$89,3,0)*0.475*44/12</f>
        <v>0.10176983907734657</v>
      </c>
      <c r="AB166" s="23">
        <f>EXP(-LN(2)/2)*AB165+(1-EXP(-LN(2)/2))/(LN(2)/2)*V166*Y166*VLOOKUP('Données projet'!$B$9,Paramètres!$A$1:$I$89,3,0)*0.475*44/12</f>
        <v>3.3986237741391827E-18</v>
      </c>
      <c r="AC166" s="24">
        <f t="shared" si="163"/>
        <v>5.7082307342394145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195.80903373714432</v>
      </c>
      <c r="T167" s="62">
        <f t="shared" si="142"/>
        <v>388.30721786668977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5.4965216166114281</v>
      </c>
      <c r="AA167" s="23">
        <f>EXP(-LN(2)/25)*AA166+(1-EXP(-LN(2)/25))/(LN(2)/25)*Calculateur!V167*Calculateur!X167*VLOOKUP('Données projet'!$B$9,Paramètres!$A$1:$I$89,3,0)*0.475*44/12</f>
        <v>9.898693747593329E-2</v>
      </c>
      <c r="AB167" s="23">
        <f>EXP(-LN(2)/2)*AB166+(1-EXP(-LN(2)/2))/(LN(2)/2)*V167*Y167*VLOOKUP('Données projet'!$B$9,Paramètres!$A$1:$I$89,3,0)*0.475*44/12</f>
        <v>2.4031899173956336E-18</v>
      </c>
      <c r="AC167" s="24">
        <f t="shared" si="163"/>
        <v>5.5955085540873615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195.80903373714432</v>
      </c>
      <c r="T168" s="62">
        <f t="shared" si="142"/>
        <v>388.30721786668977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5.3887381802568273</v>
      </c>
      <c r="AA168" s="23">
        <f>EXP(-LN(2)/25)*AA167+(1-EXP(-LN(2)/25))/(LN(2)/25)*Calculateur!V168*Calculateur!X168*VLOOKUP('Données projet'!$B$9,Paramètres!$A$1:$I$89,3,0)*0.475*44/12</f>
        <v>9.6280134465157097E-2</v>
      </c>
      <c r="AB168" s="23">
        <f>EXP(-LN(2)/2)*AB167+(1-EXP(-LN(2)/2))/(LN(2)/2)*V168*Y168*VLOOKUP('Données projet'!$B$9,Paramètres!$A$1:$I$89,3,0)*0.475*44/12</f>
        <v>1.6993118870695916E-18</v>
      </c>
      <c r="AC168" s="24">
        <f t="shared" si="163"/>
        <v>5.4850183147219846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195.80903373714432</v>
      </c>
      <c r="T169" s="62">
        <f t="shared" si="142"/>
        <v>388.30721786668977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5.2830683113477361</v>
      </c>
      <c r="AA169" s="23">
        <f>EXP(-LN(2)/25)*AA168+(1-EXP(-LN(2)/25))/(LN(2)/25)*Calculateur!V169*Calculateur!X169*VLOOKUP('Données projet'!$B$9,Paramètres!$A$1:$I$89,3,0)*0.475*44/12</f>
        <v>9.3647349125055152E-2</v>
      </c>
      <c r="AB169" s="23">
        <f>EXP(-LN(2)/2)*AB168+(1-EXP(-LN(2)/2))/(LN(2)/2)*V169*Y169*VLOOKUP('Données projet'!$B$9,Paramètres!$A$1:$I$89,3,0)*0.475*44/12</f>
        <v>1.201594958697817E-18</v>
      </c>
      <c r="AC169" s="24">
        <f t="shared" si="163"/>
        <v>5.376715660472791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195.80903373714432</v>
      </c>
      <c r="T170" s="62">
        <f t="shared" si="142"/>
        <v>388.30721786668977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5.1794705641156957</v>
      </c>
      <c r="AA170" s="23">
        <f>EXP(-LN(2)/25)*AA169+(1-EXP(-LN(2)/25))/(LN(2)/25)*Calculateur!V170*Calculateur!X170*VLOOKUP('Données projet'!$B$9,Paramètres!$A$1:$I$89,3,0)*0.475*44/12</f>
        <v>9.108655743853046E-2</v>
      </c>
      <c r="AB170" s="23">
        <f>EXP(-LN(2)/2)*AB169+(1-EXP(-LN(2)/2))/(LN(2)/2)*V170*Y170*VLOOKUP('Données projet'!$B$9,Paramètres!$A$1:$I$89,3,0)*0.475*44/12</f>
        <v>8.4965594353479597E-19</v>
      </c>
      <c r="AC170" s="24">
        <f t="shared" si="163"/>
        <v>5.2705571215542264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195.80903373714432</v>
      </c>
      <c r="T171" s="62">
        <f t="shared" si="142"/>
        <v>388.30721786668977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5.0779043055184898</v>
      </c>
      <c r="AA171" s="23">
        <f>EXP(-LN(2)/25)*AA170+(1-EXP(-LN(2)/25))/(LN(2)/25)*Calculateur!V171*Calculateur!X171*VLOOKUP('Données projet'!$B$9,Paramètres!$A$1:$I$89,3,0)*0.475*44/12</f>
        <v>8.8595790735339977E-2</v>
      </c>
      <c r="AB171" s="23">
        <f>EXP(-LN(2)/2)*AB170+(1-EXP(-LN(2)/2))/(LN(2)/2)*V171*Y171*VLOOKUP('Données projet'!$B$9,Paramètres!$A$1:$I$89,3,0)*0.475*44/12</f>
        <v>6.0079747934890858E-19</v>
      </c>
      <c r="AC171" s="24">
        <f t="shared" si="163"/>
        <v>5.1665000962538299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195.80903373714432</v>
      </c>
      <c r="T172" s="62">
        <f t="shared" si="142"/>
        <v>388.30721786668977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4.9783296993030737</v>
      </c>
      <c r="AA172" s="23">
        <f>EXP(-LN(2)/25)*AA171+(1-EXP(-LN(2)/25))/(LN(2)/25)*Calculateur!V172*Calculateur!X172*VLOOKUP('Données projet'!$B$9,Paramètres!$A$1:$I$89,3,0)*0.475*44/12</f>
        <v>8.6173134178631955E-2</v>
      </c>
      <c r="AB172" s="23">
        <f>EXP(-LN(2)/2)*AB171+(1-EXP(-LN(2)/2))/(LN(2)/2)*V172*Y172*VLOOKUP('Données projet'!$B$9,Paramètres!$A$1:$I$89,3,0)*0.475*44/12</f>
        <v>4.2482797176739803E-19</v>
      </c>
      <c r="AC172" s="24">
        <f t="shared" si="163"/>
        <v>5.0645028334817059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195.80903373714432</v>
      </c>
      <c r="T173" s="62">
        <f t="shared" si="142"/>
        <v>388.30721786668977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4.8807076903810289</v>
      </c>
      <c r="AA173" s="23">
        <f>EXP(-LN(2)/25)*AA172+(1-EXP(-LN(2)/25))/(LN(2)/25)*Calculateur!V173*Calculateur!X173*VLOOKUP('Données projet'!$B$9,Paramètres!$A$1:$I$89,3,0)*0.475*44/12</f>
        <v>8.3816725292869085E-2</v>
      </c>
      <c r="AB173" s="23">
        <f>EXP(-LN(2)/2)*AB172+(1-EXP(-LN(2)/2))/(LN(2)/2)*V173*Y173*VLOOKUP('Données projet'!$B$9,Paramètres!$A$1:$I$89,3,0)*0.475*44/12</f>
        <v>3.0039873967445434E-19</v>
      </c>
      <c r="AC173" s="24">
        <f t="shared" si="163"/>
        <v>4.9645244156738979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195.80903373714432</v>
      </c>
      <c r="T174" s="62">
        <f t="shared" si="142"/>
        <v>388.30721786668977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4.7849999895103998</v>
      </c>
      <c r="AA174" s="23">
        <f>EXP(-LN(2)/25)*AA173+(1-EXP(-LN(2)/25))/(LN(2)/25)*Calculateur!V174*Calculateur!X174*VLOOKUP('Données projet'!$B$9,Paramètres!$A$1:$I$89,3,0)*0.475*44/12</f>
        <v>8.1524752532005557E-2</v>
      </c>
      <c r="AB174" s="23">
        <f>EXP(-LN(2)/2)*AB173+(1-EXP(-LN(2)/2))/(LN(2)/2)*V174*Y174*VLOOKUP('Données projet'!$B$9,Paramètres!$A$1:$I$89,3,0)*0.475*44/12</f>
        <v>2.1241398588369904E-19</v>
      </c>
      <c r="AC174" s="24">
        <f t="shared" si="163"/>
        <v>4.8665247420424054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195.80903373714432</v>
      </c>
      <c r="T175" s="62">
        <f t="shared" si="142"/>
        <v>388.30721786668977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4.6911690582779109</v>
      </c>
      <c r="AA175" s="23">
        <f>EXP(-LN(2)/25)*AA174+(1-EXP(-LN(2)/25))/(LN(2)/25)*Calculateur!V175*Calculateur!X175*VLOOKUP('Données projet'!$B$9,Paramètres!$A$1:$I$89,3,0)*0.475*44/12</f>
        <v>7.9295453886817455E-2</v>
      </c>
      <c r="AB175" s="23">
        <f>EXP(-LN(2)/2)*AB174+(1-EXP(-LN(2)/2))/(LN(2)/2)*V175*Y175*VLOOKUP('Données projet'!$B$9,Paramètres!$A$1:$I$89,3,0)*0.475*44/12</f>
        <v>1.5019936983722719E-19</v>
      </c>
      <c r="AC175" s="24">
        <f t="shared" si="163"/>
        <v>4.770464512164728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195.80903373714432</v>
      </c>
      <c r="T176" s="62">
        <f t="shared" si="142"/>
        <v>388.30721786668977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4.5991780943756737</v>
      </c>
      <c r="AA176" s="23">
        <f>EXP(-LN(2)/25)*AA175+(1-EXP(-LN(2)/25))/(LN(2)/25)*Calculateur!V176*Calculateur!X176*VLOOKUP('Données projet'!$B$9,Paramètres!$A$1:$I$89,3,0)*0.475*44/12</f>
        <v>7.7127115530315746E-2</v>
      </c>
      <c r="AB176" s="23">
        <f>EXP(-LN(2)/2)*AB175+(1-EXP(-LN(2)/2))/(LN(2)/2)*V176*Y176*VLOOKUP('Données projet'!$B$9,Paramètres!$A$1:$I$89,3,0)*0.475*44/12</f>
        <v>1.0620699294184954E-19</v>
      </c>
      <c r="AC176" s="24">
        <f t="shared" si="163"/>
        <v>4.6763052099059896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195.80903373714432</v>
      </c>
      <c r="T177" s="62">
        <f t="shared" si="142"/>
        <v>388.30721786668977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4.5089910171666121</v>
      </c>
      <c r="AA177" s="23">
        <f>EXP(-LN(2)/25)*AA176+(1-EXP(-LN(2)/25))/(LN(2)/25)*Calculateur!V177*Calculateur!X177*VLOOKUP('Données projet'!$B$9,Paramètres!$A$1:$I$89,3,0)*0.475*44/12</f>
        <v>7.5018070500200526E-2</v>
      </c>
      <c r="AB177" s="23">
        <f>EXP(-LN(2)/2)*AB176+(1-EXP(-LN(2)/2))/(LN(2)/2)*V177*Y177*VLOOKUP('Données projet'!$B$9,Paramètres!$A$1:$I$89,3,0)*0.475*44/12</f>
        <v>7.5099684918613609E-20</v>
      </c>
      <c r="AC177" s="24">
        <f t="shared" si="163"/>
        <v>4.5840090876668125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195.80903373714432</v>
      </c>
      <c r="T178" s="62">
        <f t="shared" si="142"/>
        <v>388.30721786668977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4.4205724535329347</v>
      </c>
      <c r="AA178" s="23">
        <f>EXP(-LN(2)/25)*AA177+(1-EXP(-LN(2)/25))/(LN(2)/25)*Calculateur!V178*Calculateur!X178*VLOOKUP('Données projet'!$B$9,Paramètres!$A$1:$I$89,3,0)*0.475*44/12</f>
        <v>7.2966697417343671E-2</v>
      </c>
      <c r="AB178" s="23">
        <f>EXP(-LN(2)/2)*AB177+(1-EXP(-LN(2)/2))/(LN(2)/2)*V178*Y178*VLOOKUP('Données projet'!$B$9,Paramètres!$A$1:$I$89,3,0)*0.475*44/12</f>
        <v>5.3103496470924778E-20</v>
      </c>
      <c r="AC178" s="24">
        <f t="shared" si="163"/>
        <v>4.4935391509502782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195.80903373714432</v>
      </c>
      <c r="T179" s="62">
        <f t="shared" si="142"/>
        <v>388.30721786668977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4.333887724002115</v>
      </c>
      <c r="AA179" s="23">
        <f>EXP(-LN(2)/25)*AA178+(1-EXP(-LN(2)/25))/(LN(2)/25)*Calculateur!V179*Calculateur!X179*VLOOKUP('Données projet'!$B$9,Paramètres!$A$1:$I$89,3,0)*0.475*44/12</f>
        <v>7.0971419239314562E-2</v>
      </c>
      <c r="AB179" s="23">
        <f>EXP(-LN(2)/2)*AB178+(1-EXP(-LN(2)/2))/(LN(2)/2)*V179*Y179*VLOOKUP('Données projet'!$B$9,Paramètres!$A$1:$I$89,3,0)*0.475*44/12</f>
        <v>3.754984245930681E-20</v>
      </c>
      <c r="AC179" s="24">
        <f t="shared" si="163"/>
        <v>4.4048591432414295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195.80903373714432</v>
      </c>
      <c r="T180" s="62">
        <f t="shared" si="142"/>
        <v>388.30721786668977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4.2489028291449298</v>
      </c>
      <c r="AA180" s="23">
        <f>EXP(-LN(2)/25)*AA179+(1-EXP(-LN(2)/25))/(LN(2)/25)*Calculateur!V180*Calculateur!X180*VLOOKUP('Données projet'!$B$9,Paramètres!$A$1:$I$89,3,0)*0.475*44/12</f>
        <v>6.9030702047990777E-2</v>
      </c>
      <c r="AB180" s="23">
        <f>EXP(-LN(2)/2)*AB179+(1-EXP(-LN(2)/2))/(LN(2)/2)*V180*Y180*VLOOKUP('Données projet'!$B$9,Paramètres!$A$1:$I$89,3,0)*0.475*44/12</f>
        <v>2.6551748235462395E-20</v>
      </c>
      <c r="AC180" s="24">
        <f t="shared" si="163"/>
        <v>4.3179335311929208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195.80903373714432</v>
      </c>
      <c r="T181" s="62">
        <f t="shared" si="142"/>
        <v>388.30721786668977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4.165584436240227</v>
      </c>
      <c r="AA181" s="23">
        <f>EXP(-LN(2)/25)*AA180+(1-EXP(-LN(2)/25))/(LN(2)/25)*Calculateur!V181*Calculateur!X181*VLOOKUP('Données projet'!$B$9,Paramètres!$A$1:$I$89,3,0)*0.475*44/12</f>
        <v>6.7143053870321615E-2</v>
      </c>
      <c r="AB181" s="23">
        <f>EXP(-LN(2)/2)*AB180+(1-EXP(-LN(2)/2))/(LN(2)/2)*V181*Y181*VLOOKUP('Données projet'!$B$9,Paramètres!$A$1:$I$89,3,0)*0.475*44/12</f>
        <v>1.8774921229653408E-20</v>
      </c>
      <c r="AC181" s="24">
        <f t="shared" si="163"/>
        <v>4.2327274901105483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195.80903373714432</v>
      </c>
      <c r="T182" s="62">
        <f t="shared" si="142"/>
        <v>388.30721786668977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4.0838998662011834</v>
      </c>
      <c r="AA182" s="23">
        <f>EXP(-LN(2)/25)*AA181+(1-EXP(-LN(2)/25))/(LN(2)/25)*Calculateur!V182*Calculateur!X182*VLOOKUP('Données projet'!$B$9,Paramètres!$A$1:$I$89,3,0)*0.475*44/12</f>
        <v>6.5307023531337924E-2</v>
      </c>
      <c r="AB182" s="23">
        <f>EXP(-LN(2)/2)*AB181+(1-EXP(-LN(2)/2))/(LN(2)/2)*V182*Y182*VLOOKUP('Données projet'!$B$9,Paramètres!$A$1:$I$89,3,0)*0.475*44/12</f>
        <v>1.3275874117731199E-20</v>
      </c>
      <c r="AC182" s="24">
        <f t="shared" si="163"/>
        <v>4.1492068897325209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195.80903373714432</v>
      </c>
      <c r="T183" s="62">
        <f t="shared" si="142"/>
        <v>388.30721786668977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4.003817080757937</v>
      </c>
      <c r="AA183" s="23">
        <f>EXP(-LN(2)/25)*AA182+(1-EXP(-LN(2)/25))/(LN(2)/25)*Calculateur!V183*Calculateur!X183*VLOOKUP('Données projet'!$B$9,Paramètres!$A$1:$I$89,3,0)*0.475*44/12</f>
        <v>6.3521199538526377E-2</v>
      </c>
      <c r="AB183" s="23">
        <f>EXP(-LN(2)/2)*AB182+(1-EXP(-LN(2)/2))/(LN(2)/2)*V183*Y183*VLOOKUP('Données projet'!$B$9,Paramètres!$A$1:$I$89,3,0)*0.475*44/12</f>
        <v>9.3874606148267056E-21</v>
      </c>
      <c r="AC183" s="24">
        <f t="shared" si="163"/>
        <v>4.0673382802964637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195.80903373714432</v>
      </c>
      <c r="T184" s="62">
        <f t="shared" si="142"/>
        <v>388.30721786668977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3.925304669891557</v>
      </c>
      <c r="AA184" s="23">
        <f>EXP(-LN(2)/25)*AA183+(1-EXP(-LN(2)/25))/(LN(2)/25)*Calculateur!V184*Calculateur!X184*VLOOKUP('Données projet'!$B$9,Paramètres!$A$1:$I$89,3,0)*0.475*44/12</f>
        <v>6.1784208996710666E-2</v>
      </c>
      <c r="AB184" s="23">
        <f>EXP(-LN(2)/2)*AB183+(1-EXP(-LN(2)/2))/(LN(2)/2)*V184*Y184*VLOOKUP('Données projet'!$B$9,Paramètres!$A$1:$I$89,3,0)*0.475*44/12</f>
        <v>6.637937058865601E-21</v>
      </c>
      <c r="AC184" s="24">
        <f t="shared" si="163"/>
        <v>3.9870888788882679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195.80903373714432</v>
      </c>
      <c r="T185" s="62">
        <f t="shared" si="142"/>
        <v>388.30721786668977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3.8483318395144246</v>
      </c>
      <c r="AA185" s="23">
        <f>EXP(-LN(2)/25)*AA184+(1-EXP(-LN(2)/25))/(LN(2)/25)*Calculateur!V185*Calculateur!X185*VLOOKUP('Données projet'!$B$9,Paramètres!$A$1:$I$89,3,0)*0.475*44/12</f>
        <v>6.0094716552605273E-2</v>
      </c>
      <c r="AB185" s="23">
        <f>EXP(-LN(2)/2)*AB184+(1-EXP(-LN(2)/2))/(LN(2)/2)*V185*Y185*VLOOKUP('Données projet'!$B$9,Paramètres!$A$1:$I$89,3,0)*0.475*44/12</f>
        <v>4.6937303074133536E-21</v>
      </c>
      <c r="AC185" s="24">
        <f t="shared" si="163"/>
        <v>3.9084265560670297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195.80903373714432</v>
      </c>
      <c r="T186" s="62">
        <f t="shared" si="142"/>
        <v>388.30721786668977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3.772868399392197</v>
      </c>
      <c r="AA186" s="23">
        <f>EXP(-LN(2)/25)*AA185+(1-EXP(-LN(2)/25))/(LN(2)/25)*Calculateur!V186*Calculateur!X186*VLOOKUP('Données projet'!$B$9,Paramètres!$A$1:$I$89,3,0)*0.475*44/12</f>
        <v>5.845142336823049E-2</v>
      </c>
      <c r="AB186" s="23">
        <f>EXP(-LN(2)/2)*AB185+(1-EXP(-LN(2)/2))/(LN(2)/2)*V186*Y186*VLOOKUP('Données projet'!$B$9,Paramètres!$A$1:$I$89,3,0)*0.475*44/12</f>
        <v>3.3189685294328009E-21</v>
      </c>
      <c r="AC186" s="24">
        <f t="shared" si="163"/>
        <v>3.8313198227604275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195.80903373714432</v>
      </c>
      <c r="T187" s="62">
        <f t="shared" si="142"/>
        <v>388.30721786668977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3.6988847513026126</v>
      </c>
      <c r="AA187" s="23">
        <f>EXP(-LN(2)/25)*AA186+(1-EXP(-LN(2)/25))/(LN(2)/25)*Calculateur!V187*Calculateur!X187*VLOOKUP('Données projet'!$B$9,Paramètres!$A$1:$I$89,3,0)*0.475*44/12</f>
        <v>5.6853066122399466E-2</v>
      </c>
      <c r="AB187" s="23">
        <f>EXP(-LN(2)/2)*AB186+(1-EXP(-LN(2)/2))/(LN(2)/2)*V187*Y187*VLOOKUP('Données projet'!$B$9,Paramètres!$A$1:$I$89,3,0)*0.475*44/12</f>
        <v>2.3468651537066772E-21</v>
      </c>
      <c r="AC187" s="24">
        <f t="shared" si="163"/>
        <v>3.755737817425012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195.80903373714432</v>
      </c>
      <c r="T188" s="62">
        <f t="shared" si="142"/>
        <v>388.30721786668977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3.6263518774264956</v>
      </c>
      <c r="AA188" s="23">
        <f>EXP(-LN(2)/25)*AA187+(1-EXP(-LN(2)/25))/(LN(2)/25)*Calculateur!V188*Calculateur!X188*VLOOKUP('Données projet'!$B$9,Paramètres!$A$1:$I$89,3,0)*0.475*44/12</f>
        <v>5.5298416039509642E-2</v>
      </c>
      <c r="AB188" s="23">
        <f>EXP(-LN(2)/2)*AB187+(1-EXP(-LN(2)/2))/(LN(2)/2)*V188*Y188*VLOOKUP('Données projet'!$B$9,Paramètres!$A$1:$I$89,3,0)*0.475*44/12</f>
        <v>1.6594842647164006E-21</v>
      </c>
      <c r="AC188" s="24">
        <f t="shared" si="163"/>
        <v>3.6816502934660051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195.80903373714432</v>
      </c>
      <c r="T189" s="62">
        <f t="shared" si="142"/>
        <v>388.30721786668977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3.5552413289664044</v>
      </c>
      <c r="AA189" s="23">
        <f>EXP(-LN(2)/25)*AA188+(1-EXP(-LN(2)/25))/(LN(2)/25)*Calculateur!V189*Calculateur!X189*VLOOKUP('Données projet'!$B$9,Paramètres!$A$1:$I$89,3,0)*0.475*44/12</f>
        <v>5.3786277944891936E-2</v>
      </c>
      <c r="AB189" s="23">
        <f>EXP(-LN(2)/2)*AB188+(1-EXP(-LN(2)/2))/(LN(2)/2)*V189*Y189*VLOOKUP('Données projet'!$B$9,Paramètres!$A$1:$I$89,3,0)*0.475*44/12</f>
        <v>1.1734325768533388E-21</v>
      </c>
      <c r="AC189" s="24">
        <f t="shared" si="163"/>
        <v>3.6090276069112965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195.80903373714432</v>
      </c>
      <c r="T190" s="62">
        <f t="shared" si="142"/>
        <v>388.30721786668977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3.4855252149884639</v>
      </c>
      <c r="AA190" s="23">
        <f>EXP(-LN(2)/25)*AA189+(1-EXP(-LN(2)/25))/(LN(2)/25)*Calculateur!V190*Calculateur!X190*VLOOKUP('Données projet'!$B$9,Paramètres!$A$1:$I$89,3,0)*0.475*44/12</f>
        <v>5.2315489345991437E-2</v>
      </c>
      <c r="AB190" s="23">
        <f>EXP(-LN(2)/2)*AB189+(1-EXP(-LN(2)/2))/(LN(2)/2)*V190*Y190*VLOOKUP('Données projet'!$B$9,Paramètres!$A$1:$I$89,3,0)*0.475*44/12</f>
        <v>8.2974213235820051E-22</v>
      </c>
      <c r="AC190" s="24">
        <f t="shared" si="163"/>
        <v>3.5378407043344553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195.80903373714432</v>
      </c>
      <c r="T191" s="62">
        <f t="shared" si="142"/>
        <v>388.30721786668977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3.4171761914830001</v>
      </c>
      <c r="AA191" s="23">
        <f>EXP(-LN(2)/25)*AA190+(1-EXP(-LN(2)/25))/(LN(2)/25)*Calculateur!V191*Calculateur!X191*VLOOKUP('Données projet'!$B$9,Paramètres!$A$1:$I$89,3,0)*0.475*44/12</f>
        <v>5.0884919538673287E-2</v>
      </c>
      <c r="AB191" s="23">
        <f>EXP(-LN(2)/2)*AB190+(1-EXP(-LN(2)/2))/(LN(2)/2)*V191*Y191*VLOOKUP('Données projet'!$B$9,Paramètres!$A$1:$I$89,3,0)*0.475*44/12</f>
        <v>5.8671628842666948E-22</v>
      </c>
      <c r="AC191" s="24">
        <f t="shared" si="163"/>
        <v>3.4680611110216732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195.80903373714432</v>
      </c>
      <c r="T192" s="62">
        <f t="shared" si="142"/>
        <v>388.30721786668977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3.3501674506396903</v>
      </c>
      <c r="AA192" s="23">
        <f>EXP(-LN(2)/25)*AA191+(1-EXP(-LN(2)/25))/(LN(2)/25)*Calculateur!V192*Calculateur!X192*VLOOKUP('Données projet'!$B$9,Paramètres!$A$1:$I$89,3,0)*0.475*44/12</f>
        <v>4.9493468737966645E-2</v>
      </c>
      <c r="AB192" s="23">
        <f>EXP(-LN(2)/2)*AB191+(1-EXP(-LN(2)/2))/(LN(2)/2)*V192*Y192*VLOOKUP('Données projet'!$B$9,Paramètres!$A$1:$I$89,3,0)*0.475*44/12</f>
        <v>4.148710661791003E-22</v>
      </c>
      <c r="AC192" s="24">
        <f t="shared" si="163"/>
        <v>3.399660919377657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195.80903373714432</v>
      </c>
      <c r="T193" s="62">
        <f t="shared" si="142"/>
        <v>388.30721786668977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3.2844727103330218</v>
      </c>
      <c r="AA193" s="23">
        <f>EXP(-LN(2)/25)*AA192+(1-EXP(-LN(2)/25))/(LN(2)/25)*Calculateur!V193*Calculateur!X193*VLOOKUP('Données projet'!$B$9,Paramètres!$A$1:$I$89,3,0)*0.475*44/12</f>
        <v>4.8140067232578548E-2</v>
      </c>
      <c r="AB193" s="23">
        <f>EXP(-LN(2)/2)*AB192+(1-EXP(-LN(2)/2))/(LN(2)/2)*V193*Y193*VLOOKUP('Données projet'!$B$9,Paramètres!$A$1:$I$89,3,0)*0.475*44/12</f>
        <v>2.9335814421333479E-22</v>
      </c>
      <c r="AC193" s="24">
        <f t="shared" si="163"/>
        <v>3.3326127775656005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195.80903373714432</v>
      </c>
      <c r="T194" s="62">
        <f t="shared" si="142"/>
        <v>388.30721786668977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3.220066203813932</v>
      </c>
      <c r="AA194" s="23">
        <f>EXP(-LN(2)/25)*AA193+(1-EXP(-LN(2)/25))/(LN(2)/25)*Calculateur!V194*Calculateur!X194*VLOOKUP('Données projet'!$B$9,Paramètres!$A$1:$I$89,3,0)*0.475*44/12</f>
        <v>4.6823674562527576E-2</v>
      </c>
      <c r="AB194" s="23">
        <f>EXP(-LN(2)/2)*AB193+(1-EXP(-LN(2)/2))/(LN(2)/2)*V194*Y194*VLOOKUP('Données projet'!$B$9,Paramètres!$A$1:$I$89,3,0)*0.475*44/12</f>
        <v>2.074355330895502E-22</v>
      </c>
      <c r="AC194" s="24">
        <f t="shared" si="163"/>
        <v>3.2668898783764595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195.80903373714432</v>
      </c>
      <c r="T195" s="62">
        <f t="shared" si="142"/>
        <v>388.30721786668977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3.1569226696035915</v>
      </c>
      <c r="AA195" s="23">
        <f>EXP(-LN(2)/25)*AA194+(1-EXP(-LN(2)/25))/(LN(2)/25)*Calculateur!V195*Calculateur!X195*VLOOKUP('Données projet'!$B$9,Paramètres!$A$1:$I$89,3,0)*0.475*44/12</f>
        <v>4.554327871926523E-2</v>
      </c>
      <c r="AB195" s="23">
        <f>EXP(-LN(2)/2)*AB194+(1-EXP(-LN(2)/2))/(LN(2)/2)*V195*Y195*VLOOKUP('Données projet'!$B$9,Paramètres!$A$1:$I$89,3,0)*0.475*44/12</f>
        <v>1.4667907210666742E-22</v>
      </c>
      <c r="AC195" s="24">
        <f t="shared" si="163"/>
        <v>3.2024659483228568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195.80903373714432</v>
      </c>
      <c r="T196" s="62">
        <f t="shared" si="142"/>
        <v>388.30721786668977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3.095017341585363</v>
      </c>
      <c r="AA196" s="23">
        <f>EXP(-LN(2)/25)*AA195+(1-EXP(-LN(2)/25))/(LN(2)/25)*Calculateur!V196*Calculateur!X196*VLOOKUP('Données projet'!$B$9,Paramètres!$A$1:$I$89,3,0)*0.475*44/12</f>
        <v>4.4297895367669989E-2</v>
      </c>
      <c r="AB196" s="23">
        <f>EXP(-LN(2)/2)*AB195+(1-EXP(-LN(2)/2))/(LN(2)/2)*V196*Y196*VLOOKUP('Données projet'!$B$9,Paramètres!$A$1:$I$89,3,0)*0.475*44/12</f>
        <v>1.0371776654477511E-22</v>
      </c>
      <c r="AC196" s="24">
        <f t="shared" si="163"/>
        <v>3.1393152369530331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195.80903373714432</v>
      </c>
      <c r="T197" s="62">
        <f t="shared" ref="T197:T203" si="204">$T$3</f>
        <v>388.30721786668977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3.0343259392910502</v>
      </c>
      <c r="AA197" s="23">
        <f>EXP(-LN(2)/25)*AA196+(1-EXP(-LN(2)/25))/(LN(2)/25)*Calculateur!V197*Calculateur!X197*VLOOKUP('Données projet'!$B$9,Paramètres!$A$1:$I$89,3,0)*0.475*44/12</f>
        <v>4.3086567089315977E-2</v>
      </c>
      <c r="AB197" s="23">
        <f>EXP(-LN(2)/2)*AB196+(1-EXP(-LN(2)/2))/(LN(2)/2)*V197*Y197*VLOOKUP('Données projet'!$B$9,Paramètres!$A$1:$I$89,3,0)*0.475*44/12</f>
        <v>7.333953605333372E-23</v>
      </c>
      <c r="AC197" s="24">
        <f t="shared" si="163"/>
        <v>3.0774125063803663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195.80903373714432</v>
      </c>
      <c r="T198" s="62">
        <f t="shared" si="204"/>
        <v>388.30721786668977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2.9748246583776288</v>
      </c>
      <c r="AA198" s="23">
        <f>EXP(-LN(2)/25)*AA197+(1-EXP(-LN(2)/25))/(LN(2)/25)*Calculateur!V198*Calculateur!X198*VLOOKUP('Données projet'!$B$9,Paramètres!$A$1:$I$89,3,0)*0.475*44/12</f>
        <v>4.1908362646434542E-2</v>
      </c>
      <c r="AB198" s="23">
        <f>EXP(-LN(2)/2)*AB197+(1-EXP(-LN(2)/2))/(LN(2)/2)*V198*Y198*VLOOKUP('Données projet'!$B$9,Paramètres!$A$1:$I$89,3,0)*0.475*44/12</f>
        <v>5.1858883272387561E-23</v>
      </c>
      <c r="AC198" s="24">
        <f t="shared" si="163"/>
        <v>3.0167330210240633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195.80903373714432</v>
      </c>
      <c r="T199" s="62">
        <f t="shared" si="204"/>
        <v>388.30721786668977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2.9164901612907217</v>
      </c>
      <c r="AA199" s="23">
        <f>EXP(-LN(2)/25)*AA198+(1-EXP(-LN(2)/25))/(LN(2)/25)*Calculateur!V199*Calculateur!X199*VLOOKUP('Données projet'!$B$9,Paramètres!$A$1:$I$89,3,0)*0.475*44/12</f>
        <v>4.0762376266002778E-2</v>
      </c>
      <c r="AB199" s="23">
        <f>EXP(-LN(2)/2)*AB198+(1-EXP(-LN(2)/2))/(LN(2)/2)*V199*Y199*VLOOKUP('Données projet'!$B$9,Paramètres!$A$1:$I$89,3,0)*0.475*44/12</f>
        <v>3.6669768026666866E-23</v>
      </c>
      <c r="AC199" s="24">
        <f t="shared" si="163"/>
        <v>2.9572525375567245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195.80903373714432</v>
      </c>
      <c r="T200" s="62">
        <f t="shared" si="204"/>
        <v>388.30721786668977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2.859299568111159</v>
      </c>
      <c r="AA200" s="23">
        <f>EXP(-LN(2)/25)*AA199+(1-EXP(-LN(2)/25))/(LN(2)/25)*Calculateur!V200*Calculateur!X200*VLOOKUP('Données projet'!$B$9,Paramètres!$A$1:$I$89,3,0)*0.475*44/12</f>
        <v>3.9647726943408727E-2</v>
      </c>
      <c r="AB200" s="23">
        <f>EXP(-LN(2)/2)*AB199+(1-EXP(-LN(2)/2))/(LN(2)/2)*V200*Y200*VLOOKUP('Données projet'!$B$9,Paramètres!$A$1:$I$89,3,0)*0.475*44/12</f>
        <v>2.5929441636193786E-23</v>
      </c>
      <c r="AC200" s="24">
        <f t="shared" si="163"/>
        <v>2.8989472950545676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195.80903373714432</v>
      </c>
      <c r="T201" s="62">
        <f t="shared" si="204"/>
        <v>388.30721786668977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2.8032304475810301</v>
      </c>
      <c r="AA201" s="23">
        <f>EXP(-LN(2)/25)*AA200+(1-EXP(-LN(2)/25))/(LN(2)/25)*Calculateur!V201*Calculateur!X201*VLOOKUP('Données projet'!$B$9,Paramètres!$A$1:$I$89,3,0)*0.475*44/12</f>
        <v>3.8563557765157873E-2</v>
      </c>
      <c r="AB201" s="23">
        <f>EXP(-LN(2)/2)*AB200+(1-EXP(-LN(2)/2))/(LN(2)/2)*V201*Y201*VLOOKUP('Données projet'!$B$9,Paramètres!$A$1:$I$89,3,0)*0.475*44/12</f>
        <v>1.8334884013333436E-23</v>
      </c>
      <c r="AC201" s="24">
        <f t="shared" si="163"/>
        <v>2.8417940053461881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195.80903373714432</v>
      </c>
      <c r="T202" s="62">
        <f t="shared" si="204"/>
        <v>388.30721786668977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2.7482608083057101</v>
      </c>
      <c r="AA202" s="23">
        <f>EXP(-LN(2)/25)*AA201+(1-EXP(-LN(2)/25))/(LN(2)/25)*Calculateur!V202*Calculateur!X202*VLOOKUP('Données projet'!$B$9,Paramètres!$A$1:$I$89,3,0)*0.475*44/12</f>
        <v>3.7509035250100263E-2</v>
      </c>
      <c r="AB202" s="23">
        <f>EXP(-LN(2)/2)*AB201+(1-EXP(-LN(2)/2))/(LN(2)/2)*V202*Y202*VLOOKUP('Données projet'!$B$9,Paramètres!$A$1:$I$89,3,0)*0.475*44/12</f>
        <v>1.2964720818096895E-23</v>
      </c>
      <c r="AC202" s="24">
        <f t="shared" si="163"/>
        <v>2.7857698435558103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195.80903373714432</v>
      </c>
      <c r="T203" s="62">
        <f t="shared" si="204"/>
        <v>388.30721786668977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2.6943690901284101</v>
      </c>
      <c r="AA203" s="23">
        <f>EXP(-LN(2)/25)*AA202+(1-EXP(-LN(2)/25))/(LN(2)/25)*Calculateur!V203*Calculateur!X203*VLOOKUP('Données projet'!$B$9,Paramètres!$A$1:$I$89,3,0)*0.475*44/12</f>
        <v>3.6483348708671835E-2</v>
      </c>
      <c r="AB203" s="23">
        <f>EXP(-LN(2)/2)*AB202+(1-EXP(-LN(2)/2))/(LN(2)/2)*V203*Y203*VLOOKUP('Données projet'!$B$9,Paramètres!$A$1:$I$89,3,0)*0.475*44/12</f>
        <v>9.1674420066667194E-24</v>
      </c>
      <c r="AC203" s="24">
        <f t="shared" si="163"/>
        <v>2.7308524388370818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7" sqref="M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1.57</v>
      </c>
      <c r="C6" s="156">
        <f ca="1">IF(OR('Données projet'!B9="",'Données projet'!C9="",'Données projet'!C9=0%),0,Calculateur!S3)</f>
        <v>195.80903373714432</v>
      </c>
      <c r="D6" s="156">
        <f>IF(OR('Données projet'!B9="",'Données projet'!C9="",'Données projet'!C9=0%),0,Calculateur!T3)</f>
        <v>388.30721786668977</v>
      </c>
      <c r="E6" s="156">
        <f ca="1">MIN(C6,D6)</f>
        <v>195.80903373714432</v>
      </c>
      <c r="F6" s="156">
        <f ca="1">E6*B6</f>
        <v>307.42018296731658</v>
      </c>
      <c r="G6" s="156">
        <f ca="1">F6*(100%-'Données projet'!$C$24)*(100%-'Données projet'!$C$25)*(100%-'Données projet'!$C$26)*(100%-'Données projet'!$C$27)</f>
        <v>276.67816467058492</v>
      </c>
      <c r="H6" s="157">
        <f>IF(OR('Données projet'!B9="",'Données projet'!C9="",'Données projet'!C9=0%),0,AVERAGE(Calculateur!$AC$3:$AC$33)*B6)</f>
        <v>14.671093964144157</v>
      </c>
      <c r="I6" s="158">
        <f>H6*(100%-'Données projet'!$C$24)*(100%-'Données projet'!$C$25)*(100%-'Données projet'!$C$26)*(100%-'Données projet'!$C$27)</f>
        <v>13.203984567729742</v>
      </c>
      <c r="J6" s="159">
        <f>IF(OR('Données projet'!B9="",'Données projet'!C9="",'Données projet'!C9=0%),0,SUM(Calculateur!$V$3:$V$33)*VLOOKUP('Données projet'!$B$9,Paramètres!$A$1:$I$89,9,0)*B6)</f>
        <v>111.15600000000001</v>
      </c>
      <c r="K6" s="160">
        <f>J6*(100%-'Données projet'!$C$24)*(100%-'Données projet'!$C$25)*(100%-'Données projet'!$C$26)*(100%-'Données projet'!$C$27)</f>
        <v>100.04040000000001</v>
      </c>
      <c r="L6" s="161">
        <f ca="1">G6+I6+K6</f>
        <v>389.92254923831467</v>
      </c>
      <c r="M6" s="25">
        <f ca="1">L6/B6</f>
        <v>248.35831161676091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307.42018296731658</v>
      </c>
      <c r="G16" s="175">
        <f t="shared" ca="1" si="3"/>
        <v>276.67816467058492</v>
      </c>
      <c r="H16" s="176">
        <f t="shared" si="3"/>
        <v>14.671093964144157</v>
      </c>
      <c r="I16" s="176">
        <f t="shared" si="3"/>
        <v>13.203984567729742</v>
      </c>
      <c r="J16" s="177">
        <f t="shared" si="3"/>
        <v>111.15600000000001</v>
      </c>
      <c r="K16" s="177">
        <f t="shared" si="3"/>
        <v>100.04040000000001</v>
      </c>
      <c r="L16" s="178">
        <f t="shared" ca="1" si="3"/>
        <v>389.92254923831467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K27" sqref="K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4968.5962781326107</v>
      </c>
      <c r="U10" s="190">
        <f>'Données projet'!D9</f>
        <v>1.57</v>
      </c>
      <c r="V10" s="189">
        <f>U10*T10</f>
        <v>7800.6961566681994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1824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701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1042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28</v>
      </c>
      <c r="C23" s="206">
        <v>25</v>
      </c>
      <c r="D23" s="194">
        <f>B23*C23</f>
        <v>700</v>
      </c>
      <c r="E23" s="206"/>
      <c r="F23" s="261"/>
      <c r="H23" s="203">
        <v>3</v>
      </c>
      <c r="I23" s="204">
        <v>1082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-907.75536926107725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18</v>
      </c>
      <c r="B24" s="193">
        <f>'Données projet'!D37</f>
        <v>40</v>
      </c>
      <c r="C24" s="206">
        <v>30</v>
      </c>
      <c r="D24" s="194">
        <f t="shared" ref="D24:D42" si="2">B24*C24</f>
        <v>1200</v>
      </c>
      <c r="E24" s="206"/>
      <c r="F24" s="264"/>
      <c r="H24" s="203">
        <v>4</v>
      </c>
      <c r="I24" s="204">
        <v>681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23</v>
      </c>
      <c r="B25" s="193">
        <f>'Données projet'!D38</f>
        <v>52</v>
      </c>
      <c r="C25" s="206">
        <v>40</v>
      </c>
      <c r="D25" s="194">
        <f t="shared" si="2"/>
        <v>2080</v>
      </c>
      <c r="E25" s="206"/>
      <c r="F25" s="264"/>
      <c r="G25" s="1"/>
      <c r="H25" s="203">
        <v>5</v>
      </c>
      <c r="I25" s="204">
        <v>721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-907.75536926107725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34</v>
      </c>
      <c r="B27" s="193">
        <f>'Données projet'!D40</f>
        <v>325</v>
      </c>
      <c r="C27" s="206">
        <v>45</v>
      </c>
      <c r="D27" s="194">
        <f t="shared" si="2"/>
        <v>14625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2023-11-14T15:59:23Z</dcterms:modified>
</cp:coreProperties>
</file>