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V (Poitou Touraine Indre)\LIMALONGES (79)- ROUMILLAC\Dossier déposé le 06 02 2024\"/>
    </mc:Choice>
  </mc:AlternateContent>
  <xr:revisionPtr revIDLastSave="0" documentId="13_ncr:1_{8426DBB3-8F11-49B5-815D-3F3775B80F73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166" i="2" a="1"/>
  <c r="AH166" i="2" s="1"/>
  <c r="AH90" i="2" a="1"/>
  <c r="AH90" i="2" s="1"/>
  <c r="AH62" i="2" a="1"/>
  <c r="AH62" i="2" s="1"/>
  <c r="AH151" i="2" a="1"/>
  <c r="AH151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<sst xmlns="http://schemas.openxmlformats.org/spreadsheetml/2006/main" count="1171" uniqueCount="324">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</sst>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523.12924541243819</c:v>
                </c:pt>
                <c:pt idx="107">
                  <c:v>530.78668966466364</c:v>
                </c:pt>
                <c:pt idx="108">
                  <c:v>538.44180953565854</c:v>
                </c:pt>
                <c:pt idx="109">
                  <c:v>546.09464274073571</c:v>
                </c:pt>
                <c:pt idx="110">
                  <c:v>553.74522585166335</c:v>
                </c:pt>
                <c:pt idx="111">
                  <c:v>524.66092206348787</c:v>
                </c:pt>
                <c:pt idx="112">
                  <c:v>531.93510488968684</c:v>
                </c:pt>
                <c:pt idx="113">
                  <c:v>539.20719514390646</c:v>
                </c:pt>
                <c:pt idx="114">
                  <c:v>546.47722503675379</c:v>
                </c:pt>
                <c:pt idx="115">
                  <c:v>553.74522585166335</c:v>
                </c:pt>
                <c:pt idx="116">
                  <c:v>526.1925045020057</c:v>
                </c:pt>
                <c:pt idx="117">
                  <c:v>533.08346794728629</c:v>
                </c:pt>
                <c:pt idx="118">
                  <c:v>539.97255792351177</c:v>
                </c:pt>
                <c:pt idx="119">
                  <c:v>546.85980171226186</c:v>
                </c:pt>
                <c:pt idx="120">
                  <c:v>553.7452258516638</c:v>
                </c:pt>
                <c:pt idx="121">
                  <c:v>4.107100892103012E-12</c:v>
                </c:pt>
                <c:pt idx="122">
                  <c:v>4.107100892103012E-12</c:v>
                </c:pt>
                <c:pt idx="123">
                  <c:v>4.107100892103012E-12</c:v>
                </c:pt>
                <c:pt idx="124">
                  <c:v>4.107100892103012E-12</c:v>
                </c:pt>
                <c:pt idx="125">
                  <c:v>4.107100892103012E-12</c:v>
                </c:pt>
                <c:pt idx="126">
                  <c:v>4.107100892103012E-12</c:v>
                </c:pt>
                <c:pt idx="127">
                  <c:v>4.107100892103012E-12</c:v>
                </c:pt>
                <c:pt idx="128">
                  <c:v>4.107100892103012E-12</c:v>
                </c:pt>
                <c:pt idx="129">
                  <c:v>4.107100892103012E-12</c:v>
                </c:pt>
                <c:pt idx="130">
                  <c:v>4.107100892103012E-12</c:v>
                </c:pt>
                <c:pt idx="131">
                  <c:v>4.107100892103012E-12</c:v>
                </c:pt>
                <c:pt idx="132">
                  <c:v>4.107100892103012E-12</c:v>
                </c:pt>
                <c:pt idx="133">
                  <c:v>4.107100892103012E-12</c:v>
                </c:pt>
                <c:pt idx="134">
                  <c:v>4.107100892103012E-12</c:v>
                </c:pt>
                <c:pt idx="135">
                  <c:v>4.107100892103012E-12</c:v>
                </c:pt>
                <c:pt idx="136">
                  <c:v>4.107100892103012E-12</c:v>
                </c:pt>
                <c:pt idx="137">
                  <c:v>4.107100892103012E-12</c:v>
                </c:pt>
                <c:pt idx="138">
                  <c:v>4.107100892103012E-12</c:v>
                </c:pt>
                <c:pt idx="139">
                  <c:v>4.107100892103012E-12</c:v>
                </c:pt>
                <c:pt idx="140">
                  <c:v>4.107100892103012E-12</c:v>
                </c:pt>
                <c:pt idx="141">
                  <c:v>4.107100892103012E-12</c:v>
                </c:pt>
                <c:pt idx="142">
                  <c:v>4.107100892103012E-12</c:v>
                </c:pt>
                <c:pt idx="143">
                  <c:v>4.107100892103012E-12</c:v>
                </c:pt>
                <c:pt idx="144">
                  <c:v>4.107100892103012E-12</c:v>
                </c:pt>
                <c:pt idx="145">
                  <c:v>4.107100892103012E-12</c:v>
                </c:pt>
                <c:pt idx="146">
                  <c:v>4.107100892103012E-12</c:v>
                </c:pt>
                <c:pt idx="147">
                  <c:v>4.107100892103012E-12</c:v>
                </c:pt>
                <c:pt idx="148">
                  <c:v>4.107100892103012E-12</c:v>
                </c:pt>
                <c:pt idx="149">
                  <c:v>4.107100892103012E-12</c:v>
                </c:pt>
                <c:pt idx="150">
                  <c:v>4.107100892103012E-12</c:v>
                </c:pt>
                <c:pt idx="151">
                  <c:v>4.107100892103012E-12</c:v>
                </c:pt>
                <c:pt idx="152">
                  <c:v>4.107100892103012E-12</c:v>
                </c:pt>
                <c:pt idx="153">
                  <c:v>4.107100892103012E-12</c:v>
                </c:pt>
                <c:pt idx="154">
                  <c:v>4.107100892103012E-12</c:v>
                </c:pt>
                <c:pt idx="155">
                  <c:v>4.107100892103012E-12</c:v>
                </c:pt>
                <c:pt idx="156">
                  <c:v>4.107100892103012E-12</c:v>
                </c:pt>
                <c:pt idx="157">
                  <c:v>4.107100892103012E-12</c:v>
                </c:pt>
                <c:pt idx="158">
                  <c:v>4.107100892103012E-12</c:v>
                </c:pt>
                <c:pt idx="159">
                  <c:v>4.107100892103012E-12</c:v>
                </c:pt>
                <c:pt idx="160">
                  <c:v>4.107100892103012E-12</c:v>
                </c:pt>
                <c:pt idx="161">
                  <c:v>4.107100892103012E-12</c:v>
                </c:pt>
                <c:pt idx="162">
                  <c:v>4.107100892103012E-12</c:v>
                </c:pt>
                <c:pt idx="163">
                  <c:v>4.107100892103012E-12</c:v>
                </c:pt>
                <c:pt idx="164">
                  <c:v>4.107100892103012E-12</c:v>
                </c:pt>
                <c:pt idx="165">
                  <c:v>4.107100892103012E-12</c:v>
                </c:pt>
                <c:pt idx="166">
                  <c:v>4.107100892103012E-12</c:v>
                </c:pt>
                <c:pt idx="167">
                  <c:v>4.107100892103012E-12</c:v>
                </c:pt>
                <c:pt idx="168">
                  <c:v>4.107100892103012E-12</c:v>
                </c:pt>
                <c:pt idx="169">
                  <c:v>4.107100892103012E-12</c:v>
                </c:pt>
                <c:pt idx="170">
                  <c:v>4.107100892103012E-12</c:v>
                </c:pt>
                <c:pt idx="171">
                  <c:v>4.107100892103012E-12</c:v>
                </c:pt>
                <c:pt idx="172">
                  <c:v>4.107100892103012E-12</c:v>
                </c:pt>
                <c:pt idx="173">
                  <c:v>4.107100892103012E-12</c:v>
                </c:pt>
                <c:pt idx="174">
                  <c:v>4.107100892103012E-12</c:v>
                </c:pt>
                <c:pt idx="175">
                  <c:v>4.107100892103012E-12</c:v>
                </c:pt>
                <c:pt idx="176">
                  <c:v>4.107100892103012E-12</c:v>
                </c:pt>
                <c:pt idx="177">
                  <c:v>4.107100892103012E-12</c:v>
                </c:pt>
                <c:pt idx="178">
                  <c:v>4.107100892103012E-12</c:v>
                </c:pt>
                <c:pt idx="179">
                  <c:v>4.107100892103012E-12</c:v>
                </c:pt>
                <c:pt idx="180">
                  <c:v>4.107100892103012E-12</c:v>
                </c:pt>
                <c:pt idx="181">
                  <c:v>4.107100892103012E-12</c:v>
                </c:pt>
                <c:pt idx="182">
                  <c:v>4.107100892103012E-12</c:v>
                </c:pt>
                <c:pt idx="183">
                  <c:v>4.107100892103012E-12</c:v>
                </c:pt>
                <c:pt idx="184">
                  <c:v>4.107100892103012E-12</c:v>
                </c:pt>
                <c:pt idx="185">
                  <c:v>4.107100892103012E-12</c:v>
                </c:pt>
                <c:pt idx="186">
                  <c:v>4.107100892103012E-12</c:v>
                </c:pt>
                <c:pt idx="187">
                  <c:v>4.107100892103012E-12</c:v>
                </c:pt>
                <c:pt idx="188">
                  <c:v>4.107100892103012E-12</c:v>
                </c:pt>
                <c:pt idx="189">
                  <c:v>4.107100892103012E-12</c:v>
                </c:pt>
                <c:pt idx="190">
                  <c:v>4.107100892103012E-12</c:v>
                </c:pt>
                <c:pt idx="191">
                  <c:v>4.107100892103012E-12</c:v>
                </c:pt>
                <c:pt idx="192">
                  <c:v>4.107100892103012E-12</c:v>
                </c:pt>
                <c:pt idx="193">
                  <c:v>4.107100892103012E-12</c:v>
                </c:pt>
                <c:pt idx="194">
                  <c:v>4.107100892103012E-12</c:v>
                </c:pt>
                <c:pt idx="195">
                  <c:v>4.107100892103012E-12</c:v>
                </c:pt>
                <c:pt idx="196">
                  <c:v>4.107100892103012E-12</c:v>
                </c:pt>
                <c:pt idx="197">
                  <c:v>4.107100892103012E-12</c:v>
                </c:pt>
                <c:pt idx="198">
                  <c:v>4.107100892103012E-12</c:v>
                </c:pt>
                <c:pt idx="199">
                  <c:v>4.107100892103012E-12</c:v>
                </c:pt>
                <c:pt idx="200">
                  <c:v>4.107100892103012E-12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K16" sqref="K1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1.94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0.66</v>
      </c>
      <c r="D9" s="36">
        <f t="shared" ref="D9:D18" si="0">C9*$C$5</f>
        <v>1.2804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0.34</v>
      </c>
      <c r="D10" s="36">
        <f t="shared" si="0"/>
        <v>0.65960000000000008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1.94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283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283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283</v>
      </c>
      <c r="C55" s="53">
        <v>20</v>
      </c>
      <c r="D55" s="53">
        <v>283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115</v>
      </c>
      <c r="C62" s="63">
        <v>1</v>
      </c>
      <c r="D62" s="63">
        <v>0</v>
      </c>
      <c r="E62" s="54">
        <v>0.4</v>
      </c>
      <c r="F62" s="54">
        <v>0.45</v>
      </c>
      <c r="G62" s="54">
        <v>0.15</v>
      </c>
      <c r="H62" s="54"/>
      <c r="I62" s="56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180</v>
      </c>
      <c r="C63" s="63">
        <v>2</v>
      </c>
      <c r="D63" s="63">
        <v>0</v>
      </c>
      <c r="E63" s="54">
        <v>0.7</v>
      </c>
      <c r="F63" s="54">
        <v>0.15</v>
      </c>
      <c r="G63" s="54">
        <v>0.15</v>
      </c>
      <c r="H63" s="54"/>
      <c r="I63" s="52">
        <f>IF(A63&lt;&gt;0,(B63-(B62-D62))/(A63-A62),"")</f>
        <v>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250</v>
      </c>
      <c r="C64" s="63">
        <v>3</v>
      </c>
      <c r="D64" s="63">
        <v>63</v>
      </c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257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337</v>
      </c>
      <c r="C66" s="63">
        <v>5</v>
      </c>
      <c r="D66" s="63">
        <v>67</v>
      </c>
      <c r="E66" s="54"/>
      <c r="F66" s="54"/>
      <c r="G66" s="54"/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345</v>
      </c>
      <c r="C67" s="63">
        <v>6</v>
      </c>
      <c r="D67" s="63">
        <v>69</v>
      </c>
      <c r="E67" s="54"/>
      <c r="F67" s="54"/>
      <c r="G67" s="54"/>
      <c r="H67" s="54"/>
      <c r="I67" s="52">
        <f t="shared" si="2"/>
        <v>7.5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353</v>
      </c>
      <c r="C68" s="63">
        <v>7</v>
      </c>
      <c r="D68" s="63">
        <v>71</v>
      </c>
      <c r="E68" s="54"/>
      <c r="F68" s="54"/>
      <c r="G68" s="54"/>
      <c r="H68" s="54"/>
      <c r="I68" s="52">
        <f t="shared" si="2"/>
        <v>7.7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365</v>
      </c>
      <c r="C69" s="53">
        <v>8</v>
      </c>
      <c r="D69" s="53">
        <v>73</v>
      </c>
      <c r="E69" s="54"/>
      <c r="F69" s="54"/>
      <c r="G69" s="54"/>
      <c r="H69" s="54"/>
      <c r="I69" s="52">
        <f t="shared" si="2"/>
        <v>8.3000000000000007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375</v>
      </c>
      <c r="C70" s="53">
        <v>9</v>
      </c>
      <c r="D70" s="53">
        <v>375</v>
      </c>
      <c r="E70" s="54"/>
      <c r="F70" s="54"/>
      <c r="G70" s="54"/>
      <c r="H70" s="54"/>
      <c r="I70" s="52">
        <f t="shared" si="2"/>
        <v>8.3000000000000007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406.67123242209931</v>
      </c>
      <c r="T3" s="62">
        <f>IF('Données projet'!E9&gt;30,$R$33-$H$33,LOOKUP('Données projet'!$E$9,$A$3:$A$203,R3:R203)-LOOKUP('Données projet'!$E$9,$A$3:$A$203,$H$3:$H$203))</f>
        <v>252.43382636914751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289.69436826914978</v>
      </c>
      <c r="AO3" s="62">
        <f>IF('Données projet'!E10&gt;30,$AM$33-$H$33,LOOKUP('Données projet'!$E$10,$A$3:$A$203,AM3:AM203)-LOOKUP('Données projet'!$E$10,$A$3:$A$203,$H$3:$H$203))</f>
        <v>242.84781402593845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2">
        <f t="shared" si="0"/>
        <v>170.53545269614412</v>
      </c>
      <c r="S4" s="62">
        <f ca="1">AVERAGE(OFFSET($R$3,0,0,'Données projet'!$E$9+1,1))-AVERAGE(OFFSET($H$3,0,0,'Données projet'!$E$9+1,1))</f>
        <v>406.67123242209931</v>
      </c>
      <c r="T4" s="62">
        <f>$T$3</f>
        <v>252.43382636914751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projet'!$B$10,Paramètres!$A$1:$I$89,3,0)*VLOOKUP('Données projet'!$B$10,Paramètres!$A$1:$I$89,5,0)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2">
        <f t="shared" ref="AM4:AM67" si="5">AL4+(AD4+AE4)*44/12</f>
        <v>169.3518236467433</v>
      </c>
      <c r="AN4" s="62">
        <f ca="1">AVERAGE(OFFSET($AM$3,0,0,'Données projet'!$E$10+1,1))-AVERAGE(OFFSET($H$3,0,0,'Données projet'!$E$10+1,1))</f>
        <v>289.69436826914978</v>
      </c>
      <c r="AO4" s="62">
        <f>$AO$3</f>
        <v>242.84781402593845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2">
        <f t="shared" si="0"/>
        <v>173.80661926410878</v>
      </c>
      <c r="S5" s="62">
        <f ca="1">AVERAGE(OFFSET($R$3,0,0,'Données projet'!$E$9+1,1))-AVERAGE(OFFSET($H$3,0,0,'Données projet'!$E$9+1,1))</f>
        <v>406.67123242209931</v>
      </c>
      <c r="T5" s="62">
        <f t="shared" ref="T5:T68" si="34">$T$3</f>
        <v>252.43382636914751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projet'!$B$10,Paramètres!$A$1:$I$89,3,0)*VLOOKUP('Données projet'!$B$10,Paramètres!$A$1:$I$89,5,0)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2">
        <f t="shared" si="5"/>
        <v>172.5313742635588</v>
      </c>
      <c r="AN5" s="62">
        <f ca="1">AVERAGE(OFFSET($AM$3,0,0,'Données projet'!$E$10+1,1))-AVERAGE(OFFSET($H$3,0,0,'Données projet'!$E$10+1,1))</f>
        <v>289.69436826914978</v>
      </c>
      <c r="AO5" s="62">
        <f t="shared" ref="AO5:AO68" si="36">$AO$3</f>
        <v>242.84781402593845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2">
        <f t="shared" si="0"/>
        <v>177.13785065906328</v>
      </c>
      <c r="S6" s="62">
        <f ca="1">AVERAGE(OFFSET($R$3,0,0,'Données projet'!$E$9+1,1))-AVERAGE(OFFSET($H$3,0,0,'Données projet'!$E$9+1,1))</f>
        <v>406.67123242209931</v>
      </c>
      <c r="T6" s="62">
        <f t="shared" si="34"/>
        <v>252.43382636914751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projet'!$B$10,Paramètres!$A$1:$I$89,3,0)*VLOOKUP('Données projet'!$B$10,Paramètres!$A$1:$I$89,5,0)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2">
        <f t="shared" si="5"/>
        <v>175.78542475258246</v>
      </c>
      <c r="AN6" s="62">
        <f ca="1">AVERAGE(OFFSET($AM$3,0,0,'Données projet'!$E$10+1,1))-AVERAGE(OFFSET($H$3,0,0,'Données projet'!$E$10+1,1))</f>
        <v>289.69436826914978</v>
      </c>
      <c r="AO6" s="62">
        <f t="shared" si="36"/>
        <v>242.84781402593845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2">
        <f t="shared" si="0"/>
        <v>180.54529680194486</v>
      </c>
      <c r="S7" s="62">
        <f ca="1">AVERAGE(OFFSET($R$3,0,0,'Données projet'!$E$9+1,1))-AVERAGE(OFFSET($H$3,0,0,'Données projet'!$E$9+1,1))</f>
        <v>406.67123242209931</v>
      </c>
      <c r="T7" s="62">
        <f t="shared" si="34"/>
        <v>252.43382636914751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projet'!$B$10,Paramètres!$A$1:$I$89,3,0)*VLOOKUP('Données projet'!$B$10,Paramètres!$A$1:$I$89,5,0)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2">
        <f t="shared" si="5"/>
        <v>179.14070081262093</v>
      </c>
      <c r="AN7" s="62">
        <f ca="1">AVERAGE(OFFSET($AM$3,0,0,'Données projet'!$E$10+1,1))-AVERAGE(OFFSET($H$3,0,0,'Données projet'!$E$10+1,1))</f>
        <v>289.69436826914978</v>
      </c>
      <c r="AO7" s="62">
        <f t="shared" si="36"/>
        <v>242.84781402593845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2">
        <f t="shared" si="0"/>
        <v>184.0479288203357</v>
      </c>
      <c r="S8" s="62">
        <f ca="1">AVERAGE(OFFSET($R$3,0,0,'Données projet'!$E$9+1,1))-AVERAGE(OFFSET($H$3,0,0,'Données projet'!$E$9+1,1))</f>
        <v>406.67123242209931</v>
      </c>
      <c r="T8" s="62">
        <f t="shared" si="34"/>
        <v>252.43382636914751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projet'!$B$10,Paramètres!$A$1:$I$89,3,0)*VLOOKUP('Données projet'!$B$10,Paramètres!$A$1:$I$89,5,0)</f>
        <v>1.5325699758511209</v>
      </c>
      <c r="AK8" s="14">
        <f t="shared" si="35"/>
        <v>0.67203122680395833</v>
      </c>
      <c r="AL8" s="22">
        <f t="shared" si="4"/>
        <v>3.839680427957596</v>
      </c>
      <c r="AM8" s="62">
        <f t="shared" si="5"/>
        <v>182.63072830440495</v>
      </c>
      <c r="AN8" s="62">
        <f ca="1">AVERAGE(OFFSET($AM$3,0,0,'Données projet'!$E$10+1,1))-AVERAGE(OFFSET($H$3,0,0,'Données projet'!$E$10+1,1))</f>
        <v>289.69436826914978</v>
      </c>
      <c r="AO8" s="62">
        <f t="shared" si="36"/>
        <v>242.84781402593845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2">
        <f t="shared" si="0"/>
        <v>187.66805127086053</v>
      </c>
      <c r="S9" s="62">
        <f ca="1">AVERAGE(OFFSET($R$3,0,0,'Données projet'!$E$9+1,1))-AVERAGE(OFFSET($H$3,0,0,'Données projet'!$E$9+1,1))</f>
        <v>406.67123242209931</v>
      </c>
      <c r="T9" s="62">
        <f t="shared" si="34"/>
        <v>252.43382636914751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projet'!$B$10,Paramètres!$A$1:$I$89,3,0)*VLOOKUP('Données projet'!$B$10,Paramètres!$A$1:$I$89,5,0)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2">
        <f t="shared" si="5"/>
        <v>186.29760464646887</v>
      </c>
      <c r="AN9" s="62">
        <f ca="1">AVERAGE(OFFSET($AM$3,0,0,'Données projet'!$E$10+1,1))-AVERAGE(OFFSET($H$3,0,0,'Données projet'!$E$10+1,1))</f>
        <v>289.69436826914978</v>
      </c>
      <c r="AO9" s="62">
        <f t="shared" si="36"/>
        <v>242.84781402593845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2">
        <f t="shared" si="0"/>
        <v>191.43190729544773</v>
      </c>
      <c r="S10" s="62">
        <f ca="1">AVERAGE(OFFSET($R$3,0,0,'Données projet'!$E$9+1,1))-AVERAGE(OFFSET($H$3,0,0,'Données projet'!$E$9+1,1))</f>
        <v>406.67123242209931</v>
      </c>
      <c r="T10" s="62">
        <f t="shared" si="34"/>
        <v>252.43382636914751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projet'!$B$10,Paramètres!$A$1:$I$89,3,0)*VLOOKUP('Données projet'!$B$10,Paramètres!$A$1:$I$89,5,0)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2">
        <f t="shared" si="5"/>
        <v>190.19423241120458</v>
      </c>
      <c r="AN10" s="62">
        <f ca="1">AVERAGE(OFFSET($AM$3,0,0,'Données projet'!$E$10+1,1))-AVERAGE(OFFSET($H$3,0,0,'Données projet'!$E$10+1,1))</f>
        <v>289.69436826914978</v>
      </c>
      <c r="AO10" s="62">
        <f t="shared" si="36"/>
        <v>242.84781402593845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2">
        <f t="shared" si="0"/>
        <v>195.37039362101532</v>
      </c>
      <c r="S11" s="62">
        <f ca="1">AVERAGE(OFFSET($R$3,0,0,'Données projet'!$E$9+1,1))-AVERAGE(OFFSET($H$3,0,0,'Données projet'!$E$9+1,1))</f>
        <v>406.67123242209931</v>
      </c>
      <c r="T11" s="62">
        <f t="shared" si="34"/>
        <v>252.43382636914751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projet'!$B$10,Paramètres!$A$1:$I$89,3,0)*VLOOKUP('Données projet'!$B$10,Paramètres!$A$1:$I$89,5,0)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2">
        <f t="shared" si="5"/>
        <v>194.38713606555996</v>
      </c>
      <c r="AN11" s="62">
        <f ca="1">AVERAGE(OFFSET($AM$3,0,0,'Données projet'!$E$10+1,1))-AVERAGE(OFFSET($H$3,0,0,'Données projet'!$E$10+1,1))</f>
        <v>289.69436826914978</v>
      </c>
      <c r="AO11" s="62">
        <f t="shared" si="36"/>
        <v>242.84781402593845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2">
        <f t="shared" si="0"/>
        <v>199.51990539590656</v>
      </c>
      <c r="S12" s="62">
        <f ca="1">AVERAGE(OFFSET($R$3,0,0,'Données projet'!$E$9+1,1))-AVERAGE(OFFSET($H$3,0,0,'Données projet'!$E$9+1,1))</f>
        <v>406.67123242209931</v>
      </c>
      <c r="T12" s="62">
        <f t="shared" si="34"/>
        <v>252.43382636914751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projet'!$B$10,Paramètres!$A$1:$I$89,3,0)*VLOOKUP('Données projet'!$B$10,Paramètres!$A$1:$I$89,5,0)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2">
        <f t="shared" si="5"/>
        <v>198.96001452834184</v>
      </c>
      <c r="AN12" s="62">
        <f ca="1">AVERAGE(OFFSET($AM$3,0,0,'Données projet'!$E$10+1,1))-AVERAGE(OFFSET($H$3,0,0,'Données projet'!$E$10+1,1))</f>
        <v>289.69436826914978</v>
      </c>
      <c r="AO12" s="62">
        <f t="shared" si="36"/>
        <v>242.84781402593845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2">
        <f t="shared" si="0"/>
        <v>203.92333450371942</v>
      </c>
      <c r="S13" s="62">
        <f ca="1">AVERAGE(OFFSET($R$3,0,0,'Données projet'!$E$9+1,1))-AVERAGE(OFFSET($H$3,0,0,'Données projet'!$E$9+1,1))</f>
        <v>406.67123242209931</v>
      </c>
      <c r="T13" s="62">
        <f t="shared" si="34"/>
        <v>252.43382636914751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projet'!$B$10,Paramètres!$A$1:$I$89,3,0)*VLOOKUP('Données projet'!$B$10,Paramètres!$A$1:$I$89,5,0)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2">
        <f t="shared" si="5"/>
        <v>204.01822228576515</v>
      </c>
      <c r="AN13" s="62">
        <f ca="1">AVERAGE(OFFSET($AM$3,0,0,'Données projet'!$E$10+1,1))-AVERAGE(OFFSET($H$3,0,0,'Données projet'!$E$10+1,1))</f>
        <v>289.69436826914978</v>
      </c>
      <c r="AO13" s="62">
        <f t="shared" si="36"/>
        <v>242.84781402593845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2">
        <f t="shared" si="0"/>
        <v>208.63124930925147</v>
      </c>
      <c r="S14" s="62">
        <f ca="1">AVERAGE(OFFSET($R$3,0,0,'Données projet'!$E$9+1,1))-AVERAGE(OFFSET($H$3,0,0,'Données projet'!$E$9+1,1))</f>
        <v>406.67123242209931</v>
      </c>
      <c r="T14" s="62">
        <f t="shared" si="34"/>
        <v>252.43382636914751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projet'!$B$10,Paramètres!$A$1:$I$89,3,0)*VLOOKUP('Données projet'!$B$10,Paramètres!$A$1:$I$89,5,0)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2">
        <f t="shared" si="5"/>
        <v>209.69442241675455</v>
      </c>
      <c r="AN14" s="62">
        <f ca="1">AVERAGE(OFFSET($AM$3,0,0,'Données projet'!$E$10+1,1))-AVERAGE(OFFSET($H$3,0,0,'Données projet'!$E$10+1,1))</f>
        <v>289.69436826914978</v>
      </c>
      <c r="AO14" s="62">
        <f t="shared" si="36"/>
        <v>242.84781402593845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2">
        <f t="shared" si="0"/>
        <v>213.70328889421734</v>
      </c>
      <c r="S15" s="62">
        <f ca="1">AVERAGE(OFFSET($R$3,0,0,'Données projet'!$E$9+1,1))-AVERAGE(OFFSET($H$3,0,0,'Données projet'!$E$9+1,1))</f>
        <v>406.67123242209931</v>
      </c>
      <c r="T15" s="62">
        <f t="shared" si="34"/>
        <v>252.43382636914751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projet'!$B$10,Paramètres!$A$1:$I$89,3,0)*VLOOKUP('Données projet'!$B$10,Paramètres!$A$1:$I$89,5,0)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2">
        <f t="shared" si="5"/>
        <v>216.1557188077249</v>
      </c>
      <c r="AN15" s="62">
        <f ca="1">AVERAGE(OFFSET($AM$3,0,0,'Données projet'!$E$10+1,1))-AVERAGE(OFFSET($H$3,0,0,'Données projet'!$E$10+1,1))</f>
        <v>289.69436826914978</v>
      </c>
      <c r="AO15" s="62">
        <f t="shared" si="36"/>
        <v>242.84781402593845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2">
        <f t="shared" si="0"/>
        <v>219.20981087671905</v>
      </c>
      <c r="S16" s="62">
        <f ca="1">AVERAGE(OFFSET($R$3,0,0,'Données projet'!$E$9+1,1))-AVERAGE(OFFSET($H$3,0,0,'Données projet'!$E$9+1,1))</f>
        <v>406.67123242209931</v>
      </c>
      <c r="T16" s="62">
        <f t="shared" si="34"/>
        <v>252.43382636914751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projet'!$B$10,Paramètres!$A$1:$I$89,3,0)*VLOOKUP('Données projet'!$B$10,Paramètres!$A$1:$I$89,5,0)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2">
        <f t="shared" si="5"/>
        <v>223.61265559493503</v>
      </c>
      <c r="AN16" s="62">
        <f ca="1">AVERAGE(OFFSET($AM$3,0,0,'Données projet'!$E$10+1,1))-AVERAGE(OFFSET($H$3,0,0,'Données projet'!$E$10+1,1))</f>
        <v>289.69436826914978</v>
      </c>
      <c r="AO16" s="62">
        <f t="shared" si="36"/>
        <v>242.84781402593845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2">
        <f t="shared" si="0"/>
        <v>225.23383904918876</v>
      </c>
      <c r="S17" s="62">
        <f ca="1">AVERAGE(OFFSET($R$3,0,0,'Données projet'!$E$9+1,1))-AVERAGE(OFFSET($H$3,0,0,'Données projet'!$E$9+1,1))</f>
        <v>406.67123242209931</v>
      </c>
      <c r="T17" s="62">
        <f t="shared" si="34"/>
        <v>252.43382636914751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projet'!$B$10,Paramètres!$A$1:$I$89,3,0)*VLOOKUP('Données projet'!$B$10,Paramètres!$A$1:$I$89,5,0)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2">
        <f t="shared" si="5"/>
        <v>232.33057390045244</v>
      </c>
      <c r="AN17" s="62">
        <f ca="1">AVERAGE(OFFSET($AM$3,0,0,'Données projet'!$E$10+1,1))-AVERAGE(OFFSET($H$3,0,0,'Données projet'!$E$10+1,1))</f>
        <v>289.69436826914978</v>
      </c>
      <c r="AO17" s="62">
        <f t="shared" si="36"/>
        <v>242.84781402593845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2">
        <f t="shared" si="0"/>
        <v>231.87336551710794</v>
      </c>
      <c r="S18" s="62">
        <f ca="1">AVERAGE(OFFSET($R$3,0,0,'Données projet'!$E$9+1,1))-AVERAGE(OFFSET($H$3,0,0,'Données projet'!$E$9+1,1))</f>
        <v>406.67123242209931</v>
      </c>
      <c r="T18" s="62">
        <f t="shared" si="34"/>
        <v>252.43382636914751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projet'!$B$10,Paramètres!$A$1:$I$89,3,0)*VLOOKUP('Données projet'!$B$10,Paramètres!$A$1:$I$89,5,0)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2">
        <f t="shared" si="5"/>
        <v>242.64394483778028</v>
      </c>
      <c r="AN18" s="62">
        <f ca="1">AVERAGE(OFFSET($AM$3,0,0,'Données projet'!$E$10+1,1))-AVERAGE(OFFSET($H$3,0,0,'Données projet'!$E$10+1,1))</f>
        <v>289.69436826914978</v>
      </c>
      <c r="AO18" s="62">
        <f t="shared" si="36"/>
        <v>242.84781402593845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2">
        <f t="shared" si="0"/>
        <v>239.24407201483257</v>
      </c>
      <c r="S19" s="62">
        <f ca="1">AVERAGE(OFFSET($R$3,0,0,'Données projet'!$E$9+1,1))-AVERAGE(OFFSET($H$3,0,0,'Données projet'!$E$9+1,1))</f>
        <v>406.67123242209931</v>
      </c>
      <c r="T19" s="62">
        <f t="shared" si="34"/>
        <v>252.43382636914751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projet'!$B$10,Paramètres!$A$1:$I$89,3,0)*VLOOKUP('Données projet'!$B$10,Paramètres!$A$1:$I$89,5,0)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2">
        <f t="shared" si="5"/>
        <v>254.97446065131192</v>
      </c>
      <c r="AN19" s="62">
        <f ca="1">AVERAGE(OFFSET($AM$3,0,0,'Données projet'!$E$10+1,1))-AVERAGE(OFFSET($H$3,0,0,'Données projet'!$E$10+1,1))</f>
        <v>289.69436826914978</v>
      </c>
      <c r="AO19" s="62">
        <f t="shared" si="36"/>
        <v>242.84781402593845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2">
        <f t="shared" si="0"/>
        <v>247.48254689890271</v>
      </c>
      <c r="S20" s="62">
        <f ca="1">AVERAGE(OFFSET($R$3,0,0,'Données projet'!$E$9+1,1))-AVERAGE(OFFSET($H$3,0,0,'Données projet'!$E$9+1,1))</f>
        <v>406.67123242209931</v>
      </c>
      <c r="T20" s="62">
        <f t="shared" si="34"/>
        <v>252.43382636914751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projet'!$B$10,Paramètres!$A$1:$I$89,3,0)*VLOOKUP('Données projet'!$B$10,Paramètres!$A$1:$I$89,5,0)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2">
        <f t="shared" si="5"/>
        <v>269.85387169226249</v>
      </c>
      <c r="AN20" s="62">
        <f ca="1">AVERAGE(OFFSET($AM$3,0,0,'Données projet'!$E$10+1,1))-AVERAGE(OFFSET($H$3,0,0,'Données projet'!$E$10+1,1))</f>
        <v>289.69436826914978</v>
      </c>
      <c r="AO20" s="62">
        <f t="shared" si="36"/>
        <v>242.84781402593845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2">
        <f t="shared" si="0"/>
        <v>256.75008830895899</v>
      </c>
      <c r="S21" s="62">
        <f ca="1">AVERAGE(OFFSET($R$3,0,0,'Données projet'!$E$9+1,1))-AVERAGE(OFFSET($H$3,0,0,'Données projet'!$E$9+1,1))</f>
        <v>406.67123242209931</v>
      </c>
      <c r="T21" s="62">
        <f t="shared" si="34"/>
        <v>252.43382636914751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projet'!$B$10,Paramètres!$A$1:$I$89,3,0)*VLOOKUP('Données projet'!$B$10,Paramètres!$A$1:$I$89,5,0)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2">
        <f t="shared" si="5"/>
        <v>287.95281706796129</v>
      </c>
      <c r="AN21" s="62">
        <f ca="1">AVERAGE(OFFSET($AM$3,0,0,'Données projet'!$E$10+1,1))-AVERAGE(OFFSET($H$3,0,0,'Données projet'!$E$10+1,1))</f>
        <v>289.69436826914978</v>
      </c>
      <c r="AO21" s="62">
        <f t="shared" si="36"/>
        <v>242.84781402593845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2">
        <f t="shared" si="0"/>
        <v>267.23720053916958</v>
      </c>
      <c r="S22" s="62">
        <f ca="1">AVERAGE(OFFSET($R$3,0,0,'Données projet'!$E$9+1,1))-AVERAGE(OFFSET($H$3,0,0,'Données projet'!$E$9+1,1))</f>
        <v>406.67123242209931</v>
      </c>
      <c r="T22" s="62">
        <f t="shared" si="34"/>
        <v>252.43382636914751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projet'!$B$10,Paramètres!$A$1:$I$89,3,0)*VLOOKUP('Données projet'!$B$10,Paramètres!$A$1:$I$89,5,0)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2">
        <f t="shared" si="5"/>
        <v>310.11722557841688</v>
      </c>
      <c r="AN22" s="62">
        <f ca="1">AVERAGE(OFFSET($AM$3,0,0,'Données projet'!$E$10+1,1))-AVERAGE(OFFSET($H$3,0,0,'Données projet'!$E$10+1,1))</f>
        <v>289.69436826914978</v>
      </c>
      <c r="AO22" s="62">
        <f t="shared" si="36"/>
        <v>242.84781402593845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2">
        <f t="shared" si="0"/>
        <v>279.16891024923029</v>
      </c>
      <c r="S23" s="62">
        <f ca="1">AVERAGE(OFFSET($R$3,0,0,'Données projet'!$E$9+1,1))-AVERAGE(OFFSET($H$3,0,0,'Données projet'!$E$9+1,1))</f>
        <v>406.67123242209931</v>
      </c>
      <c r="T23" s="62">
        <f t="shared" si="34"/>
        <v>252.43382636914751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projet'!$B$10,Paramètres!$A$1:$I$89,3,0)*VLOOKUP('Données projet'!$B$10,Paramètres!$A$1:$I$89,5,0)</f>
        <v>53.82</v>
      </c>
      <c r="AK23" s="14">
        <f t="shared" si="35"/>
        <v>15.596024630246266</v>
      </c>
      <c r="AL23" s="22">
        <f t="shared" si="4"/>
        <v>120.89957623101225</v>
      </c>
      <c r="AM23" s="62">
        <f t="shared" si="5"/>
        <v>337.41427911790799</v>
      </c>
      <c r="AN23" s="62">
        <f ca="1">AVERAGE(OFFSET($AM$3,0,0,'Données projet'!$E$10+1,1))-AVERAGE(OFFSET($H$3,0,0,'Données projet'!$E$10+1,1))</f>
        <v>289.69436826914978</v>
      </c>
      <c r="AO23" s="62">
        <f t="shared" si="36"/>
        <v>242.84781402593845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0.22000000000000003</v>
      </c>
      <c r="AS23" s="17">
        <f>IF(ISNA(VLOOKUP(A23,'Données projet'!$A$61:$I$81,6,0)),0%,VLOOKUP(A23,'Données projet'!$A$61:$I$81,6,0)*VLOOKUP('Données projet'!$B$10,Paramètres!$A$1:$I$89,7,0))</f>
        <v>0.24750000000000003</v>
      </c>
      <c r="AT23" s="17">
        <f>IF(ISNA(VLOOKUP(A23,'Données projet'!$A$61:$I$81,7,0)),0%,VLOOKUP(A23,'Données projet'!$A$61:$I$81,7,0))</f>
        <v>0.15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2">
        <f t="shared" si="0"/>
        <v>292.81105232032832</v>
      </c>
      <c r="S24" s="62">
        <f ca="1">AVERAGE(OFFSET($R$3,0,0,'Données projet'!$E$9+1,1))-AVERAGE(OFFSET($H$3,0,0,'Données projet'!$E$9+1,1))</f>
        <v>406.67123242209931</v>
      </c>
      <c r="T24" s="62">
        <f t="shared" si="34"/>
        <v>252.43382636914751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121.5</v>
      </c>
      <c r="AJ24" s="14">
        <f>AI24*VLOOKUP('Données projet'!$B$10,Paramètres!$A$1:$I$89,3,0)*VLOOKUP('Données projet'!$B$10,Paramètres!$A$1:$I$89,5,0)</f>
        <v>56.861999999999995</v>
      </c>
      <c r="AK24" s="14">
        <f t="shared" si="35"/>
        <v>16.372420859571687</v>
      </c>
      <c r="AL24" s="22">
        <f t="shared" si="4"/>
        <v>127.54994966375402</v>
      </c>
      <c r="AM24" s="62">
        <f t="shared" si="5"/>
        <v>346.40747803962842</v>
      </c>
      <c r="AN24" s="62">
        <f ca="1">AVERAGE(OFFSET($AM$3,0,0,'Données projet'!$E$10+1,1))-AVERAGE(OFFSET($H$3,0,0,'Données projet'!$E$10+1,1))</f>
        <v>289.69436826914978</v>
      </c>
      <c r="AO24" s="62">
        <f t="shared" si="36"/>
        <v>242.84781402593845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2">
        <f t="shared" si="0"/>
        <v>308.47770258709801</v>
      </c>
      <c r="S25" s="62">
        <f ca="1">AVERAGE(OFFSET($R$3,0,0,'Données projet'!$E$9+1,1))-AVERAGE(OFFSET($H$3,0,0,'Données projet'!$E$9+1,1))</f>
        <v>406.67123242209931</v>
      </c>
      <c r="T25" s="62">
        <f t="shared" si="34"/>
        <v>252.43382636914751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128</v>
      </c>
      <c r="AJ25" s="14">
        <f>AI25*VLOOKUP('Données projet'!$B$10,Paramètres!$A$1:$I$89,3,0)*VLOOKUP('Données projet'!$B$10,Paramètres!$A$1:$I$89,5,0)</f>
        <v>59.903999999999996</v>
      </c>
      <c r="AK25" s="14">
        <f t="shared" si="35"/>
        <v>17.143994938960184</v>
      </c>
      <c r="AL25" s="22">
        <f t="shared" si="4"/>
        <v>134.19192451868898</v>
      </c>
      <c r="AM25" s="62">
        <f t="shared" si="5"/>
        <v>355.37283842215737</v>
      </c>
      <c r="AN25" s="62">
        <f ca="1">AVERAGE(OFFSET($AM$3,0,0,'Données projet'!$E$10+1,1))-AVERAGE(OFFSET($H$3,0,0,'Données projet'!$E$10+1,1))</f>
        <v>289.69436826914978</v>
      </c>
      <c r="AO25" s="62">
        <f t="shared" si="36"/>
        <v>242.84781402593845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2">
        <f t="shared" si="0"/>
        <v>326.53996713186507</v>
      </c>
      <c r="S26" s="62">
        <f ca="1">AVERAGE(OFFSET($R$3,0,0,'Données projet'!$E$9+1,1))-AVERAGE(OFFSET($H$3,0,0,'Données projet'!$E$9+1,1))</f>
        <v>406.67123242209931</v>
      </c>
      <c r="T26" s="62">
        <f t="shared" si="34"/>
        <v>252.43382636914751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134.5</v>
      </c>
      <c r="AJ26" s="14">
        <f>AI26*VLOOKUP('Données projet'!$B$10,Paramètres!$A$1:$I$89,3,0)*VLOOKUP('Données projet'!$B$10,Paramètres!$A$1:$I$89,5,0)</f>
        <v>62.946000000000005</v>
      </c>
      <c r="AK26" s="14">
        <f t="shared" si="35"/>
        <v>17.911019680519331</v>
      </c>
      <c r="AL26" s="22">
        <f t="shared" si="4"/>
        <v>140.82597594357114</v>
      </c>
      <c r="AM26" s="62">
        <f t="shared" si="5"/>
        <v>364.31117265311764</v>
      </c>
      <c r="AN26" s="62">
        <f ca="1">AVERAGE(OFFSET($AM$3,0,0,'Données projet'!$E$10+1,1))-AVERAGE(OFFSET($H$3,0,0,'Données projet'!$E$10+1,1))</f>
        <v>289.69436826914978</v>
      </c>
      <c r="AO26" s="62">
        <f t="shared" si="36"/>
        <v>242.84781402593845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2">
        <f t="shared" si="0"/>
        <v>347.43637623621328</v>
      </c>
      <c r="S27" s="62">
        <f ca="1">AVERAGE(OFFSET($R$3,0,0,'Données projet'!$E$9+1,1))-AVERAGE(OFFSET($H$3,0,0,'Données projet'!$E$9+1,1))</f>
        <v>406.67123242209931</v>
      </c>
      <c r="T27" s="62">
        <f t="shared" si="34"/>
        <v>252.43382636914751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141</v>
      </c>
      <c r="AJ27" s="14">
        <f>AI27*VLOOKUP('Données projet'!$B$10,Paramètres!$A$1:$I$89,3,0)*VLOOKUP('Données projet'!$B$10,Paramètres!$A$1:$I$89,5,0)</f>
        <v>65.988</v>
      </c>
      <c r="AK27" s="14">
        <f t="shared" si="35"/>
        <v>18.67374003807944</v>
      </c>
      <c r="AL27" s="22">
        <f t="shared" si="4"/>
        <v>147.45253056632168</v>
      </c>
      <c r="AM27" s="62">
        <f t="shared" si="5"/>
        <v>373.22323874994152</v>
      </c>
      <c r="AN27" s="62">
        <f ca="1">AVERAGE(OFFSET($AM$3,0,0,'Données projet'!$E$10+1,1))-AVERAGE(OFFSET($H$3,0,0,'Données projet'!$E$10+1,1))</f>
        <v>289.69436826914978</v>
      </c>
      <c r="AO27" s="62">
        <f t="shared" si="36"/>
        <v>242.84781402593845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2">
        <f t="shared" si="0"/>
        <v>371.68517654084781</v>
      </c>
      <c r="S28" s="62">
        <f ca="1">AVERAGE(OFFSET($R$3,0,0,'Données projet'!$E$9+1,1))-AVERAGE(OFFSET($H$3,0,0,'Données projet'!$E$9+1,1))</f>
        <v>406.67123242209931</v>
      </c>
      <c r="T28" s="62">
        <f t="shared" si="34"/>
        <v>252.43382636914751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147.5</v>
      </c>
      <c r="AJ28" s="14">
        <f>AI28*VLOOKUP('Données projet'!$B$10,Paramètres!$A$1:$I$89,3,0)*VLOOKUP('Données projet'!$B$10,Paramètres!$A$1:$I$89,5,0)</f>
        <v>69.03</v>
      </c>
      <c r="AK28" s="14">
        <f t="shared" si="35"/>
        <v>19.432377104615718</v>
      </c>
      <c r="AL28" s="22">
        <f t="shared" si="4"/>
        <v>154.0719734572057</v>
      </c>
      <c r="AM28" s="62">
        <f t="shared" si="5"/>
        <v>382.10974742353778</v>
      </c>
      <c r="AN28" s="62">
        <f ca="1">AVERAGE(OFFSET($AM$3,0,0,'Données projet'!$E$10+1,1))-AVERAGE(OFFSET($H$3,0,0,'Données projet'!$E$10+1,1))</f>
        <v>289.69436826914978</v>
      </c>
      <c r="AO28" s="62">
        <f t="shared" si="36"/>
        <v>242.84781402593845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371.96265875582151</v>
      </c>
      <c r="S29" s="62">
        <f ca="1">AVERAGE(OFFSET($R$3,0,0,'Données projet'!$E$9+1,1))-AVERAGE(OFFSET($H$3,0,0,'Données projet'!$E$9+1,1))</f>
        <v>406.67123242209931</v>
      </c>
      <c r="T29" s="62">
        <f t="shared" si="34"/>
        <v>252.43382636914751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154</v>
      </c>
      <c r="AJ29" s="14">
        <f>AI29*VLOOKUP('Données projet'!$B$10,Paramètres!$A$1:$I$89,3,0)*VLOOKUP('Données projet'!$B$10,Paramètres!$A$1:$I$89,5,0)</f>
        <v>72.072000000000003</v>
      </c>
      <c r="AK29" s="14">
        <f t="shared" si="35"/>
        <v>20.187131385147271</v>
      </c>
      <c r="AL29" s="22">
        <f t="shared" si="4"/>
        <v>160.68465382913149</v>
      </c>
      <c r="AM29" s="62">
        <f t="shared" si="5"/>
        <v>390.97136787832164</v>
      </c>
      <c r="AN29" s="62">
        <f ca="1">AVERAGE(OFFSET($AM$3,0,0,'Données projet'!$E$10+1,1))-AVERAGE(OFFSET($H$3,0,0,'Données projet'!$E$10+1,1))</f>
        <v>289.69436826914978</v>
      </c>
      <c r="AO29" s="62">
        <f t="shared" si="36"/>
        <v>242.84781402593845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387.98072512875251</v>
      </c>
      <c r="S30" s="62">
        <f ca="1">AVERAGE(OFFSET($R$3,0,0,'Données projet'!$E$9+1,1))-AVERAGE(OFFSET($H$3,0,0,'Données projet'!$E$9+1,1))</f>
        <v>406.67123242209931</v>
      </c>
      <c r="T30" s="62">
        <f t="shared" si="34"/>
        <v>252.43382636914751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160.5</v>
      </c>
      <c r="AJ30" s="14">
        <f>AI30*VLOOKUP('Données projet'!$B$10,Paramètres!$A$1:$I$89,3,0)*VLOOKUP('Données projet'!$B$10,Paramètres!$A$1:$I$89,5,0)</f>
        <v>75.114000000000004</v>
      </c>
      <c r="AK30" s="14">
        <f t="shared" si="35"/>
        <v>20.938185501492693</v>
      </c>
      <c r="AL30" s="22">
        <f t="shared" si="4"/>
        <v>167.2908897484331</v>
      </c>
      <c r="AM30" s="62">
        <f t="shared" si="5"/>
        <v>399.80873262099658</v>
      </c>
      <c r="AN30" s="62">
        <f ca="1">AVERAGE(OFFSET($AM$3,0,0,'Données projet'!$E$10+1,1))-AVERAGE(OFFSET($H$3,0,0,'Données projet'!$E$10+1,1))</f>
        <v>289.69436826914978</v>
      </c>
      <c r="AO30" s="62">
        <f t="shared" si="36"/>
        <v>242.84781402593845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403.95223815805156</v>
      </c>
      <c r="S31" s="62">
        <f ca="1">AVERAGE(OFFSET($R$3,0,0,'Données projet'!$E$9+1,1))-AVERAGE(OFFSET($H$3,0,0,'Données projet'!$E$9+1,1))</f>
        <v>406.67123242209931</v>
      </c>
      <c r="T31" s="62">
        <f t="shared" si="34"/>
        <v>252.43382636914751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167</v>
      </c>
      <c r="AJ31" s="14">
        <f>AI31*VLOOKUP('Données projet'!$B$10,Paramètres!$A$1:$I$89,3,0)*VLOOKUP('Données projet'!$B$10,Paramètres!$A$1:$I$89,5,0)</f>
        <v>78.156000000000006</v>
      </c>
      <c r="AK31" s="14">
        <f t="shared" si="35"/>
        <v>21.685706446534809</v>
      </c>
      <c r="AL31" s="22">
        <f t="shared" si="4"/>
        <v>173.89097206104813</v>
      </c>
      <c r="AM31" s="62">
        <f t="shared" si="5"/>
        <v>408.62244148303222</v>
      </c>
      <c r="AN31" s="62">
        <f ca="1">AVERAGE(OFFSET($AM$3,0,0,'Données projet'!$E$10+1,1))-AVERAGE(OFFSET($H$3,0,0,'Données projet'!$E$10+1,1))</f>
        <v>289.69436826914978</v>
      </c>
      <c r="AO31" s="62">
        <f t="shared" si="36"/>
        <v>242.84781402593845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2">
        <f t="shared" si="0"/>
        <v>419.88019762890121</v>
      </c>
      <c r="S32" s="62">
        <f ca="1">AVERAGE(OFFSET($R$3,0,0,'Données projet'!$E$9+1,1))-AVERAGE(OFFSET($H$3,0,0,'Données projet'!$E$9+1,1))</f>
        <v>406.67123242209931</v>
      </c>
      <c r="T32" s="62">
        <f t="shared" si="34"/>
        <v>252.43382636914751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173.5</v>
      </c>
      <c r="AJ32" s="14">
        <f>AI32*VLOOKUP('Données projet'!$B$10,Paramètres!$A$1:$I$89,3,0)*VLOOKUP('Données projet'!$B$10,Paramètres!$A$1:$I$89,5,0)</f>
        <v>81.198000000000008</v>
      </c>
      <c r="AK32" s="14">
        <f t="shared" si="35"/>
        <v>22.429847477648512</v>
      </c>
      <c r="AL32" s="22">
        <f t="shared" si="4"/>
        <v>180.48516769023783</v>
      </c>
      <c r="AM32" s="62">
        <f t="shared" si="5"/>
        <v>417.41306501301369</v>
      </c>
      <c r="AN32" s="62">
        <f ca="1">AVERAGE(OFFSET($AM$3,0,0,'Données projet'!$E$10+1,1))-AVERAGE(OFFSET($H$3,0,0,'Données projet'!$E$10+1,1))</f>
        <v>289.69436826914978</v>
      </c>
      <c r="AO32" s="62">
        <f t="shared" si="36"/>
        <v>242.84781402593845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2">
        <f t="shared" si="0"/>
        <v>435.76715970248085</v>
      </c>
      <c r="S33" s="62">
        <f ca="1">AVERAGE(OFFSET($R$3,0,0,'Données projet'!$E$9+1,1))-AVERAGE(OFFSET($H$3,0,0,'Données projet'!$E$9+1,1))</f>
        <v>406.67123242209931</v>
      </c>
      <c r="T33" s="62">
        <f t="shared" si="34"/>
        <v>252.43382636914751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180</v>
      </c>
      <c r="AJ33" s="14">
        <f>AI33*VLOOKUP('Données projet'!$B$10,Paramètres!$A$1:$I$89,3,0)*VLOOKUP('Données projet'!$B$10,Paramètres!$A$1:$I$89,5,0)</f>
        <v>84.24</v>
      </c>
      <c r="AK33" s="14">
        <f t="shared" si="35"/>
        <v>23.170749718409468</v>
      </c>
      <c r="AL33" s="22">
        <f t="shared" si="4"/>
        <v>187.07372242622981</v>
      </c>
      <c r="AM33" s="62">
        <f t="shared" si="5"/>
        <v>426.18114735927179</v>
      </c>
      <c r="AN33" s="62">
        <f ca="1">AVERAGE(OFFSET($AM$3,0,0,'Données projet'!$E$10+1,1))-AVERAGE(OFFSET($H$3,0,0,'Données projet'!$E$10+1,1))</f>
        <v>289.69436826914978</v>
      </c>
      <c r="AO33" s="62">
        <f t="shared" si="36"/>
        <v>242.84781402593845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0.38500000000000001</v>
      </c>
      <c r="AS33" s="17">
        <f>IF(ISNA(VLOOKUP(A33,'Données projet'!$A$61:$I$81,6,0)),0%,VLOOKUP(A33,'Données projet'!$A$61:$I$81,6,0)*VLOOKUP('Données projet'!$B$10,Paramètres!$A$1:$I$89,7,0))</f>
        <v>8.2500000000000004E-2</v>
      </c>
      <c r="AT33" s="17">
        <f>IF(ISNA(VLOOKUP(A33,'Données projet'!$A$61:$I$81,7,0)),0%,VLOOKUP(A33,'Données projet'!$A$61:$I$81,7,0))</f>
        <v>0.15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2">
        <f t="shared" si="0"/>
        <v>410.83949781978214</v>
      </c>
      <c r="S34" s="62">
        <f ca="1">AVERAGE(OFFSET($R$3,0,0,'Données projet'!$E$9+1,1))-AVERAGE(OFFSET($H$3,0,0,'Données projet'!$E$9+1,1))</f>
        <v>406.67123242209931</v>
      </c>
      <c r="T34" s="62">
        <f t="shared" si="34"/>
        <v>252.43382636914751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187</v>
      </c>
      <c r="AJ34" s="14">
        <f>AI34*VLOOKUP('Données projet'!$B$10,Paramètres!$A$1:$I$89,3,0)*VLOOKUP('Données projet'!$B$10,Paramètres!$A$1:$I$89,5,0)</f>
        <v>87.515999999999991</v>
      </c>
      <c r="AK34" s="14">
        <f t="shared" si="35"/>
        <v>23.965171662037644</v>
      </c>
      <c r="AL34" s="22">
        <f t="shared" si="4"/>
        <v>194.16304064471555</v>
      </c>
      <c r="AM34" s="62">
        <f t="shared" si="5"/>
        <v>434.21116385753311</v>
      </c>
      <c r="AN34" s="62">
        <f ca="1">AVERAGE(OFFSET($AM$3,0,0,'Données projet'!$E$10+1,1))-AVERAGE(OFFSET($H$3,0,0,'Données projet'!$E$10+1,1))</f>
        <v>289.69436826914978</v>
      </c>
      <c r="AO34" s="62">
        <f t="shared" si="36"/>
        <v>242.84781402593845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427.05998105810949</v>
      </c>
      <c r="S35" s="62">
        <f ca="1">AVERAGE(OFFSET($R$3,0,0,'Données projet'!$E$9+1,1))-AVERAGE(OFFSET($H$3,0,0,'Données projet'!$E$9+1,1))</f>
        <v>406.67123242209931</v>
      </c>
      <c r="T35" s="62">
        <f t="shared" si="34"/>
        <v>252.43382636914751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194</v>
      </c>
      <c r="AJ35" s="14">
        <f>AI35*VLOOKUP('Données projet'!$B$10,Paramètres!$A$1:$I$89,3,0)*VLOOKUP('Données projet'!$B$10,Paramètres!$A$1:$I$89,5,0)</f>
        <v>90.792000000000002</v>
      </c>
      <c r="AK35" s="14">
        <f t="shared" si="35"/>
        <v>24.756138813110173</v>
      </c>
      <c r="AL35" s="22">
        <f t="shared" si="4"/>
        <v>201.24634176616689</v>
      </c>
      <c r="AM35" s="62">
        <f t="shared" si="5"/>
        <v>442.21884424669224</v>
      </c>
      <c r="AN35" s="62">
        <f ca="1">AVERAGE(OFFSET($AM$3,0,0,'Données projet'!$E$10+1,1))-AVERAGE(OFFSET($H$3,0,0,'Données projet'!$E$10+1,1))</f>
        <v>289.69436826914978</v>
      </c>
      <c r="AO35" s="62">
        <f t="shared" si="36"/>
        <v>242.84781402593845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2">
        <f t="shared" si="0"/>
        <v>443.23507835581626</v>
      </c>
      <c r="S36" s="62">
        <f ca="1">AVERAGE(OFFSET($R$3,0,0,'Données projet'!$E$9+1,1))-AVERAGE(OFFSET($H$3,0,0,'Données projet'!$E$9+1,1))</f>
        <v>406.67123242209931</v>
      </c>
      <c r="T36" s="62">
        <f t="shared" si="34"/>
        <v>252.43382636914751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201</v>
      </c>
      <c r="AJ36" s="14">
        <f>AI36*VLOOKUP('Données projet'!$B$10,Paramètres!$A$1:$I$89,3,0)*VLOOKUP('Données projet'!$B$10,Paramètres!$A$1:$I$89,5,0)</f>
        <v>94.067999999999998</v>
      </c>
      <c r="AK36" s="14">
        <f t="shared" si="35"/>
        <v>25.543790108694029</v>
      </c>
      <c r="AL36" s="22">
        <f t="shared" si="4"/>
        <v>208.32386777264207</v>
      </c>
      <c r="AM36" s="62">
        <f t="shared" si="5"/>
        <v>450.20471360718284</v>
      </c>
      <c r="AN36" s="62">
        <f ca="1">AVERAGE(OFFSET($AM$3,0,0,'Données projet'!$E$10+1,1))-AVERAGE(OFFSET($H$3,0,0,'Données projet'!$E$10+1,1))</f>
        <v>289.69436826914978</v>
      </c>
      <c r="AO36" s="62">
        <f t="shared" si="36"/>
        <v>242.84781402593845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2">
        <f t="shared" si="0"/>
        <v>459.36760732976711</v>
      </c>
      <c r="S37" s="62">
        <f ca="1">AVERAGE(OFFSET($R$3,0,0,'Données projet'!$E$9+1,1))-AVERAGE(OFFSET($H$3,0,0,'Données projet'!$E$9+1,1))</f>
        <v>406.67123242209931</v>
      </c>
      <c r="T37" s="62">
        <f t="shared" si="34"/>
        <v>252.43382636914751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208</v>
      </c>
      <c r="AJ37" s="14">
        <f>AI37*VLOOKUP('Données projet'!$B$10,Paramètres!$A$1:$I$89,3,0)*VLOOKUP('Données projet'!$B$10,Paramètres!$A$1:$I$89,5,0)</f>
        <v>97.343999999999994</v>
      </c>
      <c r="AK37" s="14">
        <f t="shared" si="35"/>
        <v>26.328254259866451</v>
      </c>
      <c r="AL37" s="22">
        <f t="shared" si="4"/>
        <v>215.39584283593408</v>
      </c>
      <c r="AM37" s="62">
        <f t="shared" si="5"/>
        <v>458.16927429804969</v>
      </c>
      <c r="AN37" s="62">
        <f ca="1">AVERAGE(OFFSET($AM$3,0,0,'Données projet'!$E$10+1,1))-AVERAGE(OFFSET($H$3,0,0,'Données projet'!$E$10+1,1))</f>
        <v>289.69436826914978</v>
      </c>
      <c r="AO37" s="62">
        <f t="shared" si="36"/>
        <v>242.84781402593845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475.45999389040423</v>
      </c>
      <c r="S38" s="62">
        <f ca="1">AVERAGE(OFFSET($R$3,0,0,'Données projet'!$E$9+1,1))-AVERAGE(OFFSET($H$3,0,0,'Données projet'!$E$9+1,1))</f>
        <v>406.67123242209931</v>
      </c>
      <c r="T38" s="62">
        <f t="shared" si="34"/>
        <v>252.43382636914751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215</v>
      </c>
      <c r="AJ38" s="14">
        <f>AI38*VLOOKUP('Données projet'!$B$10,Paramètres!$A$1:$I$89,3,0)*VLOOKUP('Données projet'!$B$10,Paramètres!$A$1:$I$89,5,0)</f>
        <v>100.61999999999999</v>
      </c>
      <c r="AK38" s="14">
        <f t="shared" si="35"/>
        <v>27.10965082293415</v>
      </c>
      <c r="AL38" s="22">
        <f t="shared" si="4"/>
        <v>222.46247518327695</v>
      </c>
      <c r="AM38" s="62">
        <f t="shared" si="5"/>
        <v>466.11300790785145</v>
      </c>
      <c r="AN38" s="62">
        <f ca="1">AVERAGE(OFFSET($AM$3,0,0,'Données projet'!$E$10+1,1))-AVERAGE(OFFSET($H$3,0,0,'Données projet'!$E$10+1,1))</f>
        <v>289.69436826914978</v>
      </c>
      <c r="AO38" s="62">
        <f t="shared" si="36"/>
        <v>242.84781402593845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451.73121514757554</v>
      </c>
      <c r="S39" s="62">
        <f ca="1">AVERAGE(OFFSET($R$3,0,0,'Données projet'!$E$9+1,1))-AVERAGE(OFFSET($H$3,0,0,'Données projet'!$E$9+1,1))</f>
        <v>406.67123242209931</v>
      </c>
      <c r="T39" s="62">
        <f t="shared" si="34"/>
        <v>252.43382636914751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222</v>
      </c>
      <c r="AJ39" s="14">
        <f>AI39*VLOOKUP('Données projet'!$B$10,Paramètres!$A$1:$I$89,3,0)*VLOOKUP('Données projet'!$B$10,Paramètres!$A$1:$I$89,5,0)</f>
        <v>103.896</v>
      </c>
      <c r="AK39" s="14">
        <f t="shared" si="35"/>
        <v>27.888091127225799</v>
      </c>
      <c r="AL39" s="22">
        <f t="shared" si="4"/>
        <v>229.52395871325157</v>
      </c>
      <c r="AM39" s="62">
        <f t="shared" si="5"/>
        <v>474.03637695428597</v>
      </c>
      <c r="AN39" s="62">
        <f ca="1">AVERAGE(OFFSET($AM$3,0,0,'Données projet'!$E$10+1,1))-AVERAGE(OFFSET($H$3,0,0,'Données projet'!$E$10+1,1))</f>
        <v>289.69436826914978</v>
      </c>
      <c r="AO39" s="62">
        <f t="shared" si="36"/>
        <v>242.84781402593845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2">
        <f t="shared" si="0"/>
        <v>468.97891308142744</v>
      </c>
      <c r="S40" s="62">
        <f ca="1">AVERAGE(OFFSET($R$3,0,0,'Données projet'!$E$9+1,1))-AVERAGE(OFFSET($H$3,0,0,'Données projet'!$E$9+1,1))</f>
        <v>406.67123242209931</v>
      </c>
      <c r="T40" s="62">
        <f t="shared" si="34"/>
        <v>252.43382636914751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229</v>
      </c>
      <c r="AJ40" s="14">
        <f>AI40*VLOOKUP('Données projet'!$B$10,Paramètres!$A$1:$I$89,3,0)*VLOOKUP('Données projet'!$B$10,Paramètres!$A$1:$I$89,5,0)</f>
        <v>107.172</v>
      </c>
      <c r="AK40" s="14">
        <f t="shared" si="35"/>
        <v>28.663679082578788</v>
      </c>
      <c r="AL40" s="22">
        <f t="shared" si="4"/>
        <v>236.58047440215805</v>
      </c>
      <c r="AM40" s="62">
        <f t="shared" si="5"/>
        <v>481.93982637282915</v>
      </c>
      <c r="AN40" s="62">
        <f ca="1">AVERAGE(OFFSET($AM$3,0,0,'Données projet'!$E$10+1,1))-AVERAGE(OFFSET($H$3,0,0,'Données projet'!$E$10+1,1))</f>
        <v>289.69436826914978</v>
      </c>
      <c r="AO40" s="62">
        <f t="shared" si="36"/>
        <v>242.84781402593845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486.18434475748256</v>
      </c>
      <c r="S41" s="62">
        <f ca="1">AVERAGE(OFFSET($R$3,0,0,'Données projet'!$E$9+1,1))-AVERAGE(OFFSET($H$3,0,0,'Données projet'!$E$9+1,1))</f>
        <v>406.67123242209931</v>
      </c>
      <c r="T41" s="62">
        <f t="shared" si="34"/>
        <v>252.43382636914751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236</v>
      </c>
      <c r="AJ41" s="14">
        <f>AI41*VLOOKUP('Données projet'!$B$10,Paramètres!$A$1:$I$89,3,0)*VLOOKUP('Données projet'!$B$10,Paramètres!$A$1:$I$89,5,0)</f>
        <v>110.44799999999999</v>
      </c>
      <c r="AK41" s="14">
        <f t="shared" si="35"/>
        <v>29.436511885319565</v>
      </c>
      <c r="AL41" s="22">
        <f t="shared" si="4"/>
        <v>243.63219153359822</v>
      </c>
      <c r="AM41" s="62">
        <f t="shared" si="5"/>
        <v>489.82378482715694</v>
      </c>
      <c r="AN41" s="62">
        <f ca="1">AVERAGE(OFFSET($AM$3,0,0,'Données projet'!$E$10+1,1))-AVERAGE(OFFSET($H$3,0,0,'Données projet'!$E$10+1,1))</f>
        <v>289.69436826914978</v>
      </c>
      <c r="AO41" s="62">
        <f t="shared" si="36"/>
        <v>242.84781402593845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503.34991120189477</v>
      </c>
      <c r="S42" s="62">
        <f ca="1">AVERAGE(OFFSET($R$3,0,0,'Données projet'!$E$9+1,1))-AVERAGE(OFFSET($H$3,0,0,'Données projet'!$E$9+1,1))</f>
        <v>406.67123242209931</v>
      </c>
      <c r="T42" s="62">
        <f t="shared" si="34"/>
        <v>252.43382636914751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243</v>
      </c>
      <c r="AJ42" s="14">
        <f>AI42*VLOOKUP('Données projet'!$B$10,Paramètres!$A$1:$I$89,3,0)*VLOOKUP('Données projet'!$B$10,Paramètres!$A$1:$I$89,5,0)</f>
        <v>113.72399999999999</v>
      </c>
      <c r="AK42" s="14">
        <f t="shared" si="35"/>
        <v>30.206680638130489</v>
      </c>
      <c r="AL42" s="22">
        <f t="shared" si="4"/>
        <v>250.67926877807722</v>
      </c>
      <c r="AM42" s="62">
        <f t="shared" si="5"/>
        <v>497.68866586818433</v>
      </c>
      <c r="AN42" s="62">
        <f ca="1">AVERAGE(OFFSET($AM$3,0,0,'Données projet'!$E$10+1,1))-AVERAGE(OFFSET($H$3,0,0,'Données projet'!$E$10+1,1))</f>
        <v>289.69436826914978</v>
      </c>
      <c r="AO42" s="62">
        <f t="shared" si="36"/>
        <v>242.84781402593845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520.47771279575659</v>
      </c>
      <c r="S43" s="62">
        <f ca="1">AVERAGE(OFFSET($R$3,0,0,'Données projet'!$E$9+1,1))-AVERAGE(OFFSET($H$3,0,0,'Données projet'!$E$9+1,1))</f>
        <v>406.67123242209931</v>
      </c>
      <c r="T43" s="62">
        <f t="shared" si="34"/>
        <v>252.43382636914751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250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250</v>
      </c>
      <c r="AJ43" s="14">
        <f>AI43*VLOOKUP('Données projet'!$B$10,Paramètres!$A$1:$I$89,3,0)*VLOOKUP('Données projet'!$B$10,Paramètres!$A$1:$I$89,5,0)</f>
        <v>117</v>
      </c>
      <c r="AK43" s="14">
        <f t="shared" si="35"/>
        <v>30.974270896484146</v>
      </c>
      <c r="AL43" s="22">
        <f t="shared" si="4"/>
        <v>257.72185514470988</v>
      </c>
      <c r="AM43" s="62">
        <f t="shared" si="5"/>
        <v>505.53486896383072</v>
      </c>
      <c r="AN43" s="62">
        <f ca="1">AVERAGE(OFFSET($AM$3,0,0,'Données projet'!$E$10+1,1))-AVERAGE(OFFSET($H$3,0,0,'Données projet'!$E$10+1,1))</f>
        <v>289.69436826914978</v>
      </c>
      <c r="AO43" s="62">
        <f t="shared" si="36"/>
        <v>242.84781402593845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496.77237902229888</v>
      </c>
      <c r="S44" s="62">
        <f ca="1">AVERAGE(OFFSET($R$3,0,0,'Données projet'!$E$9+1,1))-AVERAGE(OFFSET($H$3,0,0,'Données projet'!$E$9+1,1))</f>
        <v>406.67123242209931</v>
      </c>
      <c r="T44" s="62">
        <f t="shared" si="34"/>
        <v>252.43382636914751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</v>
      </c>
      <c r="AI44" s="14">
        <f>IF('Données projet'!$A$62&gt;35,AI43+AH44-AQ43,IF(A44&lt;'Données projet'!$A$62,$AF$205^A44,IF(A44='Données projet'!$A$62,'Données projet'!$B$62,AI43+AH44-AQ43)))</f>
        <v>194</v>
      </c>
      <c r="AJ44" s="14">
        <f>AI44*VLOOKUP('Données projet'!$B$10,Paramètres!$A$1:$I$89,3,0)*VLOOKUP('Données projet'!$B$10,Paramètres!$A$1:$I$89,5,0)</f>
        <v>90.792000000000002</v>
      </c>
      <c r="AK44" s="14">
        <f t="shared" si="35"/>
        <v>24.756138813110173</v>
      </c>
      <c r="AL44" s="22">
        <f t="shared" si="4"/>
        <v>201.24634176616689</v>
      </c>
      <c r="AM44" s="62">
        <f t="shared" si="5"/>
        <v>449.84903136067089</v>
      </c>
      <c r="AN44" s="62">
        <f ca="1">AVERAGE(OFFSET($AM$3,0,0,'Données projet'!$E$10+1,1))-AVERAGE(OFFSET($H$3,0,0,'Données projet'!$E$10+1,1))</f>
        <v>289.69436826914978</v>
      </c>
      <c r="AO44" s="62">
        <f t="shared" si="36"/>
        <v>242.84781402593845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513.88411432981081</v>
      </c>
      <c r="S45" s="62">
        <f ca="1">AVERAGE(OFFSET($R$3,0,0,'Données projet'!$E$9+1,1))-AVERAGE(OFFSET($H$3,0,0,'Données projet'!$E$9+1,1))</f>
        <v>406.67123242209931</v>
      </c>
      <c r="T45" s="62">
        <f t="shared" si="34"/>
        <v>252.43382636914751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</v>
      </c>
      <c r="AI45" s="14">
        <f>IF('Données projet'!$A$62&gt;35,AI44+AH45-AQ44,IF(A45&lt;'Données projet'!$A$62,$AF$205^A45,IF(A45='Données projet'!$A$62,'Données projet'!$B$62,AI44+AH45-AQ44)))</f>
        <v>201</v>
      </c>
      <c r="AJ45" s="14">
        <f>AI45*VLOOKUP('Données projet'!$B$10,Paramètres!$A$1:$I$89,3,0)*VLOOKUP('Données projet'!$B$10,Paramètres!$A$1:$I$89,5,0)</f>
        <v>94.067999999999998</v>
      </c>
      <c r="AK45" s="14">
        <f t="shared" si="35"/>
        <v>25.543790108694029</v>
      </c>
      <c r="AL45" s="22">
        <f t="shared" si="4"/>
        <v>208.32386777264207</v>
      </c>
      <c r="AM45" s="62">
        <f t="shared" si="5"/>
        <v>457.70253403327683</v>
      </c>
      <c r="AN45" s="62">
        <f ca="1">AVERAGE(OFFSET($AM$3,0,0,'Données projet'!$E$10+1,1))-AVERAGE(OFFSET($H$3,0,0,'Données projet'!$E$10+1,1))</f>
        <v>289.69436826914978</v>
      </c>
      <c r="AO45" s="62">
        <f t="shared" si="36"/>
        <v>242.84781402593845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530.9596425203481</v>
      </c>
      <c r="S46" s="62">
        <f ca="1">AVERAGE(OFFSET($R$3,0,0,'Données projet'!$E$9+1,1))-AVERAGE(OFFSET($H$3,0,0,'Données projet'!$E$9+1,1))</f>
        <v>406.67123242209931</v>
      </c>
      <c r="T46" s="62">
        <f t="shared" si="34"/>
        <v>252.43382636914751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</v>
      </c>
      <c r="AI46" s="14">
        <f>IF('Données projet'!$A$62&gt;35,AI45+AH46-AQ45,IF(A46&lt;'Données projet'!$A$62,$AF$205^A46,IF(A46='Données projet'!$A$62,'Données projet'!$B$62,AI45+AH46-AQ45)))</f>
        <v>208</v>
      </c>
      <c r="AJ46" s="14">
        <f>AI46*VLOOKUP('Données projet'!$B$10,Paramètres!$A$1:$I$89,3,0)*VLOOKUP('Données projet'!$B$10,Paramètres!$A$1:$I$89,5,0)</f>
        <v>97.343999999999994</v>
      </c>
      <c r="AK46" s="14">
        <f t="shared" si="35"/>
        <v>26.328254259866451</v>
      </c>
      <c r="AL46" s="22">
        <f t="shared" si="4"/>
        <v>215.39584283593408</v>
      </c>
      <c r="AM46" s="62">
        <f t="shared" si="5"/>
        <v>465.53702430236615</v>
      </c>
      <c r="AN46" s="62">
        <f ca="1">AVERAGE(OFFSET($AM$3,0,0,'Données projet'!$E$10+1,1))-AVERAGE(OFFSET($H$3,0,0,'Données projet'!$E$10+1,1))</f>
        <v>289.69436826914978</v>
      </c>
      <c r="AO46" s="62">
        <f t="shared" si="36"/>
        <v>242.84781402593845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548.00070437850059</v>
      </c>
      <c r="S47" s="62">
        <f ca="1">AVERAGE(OFFSET($R$3,0,0,'Données projet'!$E$9+1,1))-AVERAGE(OFFSET($H$3,0,0,'Données projet'!$E$9+1,1))</f>
        <v>406.67123242209931</v>
      </c>
      <c r="T47" s="62">
        <f t="shared" si="34"/>
        <v>252.43382636914751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</v>
      </c>
      <c r="AI47" s="14">
        <f>IF('Données projet'!$A$62&gt;35,AI46+AH47-AQ46,IF(A47&lt;'Données projet'!$A$62,$AF$205^A47,IF(A47='Données projet'!$A$62,'Données projet'!$B$62,AI46+AH47-AQ46)))</f>
        <v>215</v>
      </c>
      <c r="AJ47" s="14">
        <f>AI47*VLOOKUP('Données projet'!$B$10,Paramètres!$A$1:$I$89,3,0)*VLOOKUP('Données projet'!$B$10,Paramètres!$A$1:$I$89,5,0)</f>
        <v>100.61999999999999</v>
      </c>
      <c r="AK47" s="14">
        <f t="shared" si="35"/>
        <v>27.10965082293415</v>
      </c>
      <c r="AL47" s="22">
        <f t="shared" si="4"/>
        <v>222.46247518327695</v>
      </c>
      <c r="AM47" s="62">
        <f t="shared" si="5"/>
        <v>473.35294392141441</v>
      </c>
      <c r="AN47" s="62">
        <f ca="1">AVERAGE(OFFSET($AM$3,0,0,'Données projet'!$E$10+1,1))-AVERAGE(OFFSET($H$3,0,0,'Données projet'!$E$10+1,1))</f>
        <v>289.69436826914978</v>
      </c>
      <c r="AO47" s="62">
        <f t="shared" si="36"/>
        <v>242.84781402593845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565.00885781333056</v>
      </c>
      <c r="S48" s="62">
        <f ca="1">AVERAGE(OFFSET($R$3,0,0,'Données projet'!$E$9+1,1))-AVERAGE(OFFSET($H$3,0,0,'Données projet'!$E$9+1,1))</f>
        <v>406.67123242209931</v>
      </c>
      <c r="T48" s="62">
        <f t="shared" si="34"/>
        <v>252.43382636914751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</v>
      </c>
      <c r="AI48" s="14">
        <f>IF('Données projet'!$A$62&gt;35,AI47+AH48-AQ47,IF(A48&lt;'Données projet'!$A$62,$AF$205^A48,IF(A48='Données projet'!$A$62,'Données projet'!$B$62,AI47+AH48-AQ47)))</f>
        <v>222</v>
      </c>
      <c r="AJ48" s="14">
        <f>AI48*VLOOKUP('Données projet'!$B$10,Paramètres!$A$1:$I$89,3,0)*VLOOKUP('Données projet'!$B$10,Paramètres!$A$1:$I$89,5,0)</f>
        <v>103.896</v>
      </c>
      <c r="AK48" s="14">
        <f t="shared" si="35"/>
        <v>27.888091127225799</v>
      </c>
      <c r="AL48" s="22">
        <f t="shared" si="4"/>
        <v>229.52395871325157</v>
      </c>
      <c r="AM48" s="62">
        <f t="shared" si="5"/>
        <v>481.1507162640857</v>
      </c>
      <c r="AN48" s="62">
        <f ca="1">AVERAGE(OFFSET($AM$3,0,0,'Données projet'!$E$10+1,1))-AVERAGE(OFFSET($H$3,0,0,'Données projet'!$E$10+1,1))</f>
        <v>289.69436826914978</v>
      </c>
      <c r="AO48" s="62">
        <f t="shared" si="36"/>
        <v>242.84781402593845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541.31718970857787</v>
      </c>
      <c r="S49" s="62">
        <f ca="1">AVERAGE(OFFSET($R$3,0,0,'Données projet'!$E$9+1,1))-AVERAGE(OFFSET($H$3,0,0,'Données projet'!$E$9+1,1))</f>
        <v>406.67123242209931</v>
      </c>
      <c r="T49" s="62">
        <f t="shared" si="34"/>
        <v>252.43382636914751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229</v>
      </c>
      <c r="AJ49" s="14">
        <f>AI49*VLOOKUP('Données projet'!$B$10,Paramètres!$A$1:$I$89,3,0)*VLOOKUP('Données projet'!$B$10,Paramètres!$A$1:$I$89,5,0)</f>
        <v>107.172</v>
      </c>
      <c r="AK49" s="14">
        <f t="shared" si="35"/>
        <v>28.663679082578788</v>
      </c>
      <c r="AL49" s="22">
        <f t="shared" si="4"/>
        <v>236.58047440215805</v>
      </c>
      <c r="AM49" s="62">
        <f t="shared" si="5"/>
        <v>488.93074780088369</v>
      </c>
      <c r="AN49" s="62">
        <f ca="1">AVERAGE(OFFSET($AM$3,0,0,'Données projet'!$E$10+1,1))-AVERAGE(OFFSET($H$3,0,0,'Données projet'!$E$10+1,1))</f>
        <v>289.69436826914978</v>
      </c>
      <c r="AO49" s="62">
        <f t="shared" si="36"/>
        <v>242.84781402593845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558.30981766387492</v>
      </c>
      <c r="S50" s="62">
        <f ca="1">AVERAGE(OFFSET($R$3,0,0,'Données projet'!$E$9+1,1))-AVERAGE(OFFSET($H$3,0,0,'Données projet'!$E$9+1,1))</f>
        <v>406.67123242209931</v>
      </c>
      <c r="T50" s="62">
        <f t="shared" si="34"/>
        <v>252.43382636914751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236</v>
      </c>
      <c r="AJ50" s="14">
        <f>AI50*VLOOKUP('Données projet'!$B$10,Paramètres!$A$1:$I$89,3,0)*VLOOKUP('Données projet'!$B$10,Paramètres!$A$1:$I$89,5,0)</f>
        <v>110.44799999999999</v>
      </c>
      <c r="AK50" s="14">
        <f t="shared" si="35"/>
        <v>29.436511885319565</v>
      </c>
      <c r="AL50" s="22">
        <f t="shared" si="4"/>
        <v>243.63219153359822</v>
      </c>
      <c r="AM50" s="62">
        <f t="shared" si="5"/>
        <v>496.69342939779358</v>
      </c>
      <c r="AN50" s="62">
        <f ca="1">AVERAGE(OFFSET($AM$3,0,0,'Données projet'!$E$10+1,1))-AVERAGE(OFFSET($H$3,0,0,'Données projet'!$E$10+1,1))</f>
        <v>289.69436826914978</v>
      </c>
      <c r="AO50" s="62">
        <f t="shared" si="36"/>
        <v>242.84781402593845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575.2708086775458</v>
      </c>
      <c r="S51" s="62">
        <f ca="1">AVERAGE(OFFSET($R$3,0,0,'Données projet'!$E$9+1,1))-AVERAGE(OFFSET($H$3,0,0,'Données projet'!$E$9+1,1))</f>
        <v>406.67123242209931</v>
      </c>
      <c r="T51" s="62">
        <f t="shared" si="34"/>
        <v>252.43382636914751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243</v>
      </c>
      <c r="AJ51" s="14">
        <f>AI51*VLOOKUP('Données projet'!$B$10,Paramètres!$A$1:$I$89,3,0)*VLOOKUP('Données projet'!$B$10,Paramètres!$A$1:$I$89,5,0)</f>
        <v>113.72399999999999</v>
      </c>
      <c r="AK51" s="14">
        <f t="shared" si="35"/>
        <v>30.206680638130489</v>
      </c>
      <c r="AL51" s="22">
        <f t="shared" si="4"/>
        <v>250.67926877807722</v>
      </c>
      <c r="AM51" s="62">
        <f t="shared" si="5"/>
        <v>504.43913746374494</v>
      </c>
      <c r="AN51" s="62">
        <f ca="1">AVERAGE(OFFSET($AM$3,0,0,'Données projet'!$E$10+1,1))-AVERAGE(OFFSET($H$3,0,0,'Données projet'!$E$10+1,1))</f>
        <v>289.69436826914978</v>
      </c>
      <c r="AO51" s="62">
        <f t="shared" si="36"/>
        <v>242.84781402593845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592.20149041428488</v>
      </c>
      <c r="S52" s="62">
        <f ca="1">AVERAGE(OFFSET($R$3,0,0,'Données projet'!$E$9+1,1))-AVERAGE(OFFSET($H$3,0,0,'Données projet'!$E$9+1,1))</f>
        <v>406.67123242209931</v>
      </c>
      <c r="T52" s="62">
        <f t="shared" si="34"/>
        <v>252.43382636914751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250</v>
      </c>
      <c r="AJ52" s="14">
        <f>AI52*VLOOKUP('Données projet'!$B$10,Paramètres!$A$1:$I$89,3,0)*VLOOKUP('Données projet'!$B$10,Paramètres!$A$1:$I$89,5,0)</f>
        <v>117</v>
      </c>
      <c r="AK52" s="14">
        <f t="shared" si="35"/>
        <v>30.974270896484146</v>
      </c>
      <c r="AL52" s="22">
        <f t="shared" si="4"/>
        <v>257.72185514470988</v>
      </c>
      <c r="AM52" s="62">
        <f t="shared" si="5"/>
        <v>512.16823496900179</v>
      </c>
      <c r="AN52" s="62">
        <f ca="1">AVERAGE(OFFSET($AM$3,0,0,'Données projet'!$E$10+1,1))-AVERAGE(OFFSET($H$3,0,0,'Données projet'!$E$10+1,1))</f>
        <v>289.69436826914978</v>
      </c>
      <c r="AO52" s="62">
        <f t="shared" si="36"/>
        <v>242.84781402593845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609.10307095814755</v>
      </c>
      <c r="S53" s="62">
        <f ca="1">AVERAGE(OFFSET($R$3,0,0,'Données projet'!$E$9+1,1))-AVERAGE(OFFSET($H$3,0,0,'Données projet'!$E$9+1,1))</f>
        <v>406.67123242209931</v>
      </c>
      <c r="T53" s="62">
        <f t="shared" si="34"/>
        <v>252.43382636914751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257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257</v>
      </c>
      <c r="AJ53" s="14">
        <f>AI53*VLOOKUP('Données projet'!$B$10,Paramètres!$A$1:$I$89,3,0)*VLOOKUP('Données projet'!$B$10,Paramètres!$A$1:$I$89,5,0)</f>
        <v>120.276</v>
      </c>
      <c r="AK53" s="14">
        <f t="shared" si="35"/>
        <v>31.739363152156315</v>
      </c>
      <c r="AL53" s="22">
        <f t="shared" si="4"/>
        <v>264.76009082333889</v>
      </c>
      <c r="AM53" s="62">
        <f t="shared" si="5"/>
        <v>519.88107235280904</v>
      </c>
      <c r="AN53" s="62">
        <f ca="1">AVERAGE(OFFSET($AM$3,0,0,'Données projet'!$E$10+1,1))-AVERAGE(OFFSET($H$3,0,0,'Données projet'!$E$10+1,1))</f>
        <v>289.69436826914978</v>
      </c>
      <c r="AO53" s="62">
        <f t="shared" si="36"/>
        <v>242.84781402593845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584.64556452126476</v>
      </c>
      <c r="S54" s="62">
        <f ca="1">AVERAGE(OFFSET($R$3,0,0,'Données projet'!$E$9+1,1))-AVERAGE(OFFSET($H$3,0,0,'Données projet'!$E$9+1,1))</f>
        <v>406.67123242209931</v>
      </c>
      <c r="T54" s="62">
        <f t="shared" si="34"/>
        <v>252.43382636914751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265</v>
      </c>
      <c r="AJ54" s="14">
        <f>AI54*VLOOKUP('Données projet'!$B$10,Paramètres!$A$1:$I$89,3,0)*VLOOKUP('Données projet'!$B$10,Paramètres!$A$1:$I$89,5,0)</f>
        <v>124.02</v>
      </c>
      <c r="AK54" s="14">
        <f t="shared" si="35"/>
        <v>32.610792634958898</v>
      </c>
      <c r="AL54" s="22">
        <f t="shared" si="4"/>
        <v>272.79863050588671</v>
      </c>
      <c r="AM54" s="62">
        <f t="shared" si="5"/>
        <v>528.58251090913359</v>
      </c>
      <c r="AN54" s="62">
        <f ca="1">AVERAGE(OFFSET($AM$3,0,0,'Données projet'!$E$10+1,1))-AVERAGE(OFFSET($H$3,0,0,'Données projet'!$E$10+1,1))</f>
        <v>289.69436826914978</v>
      </c>
      <c r="AO54" s="62">
        <f t="shared" si="36"/>
        <v>242.84781402593845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600.76047115120514</v>
      </c>
      <c r="S55" s="62">
        <f ca="1">AVERAGE(OFFSET($R$3,0,0,'Données projet'!$E$9+1,1))-AVERAGE(OFFSET($H$3,0,0,'Données projet'!$E$9+1,1))</f>
        <v>406.67123242209931</v>
      </c>
      <c r="T55" s="62">
        <f t="shared" si="34"/>
        <v>252.43382636914751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273</v>
      </c>
      <c r="AJ55" s="14">
        <f>AI55*VLOOKUP('Données projet'!$B$10,Paramètres!$A$1:$I$89,3,0)*VLOOKUP('Données projet'!$B$10,Paramètres!$A$1:$I$89,5,0)</f>
        <v>127.76400000000001</v>
      </c>
      <c r="AK55" s="14">
        <f t="shared" si="35"/>
        <v>33.479164830670051</v>
      </c>
      <c r="AL55" s="22">
        <f t="shared" si="4"/>
        <v>280.83184541341694</v>
      </c>
      <c r="AM55" s="62">
        <f t="shared" si="5"/>
        <v>537.26712487700024</v>
      </c>
      <c r="AN55" s="62">
        <f ca="1">AVERAGE(OFFSET($AM$3,0,0,'Données projet'!$E$10+1,1))-AVERAGE(OFFSET($H$3,0,0,'Données projet'!$E$10+1,1))</f>
        <v>289.69436826914978</v>
      </c>
      <c r="AO55" s="62">
        <f t="shared" si="36"/>
        <v>242.84781402593845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616.84882474221808</v>
      </c>
      <c r="S56" s="62">
        <f ca="1">AVERAGE(OFFSET($R$3,0,0,'Données projet'!$E$9+1,1))-AVERAGE(OFFSET($H$3,0,0,'Données projet'!$E$9+1,1))</f>
        <v>406.67123242209931</v>
      </c>
      <c r="T56" s="62">
        <f t="shared" si="34"/>
        <v>252.43382636914751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281</v>
      </c>
      <c r="AJ56" s="14">
        <f>AI56*VLOOKUP('Données projet'!$B$10,Paramètres!$A$1:$I$89,3,0)*VLOOKUP('Données projet'!$B$10,Paramètres!$A$1:$I$89,5,0)</f>
        <v>131.50800000000001</v>
      </c>
      <c r="AK56" s="14">
        <f t="shared" si="35"/>
        <v>34.344579617082509</v>
      </c>
      <c r="AL56" s="22">
        <f t="shared" si="4"/>
        <v>288.85990949975201</v>
      </c>
      <c r="AM56" s="62">
        <f t="shared" si="5"/>
        <v>545.93528770628518</v>
      </c>
      <c r="AN56" s="62">
        <f ca="1">AVERAGE(OFFSET($AM$3,0,0,'Données projet'!$E$10+1,1))-AVERAGE(OFFSET($H$3,0,0,'Données projet'!$E$10+1,1))</f>
        <v>289.69436826914978</v>
      </c>
      <c r="AO56" s="62">
        <f t="shared" si="36"/>
        <v>242.84781402593845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632.91156839881273</v>
      </c>
      <c r="S57" s="62">
        <f ca="1">AVERAGE(OFFSET($R$3,0,0,'Données projet'!$E$9+1,1))-AVERAGE(OFFSET($H$3,0,0,'Données projet'!$E$9+1,1))</f>
        <v>406.67123242209931</v>
      </c>
      <c r="T57" s="62">
        <f t="shared" si="34"/>
        <v>252.43382636914751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289</v>
      </c>
      <c r="AJ57" s="14">
        <f>AI57*VLOOKUP('Données projet'!$B$10,Paramètres!$A$1:$I$89,3,0)*VLOOKUP('Données projet'!$B$10,Paramètres!$A$1:$I$89,5,0)</f>
        <v>135.25199999999998</v>
      </c>
      <c r="AK57" s="14">
        <f t="shared" si="35"/>
        <v>35.207130861518152</v>
      </c>
      <c r="AL57" s="22">
        <f t="shared" si="4"/>
        <v>296.88298625047742</v>
      </c>
      <c r="AM57" s="62">
        <f t="shared" si="5"/>
        <v>554.5873589178168</v>
      </c>
      <c r="AN57" s="62">
        <f ca="1">AVERAGE(OFFSET($AM$3,0,0,'Données projet'!$E$10+1,1))-AVERAGE(OFFSET($H$3,0,0,'Données projet'!$E$10+1,1))</f>
        <v>289.69436826914978</v>
      </c>
      <c r="AO57" s="62">
        <f t="shared" si="36"/>
        <v>242.84781402593845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648.94957535479148</v>
      </c>
      <c r="S58" s="62">
        <f ca="1">AVERAGE(OFFSET($R$3,0,0,'Données projet'!$E$9+1,1))-AVERAGE(OFFSET($H$3,0,0,'Données projet'!$E$9+1,1))</f>
        <v>406.67123242209931</v>
      </c>
      <c r="T58" s="62">
        <f t="shared" si="34"/>
        <v>252.43382636914751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297</v>
      </c>
      <c r="AJ58" s="14">
        <f>AI58*VLOOKUP('Données projet'!$B$10,Paramètres!$A$1:$I$89,3,0)*VLOOKUP('Données projet'!$B$10,Paramètres!$A$1:$I$89,5,0)</f>
        <v>138.99600000000001</v>
      </c>
      <c r="AK58" s="14">
        <f t="shared" si="35"/>
        <v>36.066906938767758</v>
      </c>
      <c r="AL58" s="22">
        <f t="shared" si="4"/>
        <v>304.90122958502047</v>
      </c>
      <c r="AM58" s="62">
        <f t="shared" si="5"/>
        <v>563.22368506549185</v>
      </c>
      <c r="AN58" s="62">
        <f ca="1">AVERAGE(OFFSET($AM$3,0,0,'Données projet'!$E$10+1,1))-AVERAGE(OFFSET($H$3,0,0,'Données projet'!$E$10+1,1))</f>
        <v>289.69436826914978</v>
      </c>
      <c r="AO58" s="62">
        <f t="shared" si="36"/>
        <v>242.84781402593845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166.84512000000004</v>
      </c>
      <c r="P59" s="14">
        <f t="shared" si="33"/>
        <v>42.382666918050084</v>
      </c>
      <c r="Q59" s="22">
        <f t="shared" si="53"/>
        <v>364.40506221560395</v>
      </c>
      <c r="R59" s="62">
        <f t="shared" si="0"/>
        <v>623.33487815422563</v>
      </c>
      <c r="S59" s="62">
        <f ca="1">AVERAGE(OFFSET($R$3,0,0,'Données projet'!$E$9+1,1))-AVERAGE(OFFSET($H$3,0,0,'Données projet'!$E$9+1,1))</f>
        <v>406.67123242209931</v>
      </c>
      <c r="T59" s="62">
        <f t="shared" si="34"/>
        <v>252.43382636914751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</v>
      </c>
      <c r="AI59" s="14">
        <f>IF('Données projet'!$A$62&gt;35,AI58+AH59-AQ58,IF(A59&lt;'Données projet'!$A$62,$AF$205^A59,IF(A59='Données projet'!$A$62,'Données projet'!$B$62,AI58+AH59-AQ58)))</f>
        <v>305</v>
      </c>
      <c r="AJ59" s="14">
        <f>AI59*VLOOKUP('Données projet'!$B$10,Paramètres!$A$1:$I$89,3,0)*VLOOKUP('Données projet'!$B$10,Paramètres!$A$1:$I$89,5,0)</f>
        <v>142.74</v>
      </c>
      <c r="AK59" s="14">
        <f t="shared" si="35"/>
        <v>36.923991191656064</v>
      </c>
      <c r="AL59" s="22">
        <f t="shared" si="4"/>
        <v>312.91478465880101</v>
      </c>
      <c r="AM59" s="62">
        <f t="shared" si="5"/>
        <v>571.84460059742275</v>
      </c>
      <c r="AN59" s="62">
        <f ca="1">AVERAGE(OFFSET($AM$3,0,0,'Données projet'!$E$10+1,1))-AVERAGE(OFFSET($H$3,0,0,'Données projet'!$E$10+1,1))</f>
        <v>289.69436826914978</v>
      </c>
      <c r="AO59" s="62">
        <f t="shared" si="36"/>
        <v>242.84781402593845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173.54064000000005</v>
      </c>
      <c r="P60" s="14">
        <f t="shared" si="33"/>
        <v>43.882055316228445</v>
      </c>
      <c r="Q60" s="22">
        <f t="shared" si="53"/>
        <v>378.67786100909797</v>
      </c>
      <c r="R60" s="62">
        <f t="shared" si="0"/>
        <v>638.20450105977568</v>
      </c>
      <c r="S60" s="62">
        <f ca="1">AVERAGE(OFFSET($R$3,0,0,'Données projet'!$E$9+1,1))-AVERAGE(OFFSET($H$3,0,0,'Données projet'!$E$9+1,1))</f>
        <v>406.67123242209931</v>
      </c>
      <c r="T60" s="62">
        <f t="shared" si="34"/>
        <v>252.43382636914751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</v>
      </c>
      <c r="AI60" s="14">
        <f>IF('Données projet'!$A$62&gt;35,AI59+AH60-AQ59,IF(A60&lt;'Données projet'!$A$62,$AF$205^A60,IF(A60='Données projet'!$A$62,'Données projet'!$B$62,AI59+AH60-AQ59)))</f>
        <v>313</v>
      </c>
      <c r="AJ60" s="14">
        <f>AI60*VLOOKUP('Données projet'!$B$10,Paramètres!$A$1:$I$89,3,0)*VLOOKUP('Données projet'!$B$10,Paramètres!$A$1:$I$89,5,0)</f>
        <v>146.48400000000001</v>
      </c>
      <c r="AK60" s="14">
        <f t="shared" si="35"/>
        <v>37.778462341926023</v>
      </c>
      <c r="AL60" s="22">
        <f t="shared" si="4"/>
        <v>320.9237885788545</v>
      </c>
      <c r="AM60" s="62">
        <f t="shared" si="5"/>
        <v>580.45042862953221</v>
      </c>
      <c r="AN60" s="62">
        <f ca="1">AVERAGE(OFFSET($AM$3,0,0,'Données projet'!$E$10+1,1))-AVERAGE(OFFSET($H$3,0,0,'Données projet'!$E$10+1,1))</f>
        <v>289.69436826914978</v>
      </c>
      <c r="AO60" s="62">
        <f t="shared" si="36"/>
        <v>242.84781402593845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180.23616000000004</v>
      </c>
      <c r="P61" s="14">
        <f t="shared" si="33"/>
        <v>45.374723405565959</v>
      </c>
      <c r="Q61" s="22">
        <f t="shared" si="53"/>
        <v>392.93895526469413</v>
      </c>
      <c r="R61" s="62">
        <f t="shared" si="0"/>
        <v>653.0520658633825</v>
      </c>
      <c r="S61" s="62">
        <f ca="1">AVERAGE(OFFSET($R$3,0,0,'Données projet'!$E$9+1,1))-AVERAGE(OFFSET($H$3,0,0,'Données projet'!$E$9+1,1))</f>
        <v>406.67123242209931</v>
      </c>
      <c r="T61" s="62">
        <f t="shared" si="34"/>
        <v>252.43382636914751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</v>
      </c>
      <c r="AI61" s="14">
        <f>IF('Données projet'!$A$62&gt;35,AI60+AH61-AQ60,IF(A61&lt;'Données projet'!$A$62,$AF$205^A61,IF(A61='Données projet'!$A$62,'Données projet'!$B$62,AI60+AH61-AQ60)))</f>
        <v>321</v>
      </c>
      <c r="AJ61" s="14">
        <f>AI61*VLOOKUP('Données projet'!$B$10,Paramètres!$A$1:$I$89,3,0)*VLOOKUP('Données projet'!$B$10,Paramètres!$A$1:$I$89,5,0)</f>
        <v>150.22800000000001</v>
      </c>
      <c r="AK61" s="14">
        <f t="shared" si="35"/>
        <v>38.630394857933659</v>
      </c>
      <c r="AL61" s="22">
        <f t="shared" si="4"/>
        <v>328.92837104423444</v>
      </c>
      <c r="AM61" s="62">
        <f t="shared" si="5"/>
        <v>589.04148164292292</v>
      </c>
      <c r="AN61" s="62">
        <f ca="1">AVERAGE(OFFSET($AM$3,0,0,'Données projet'!$E$10+1,1))-AVERAGE(OFFSET($H$3,0,0,'Données projet'!$E$10+1,1))</f>
        <v>289.69436826914978</v>
      </c>
      <c r="AO61" s="62">
        <f t="shared" si="36"/>
        <v>242.84781402593845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186.93168000000006</v>
      </c>
      <c r="P62" s="14">
        <f t="shared" si="33"/>
        <v>46.860949423866458</v>
      </c>
      <c r="Q62" s="22">
        <f t="shared" si="53"/>
        <v>407.18882957990081</v>
      </c>
      <c r="R62" s="62">
        <f t="shared" si="0"/>
        <v>667.87823677374354</v>
      </c>
      <c r="S62" s="62">
        <f ca="1">AVERAGE(OFFSET($R$3,0,0,'Données projet'!$E$9+1,1))-AVERAGE(OFFSET($H$3,0,0,'Données projet'!$E$9+1,1))</f>
        <v>406.67123242209931</v>
      </c>
      <c r="T62" s="62">
        <f t="shared" si="34"/>
        <v>252.43382636914751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</v>
      </c>
      <c r="AI62" s="14">
        <f>IF('Données projet'!$A$62&gt;35,AI61+AH62-AQ61,IF(A62&lt;'Données projet'!$A$62,$AF$205^A62,IF(A62='Données projet'!$A$62,'Données projet'!$B$62,AI61+AH62-AQ61)))</f>
        <v>329</v>
      </c>
      <c r="AJ62" s="14">
        <f>AI62*VLOOKUP('Données projet'!$B$10,Paramètres!$A$1:$I$89,3,0)*VLOOKUP('Données projet'!$B$10,Paramètres!$A$1:$I$89,5,0)</f>
        <v>153.97200000000001</v>
      </c>
      <c r="AK62" s="14">
        <f t="shared" si="35"/>
        <v>39.479859284656378</v>
      </c>
      <c r="AL62" s="22">
        <f t="shared" si="4"/>
        <v>336.92865492077652</v>
      </c>
      <c r="AM62" s="62">
        <f t="shared" si="5"/>
        <v>597.61806211461931</v>
      </c>
      <c r="AN62" s="62">
        <f ca="1">AVERAGE(OFFSET($AM$3,0,0,'Données projet'!$E$10+1,1))-AVERAGE(OFFSET($H$3,0,0,'Données projet'!$E$10+1,1))</f>
        <v>289.69436826914978</v>
      </c>
      <c r="AO62" s="62">
        <f t="shared" si="36"/>
        <v>242.84781402593845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193.62720000000007</v>
      </c>
      <c r="P63" s="14">
        <f t="shared" si="33"/>
        <v>48.340990547231236</v>
      </c>
      <c r="Q63" s="22">
        <f t="shared" si="53"/>
        <v>421.42793186976115</v>
      </c>
      <c r="R63" s="62">
        <f t="shared" si="0"/>
        <v>682.68363820123864</v>
      </c>
      <c r="S63" s="62">
        <f ca="1">AVERAGE(OFFSET($R$3,0,0,'Données projet'!$E$9+1,1))-AVERAGE(OFFSET($H$3,0,0,'Données projet'!$E$9+1,1))</f>
        <v>406.67123242209931</v>
      </c>
      <c r="T63" s="62">
        <f t="shared" si="34"/>
        <v>252.43382636914751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337</v>
      </c>
      <c r="AG63" s="13">
        <f>VLOOKUP(A63,'Données projet'!$A$61:$I$81,9,0)</f>
        <v>8</v>
      </c>
      <c r="AH63" s="13">
        <f t="array" ref="AH63">INDEX(AG:AG,MIN(IF(ISNUMBER(AG63:AG259),ROW(AG63:AG259),"")))</f>
        <v>8</v>
      </c>
      <c r="AI63" s="14">
        <f>IF('Données projet'!$A$62&gt;35,AI62+AH63-AQ62,IF(A63&lt;'Données projet'!$A$62,$AF$205^A63,IF(A63='Données projet'!$A$62,'Données projet'!$B$62,AI62+AH63-AQ62)))</f>
        <v>337</v>
      </c>
      <c r="AJ63" s="14">
        <f>AI63*VLOOKUP('Données projet'!$B$10,Paramètres!$A$1:$I$89,3,0)*VLOOKUP('Données projet'!$B$10,Paramètres!$A$1:$I$89,5,0)</f>
        <v>157.71600000000001</v>
      </c>
      <c r="AK63" s="14">
        <f t="shared" si="35"/>
        <v>40.326922540698838</v>
      </c>
      <c r="AL63" s="22">
        <f t="shared" si="4"/>
        <v>344.92475675838381</v>
      </c>
      <c r="AM63" s="62">
        <f t="shared" si="5"/>
        <v>606.18046308986129</v>
      </c>
      <c r="AN63" s="62">
        <f ca="1">AVERAGE(OFFSET($AM$3,0,0,'Données projet'!$E$10+1,1))-AVERAGE(OFFSET($H$3,0,0,'Données projet'!$E$10+1,1))</f>
        <v>289.69436826914978</v>
      </c>
      <c r="AO63" s="62">
        <f t="shared" si="36"/>
        <v>242.84781402593845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67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181.14096000000006</v>
      </c>
      <c r="P64" s="14">
        <f t="shared" si="33"/>
        <v>45.575935320610981</v>
      </c>
      <c r="Q64" s="22">
        <f t="shared" si="53"/>
        <v>394.86525935006421</v>
      </c>
      <c r="R64" s="62">
        <f t="shared" si="0"/>
        <v>656.67744079519355</v>
      </c>
      <c r="S64" s="62">
        <f ca="1">AVERAGE(OFFSET($R$3,0,0,'Données projet'!$E$9+1,1))-AVERAGE(OFFSET($H$3,0,0,'Données projet'!$E$9+1,1))</f>
        <v>406.67123242209931</v>
      </c>
      <c r="T64" s="62">
        <f t="shared" si="34"/>
        <v>252.43382636914751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7.5</v>
      </c>
      <c r="AI64" s="14">
        <f>IF('Données projet'!$A$62&gt;35,AI63+AH64-AQ63,IF(A64&lt;'Données projet'!$A$62,$AF$205^A64,IF(A64='Données projet'!$A$62,'Données projet'!$B$62,AI63+AH64-AQ63)))</f>
        <v>277.5</v>
      </c>
      <c r="AJ64" s="14">
        <f>AI64*VLOOKUP('Données projet'!$B$10,Paramètres!$A$1:$I$89,3,0)*VLOOKUP('Données projet'!$B$10,Paramètres!$A$1:$I$89,5,0)</f>
        <v>129.87</v>
      </c>
      <c r="AK64" s="14">
        <f t="shared" si="35"/>
        <v>33.966318400312318</v>
      </c>
      <c r="AL64" s="22">
        <f t="shared" si="4"/>
        <v>285.34825454721067</v>
      </c>
      <c r="AM64" s="62">
        <f t="shared" si="5"/>
        <v>547.16043599234001</v>
      </c>
      <c r="AN64" s="62">
        <f ca="1">AVERAGE(OFFSET($AM$3,0,0,'Données projet'!$E$10+1,1))-AVERAGE(OFFSET($H$3,0,0,'Données projet'!$E$10+1,1))</f>
        <v>289.69436826914978</v>
      </c>
      <c r="AO64" s="62">
        <f t="shared" si="36"/>
        <v>242.84781402593845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187.65552000000005</v>
      </c>
      <c r="P65" s="14">
        <f t="shared" si="33"/>
        <v>47.021247649900147</v>
      </c>
      <c r="Q65" s="22">
        <f t="shared" si="53"/>
        <v>408.72870365690954</v>
      </c>
      <c r="R65" s="62">
        <f t="shared" si="0"/>
        <v>671.08770661656081</v>
      </c>
      <c r="S65" s="62">
        <f ca="1">AVERAGE(OFFSET($R$3,0,0,'Données projet'!$E$9+1,1))-AVERAGE(OFFSET($H$3,0,0,'Données projet'!$E$9+1,1))</f>
        <v>406.67123242209931</v>
      </c>
      <c r="T65" s="62">
        <f t="shared" si="34"/>
        <v>252.43382636914751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7.5</v>
      </c>
      <c r="AI65" s="14">
        <f>IF('Données projet'!$A$62&gt;35,AI64+AH65-AQ64,IF(A65&lt;'Données projet'!$A$62,$AF$205^A65,IF(A65='Données projet'!$A$62,'Données projet'!$B$62,AI64+AH65-AQ64)))</f>
        <v>285</v>
      </c>
      <c r="AJ65" s="14">
        <f>AI65*VLOOKUP('Données projet'!$B$10,Paramètres!$A$1:$I$89,3,0)*VLOOKUP('Données projet'!$B$10,Paramètres!$A$1:$I$89,5,0)</f>
        <v>133.38</v>
      </c>
      <c r="AK65" s="14">
        <f t="shared" si="35"/>
        <v>34.776207535548991</v>
      </c>
      <c r="AL65" s="22">
        <f t="shared" si="4"/>
        <v>292.8720614577478</v>
      </c>
      <c r="AM65" s="62">
        <f t="shared" si="5"/>
        <v>555.23106441739912</v>
      </c>
      <c r="AN65" s="62">
        <f ca="1">AVERAGE(OFFSET($AM$3,0,0,'Données projet'!$E$10+1,1))-AVERAGE(OFFSET($H$3,0,0,'Données projet'!$E$10+1,1))</f>
        <v>289.69436826914978</v>
      </c>
      <c r="AO65" s="62">
        <f t="shared" si="36"/>
        <v>242.84781402593845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194.17008000000004</v>
      </c>
      <c r="P66" s="14">
        <f t="shared" si="33"/>
        <v>48.460730182351078</v>
      </c>
      <c r="Q66" s="22">
        <f t="shared" si="53"/>
        <v>422.58199440092818</v>
      </c>
      <c r="R66" s="62">
        <f t="shared" si="0"/>
        <v>685.47833274433424</v>
      </c>
      <c r="S66" s="62">
        <f ca="1">AVERAGE(OFFSET($R$3,0,0,'Données projet'!$E$9+1,1))-AVERAGE(OFFSET($H$3,0,0,'Données projet'!$E$9+1,1))</f>
        <v>406.67123242209931</v>
      </c>
      <c r="T66" s="62">
        <f t="shared" si="34"/>
        <v>252.43382636914751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7.5</v>
      </c>
      <c r="AI66" s="14">
        <f>IF('Données projet'!$A$62&gt;35,AI65+AH66-AQ65,IF(A66&lt;'Données projet'!$A$62,$AF$205^A66,IF(A66='Données projet'!$A$62,'Données projet'!$B$62,AI65+AH66-AQ65)))</f>
        <v>292.5</v>
      </c>
      <c r="AJ66" s="14">
        <f>AI66*VLOOKUP('Données projet'!$B$10,Paramètres!$A$1:$I$89,3,0)*VLOOKUP('Données projet'!$B$10,Paramètres!$A$1:$I$89,5,0)</f>
        <v>136.89000000000001</v>
      </c>
      <c r="AK66" s="14">
        <f t="shared" si="35"/>
        <v>35.583619346017713</v>
      </c>
      <c r="AL66" s="22">
        <f t="shared" si="4"/>
        <v>300.39155369431421</v>
      </c>
      <c r="AM66" s="62">
        <f t="shared" si="5"/>
        <v>563.28789203772033</v>
      </c>
      <c r="AN66" s="62">
        <f ca="1">AVERAGE(OFFSET($AM$3,0,0,'Données projet'!$E$10+1,1))-AVERAGE(OFFSET($H$3,0,0,'Données projet'!$E$10+1,1))</f>
        <v>289.69436826914978</v>
      </c>
      <c r="AO66" s="62">
        <f t="shared" si="36"/>
        <v>242.84781402593845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200.68464</v>
      </c>
      <c r="P67" s="14">
        <f t="shared" si="33"/>
        <v>49.894600936700193</v>
      </c>
      <c r="Q67" s="22">
        <f t="shared" ref="Q67:Q98" si="54">(O67+P67)*0.475*44/12</f>
        <v>436.42551129808612</v>
      </c>
      <c r="R67" s="62">
        <f t="shared" ref="R67:R130" si="55">Q67+(I67+J67)*44/12</f>
        <v>699.84986345764082</v>
      </c>
      <c r="S67" s="62">
        <f ca="1">AVERAGE(OFFSET($R$3,0,0,'Données projet'!$E$9+1,1))-AVERAGE(OFFSET($H$3,0,0,'Données projet'!$E$9+1,1))</f>
        <v>406.67123242209931</v>
      </c>
      <c r="T67" s="62">
        <f t="shared" si="34"/>
        <v>252.43382636914751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7.5</v>
      </c>
      <c r="AI67" s="14">
        <f>IF('Données projet'!$A$62&gt;35,AI66+AH67-AQ66,IF(A67&lt;'Données projet'!$A$62,$AF$205^A67,IF(A67='Données projet'!$A$62,'Données projet'!$B$62,AI66+AH67-AQ66)))</f>
        <v>300</v>
      </c>
      <c r="AJ67" s="14">
        <f>AI67*VLOOKUP('Données projet'!$B$10,Paramètres!$A$1:$I$89,3,0)*VLOOKUP('Données projet'!$B$10,Paramètres!$A$1:$I$89,5,0)</f>
        <v>140.4</v>
      </c>
      <c r="AK67" s="14">
        <f t="shared" si="35"/>
        <v>36.388624656711201</v>
      </c>
      <c r="AL67" s="22">
        <f t="shared" si="4"/>
        <v>307.90685461043864</v>
      </c>
      <c r="AM67" s="62">
        <f t="shared" si="5"/>
        <v>571.3312067699934</v>
      </c>
      <c r="AN67" s="62">
        <f ca="1">AVERAGE(OFFSET($AM$3,0,0,'Données projet'!$E$10+1,1))-AVERAGE(OFFSET($H$3,0,0,'Données projet'!$E$10+1,1))</f>
        <v>289.69436826914978</v>
      </c>
      <c r="AO67" s="62">
        <f t="shared" si="36"/>
        <v>242.84781402593845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714.20281412892268</v>
      </c>
      <c r="S68" s="62">
        <f ca="1">AVERAGE(OFFSET($R$3,0,0,'Données projet'!$E$9+1,1))-AVERAGE(OFFSET($H$3,0,0,'Données projet'!$E$9+1,1))</f>
        <v>406.67123242209931</v>
      </c>
      <c r="T68" s="62">
        <f t="shared" si="34"/>
        <v>252.43382636914751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7.5</v>
      </c>
      <c r="AI68" s="14">
        <f>IF('Données projet'!$A$62&gt;35,AI67+AH68-AQ67,IF(A68&lt;'Données projet'!$A$62,$AF$205^A68,IF(A68='Données projet'!$A$62,'Données projet'!$B$62,AI67+AH68-AQ67)))</f>
        <v>307.5</v>
      </c>
      <c r="AJ68" s="14">
        <f>AI68*VLOOKUP('Données projet'!$B$10,Paramètres!$A$1:$I$89,3,0)*VLOOKUP('Données projet'!$B$10,Paramètres!$A$1:$I$89,5,0)</f>
        <v>143.91</v>
      </c>
      <c r="AK68" s="14">
        <f t="shared" si="35"/>
        <v>37.191290549543432</v>
      </c>
      <c r="AL68" s="22">
        <f t="shared" ref="AL68:AL131" si="58">(AJ68+AK68)*0.475*44/12</f>
        <v>315.41808104045475</v>
      </c>
      <c r="AM68" s="62">
        <f t="shared" ref="AM68:AM131" si="59">AL68+(AD68+AE68)*44/12</f>
        <v>579.36128715690995</v>
      </c>
      <c r="AN68" s="62">
        <f ca="1">AVERAGE(OFFSET($AM$3,0,0,'Données projet'!$E$10+1,1))-AVERAGE(OFFSET($H$3,0,0,'Données projet'!$E$10+1,1))</f>
        <v>289.69436826914978</v>
      </c>
      <c r="AO68" s="62">
        <f t="shared" si="36"/>
        <v>242.84781402593845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687.41972593827325</v>
      </c>
      <c r="S69" s="62">
        <f ca="1">AVERAGE(OFFSET($R$3,0,0,'Données projet'!$E$9+1,1))-AVERAGE(OFFSET($H$3,0,0,'Données projet'!$E$9+1,1))</f>
        <v>406.67123242209931</v>
      </c>
      <c r="T69" s="62">
        <f t="shared" ref="T69:T132" si="88">$T$3</f>
        <v>252.43382636914751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7.5</v>
      </c>
      <c r="AI69" s="14">
        <f>IF('Données projet'!$A$62&gt;35,AI68+AH69-AQ68,IF(A69&lt;'Données projet'!$A$62,$AF$205^A69,IF(A69='Données projet'!$A$62,'Données projet'!$B$62,AI68+AH69-AQ68)))</f>
        <v>315</v>
      </c>
      <c r="AJ69" s="14">
        <f>AI69*VLOOKUP('Données projet'!$B$10,Paramètres!$A$1:$I$89,3,0)*VLOOKUP('Données projet'!$B$10,Paramètres!$A$1:$I$89,5,0)</f>
        <v>147.41999999999999</v>
      </c>
      <c r="AK69" s="14">
        <f t="shared" ref="AK69:AK132" si="89">EXP(-1.0587+0.8836*LN(AJ69)+0.284)</f>
        <v>37.991680647570291</v>
      </c>
      <c r="AL69" s="22">
        <f t="shared" si="58"/>
        <v>322.92534379451826</v>
      </c>
      <c r="AM69" s="62">
        <f t="shared" si="59"/>
        <v>587.37840291170528</v>
      </c>
      <c r="AN69" s="62">
        <f ca="1">AVERAGE(OFFSET($AM$3,0,0,'Données projet'!$E$10+1,1))-AVERAGE(OFFSET($H$3,0,0,'Données projet'!$E$10+1,1))</f>
        <v>289.69436826914978</v>
      </c>
      <c r="AO69" s="62">
        <f t="shared" ref="AO69:AO132" si="90">$AO$3</f>
        <v>242.84781402593845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700.99516525207559</v>
      </c>
      <c r="S70" s="62">
        <f ca="1">AVERAGE(OFFSET($R$3,0,0,'Données projet'!$E$9+1,1))-AVERAGE(OFFSET($H$3,0,0,'Données projet'!$E$9+1,1))</f>
        <v>406.67123242209931</v>
      </c>
      <c r="T70" s="62">
        <f t="shared" si="88"/>
        <v>252.43382636914751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7.5</v>
      </c>
      <c r="AI70" s="14">
        <f>IF('Données projet'!$A$62&gt;35,AI69+AH70-AQ69,IF(A70&lt;'Données projet'!$A$62,$AF$205^A70,IF(A70='Données projet'!$A$62,'Données projet'!$B$62,AI69+AH70-AQ69)))</f>
        <v>322.5</v>
      </c>
      <c r="AJ70" s="14">
        <f>AI70*VLOOKUP('Données projet'!$B$10,Paramètres!$A$1:$I$89,3,0)*VLOOKUP('Données projet'!$B$10,Paramètres!$A$1:$I$89,5,0)</f>
        <v>150.93</v>
      </c>
      <c r="AK70" s="14">
        <f t="shared" si="89"/>
        <v>38.789855371379076</v>
      </c>
      <c r="AL70" s="22">
        <f t="shared" si="58"/>
        <v>330.4287481051519</v>
      </c>
      <c r="AM70" s="62">
        <f t="shared" si="59"/>
        <v>595.3828154133688</v>
      </c>
      <c r="AN70" s="62">
        <f ca="1">AVERAGE(OFFSET($AM$3,0,0,'Données projet'!$E$10+1,1))-AVERAGE(OFFSET($H$3,0,0,'Données projet'!$E$10+1,1))</f>
        <v>289.69436826914978</v>
      </c>
      <c r="AO70" s="62">
        <f t="shared" si="90"/>
        <v>242.84781402593845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714.55350234251978</v>
      </c>
      <c r="S71" s="62">
        <f ca="1">AVERAGE(OFFSET($R$3,0,0,'Données projet'!$E$9+1,1))-AVERAGE(OFFSET($H$3,0,0,'Données projet'!$E$9+1,1))</f>
        <v>406.67123242209931</v>
      </c>
      <c r="T71" s="62">
        <f t="shared" si="88"/>
        <v>252.43382636914751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7.5</v>
      </c>
      <c r="AI71" s="14">
        <f>IF('Données projet'!$A$62&gt;35,AI70+AH71-AQ70,IF(A71&lt;'Données projet'!$A$62,$AF$205^A71,IF(A71='Données projet'!$A$62,'Données projet'!$B$62,AI70+AH71-AQ70)))</f>
        <v>330</v>
      </c>
      <c r="AJ71" s="14">
        <f>AI71*VLOOKUP('Données projet'!$B$10,Paramètres!$A$1:$I$89,3,0)*VLOOKUP('Données projet'!$B$10,Paramètres!$A$1:$I$89,5,0)</f>
        <v>154.44</v>
      </c>
      <c r="AK71" s="14">
        <f t="shared" si="89"/>
        <v>39.58587217095549</v>
      </c>
      <c r="AL71" s="22">
        <f t="shared" si="58"/>
        <v>337.92839403108081</v>
      </c>
      <c r="AM71" s="62">
        <f t="shared" si="59"/>
        <v>603.3747781582997</v>
      </c>
      <c r="AN71" s="62">
        <f ca="1">AVERAGE(OFFSET($AM$3,0,0,'Données projet'!$E$10+1,1))-AVERAGE(OFFSET($H$3,0,0,'Données projet'!$E$10+1,1))</f>
        <v>289.69436826914978</v>
      </c>
      <c r="AO71" s="62">
        <f t="shared" si="90"/>
        <v>242.84781402593845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728.09516714368795</v>
      </c>
      <c r="S72" s="62">
        <f ca="1">AVERAGE(OFFSET($R$3,0,0,'Données projet'!$E$9+1,1))-AVERAGE(OFFSET($H$3,0,0,'Données projet'!$E$9+1,1))</f>
        <v>406.67123242209931</v>
      </c>
      <c r="T72" s="62">
        <f t="shared" si="88"/>
        <v>252.43382636914751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7.5</v>
      </c>
      <c r="AI72" s="14">
        <f>IF('Données projet'!$A$62&gt;35,AI71+AH72-AQ71,IF(A72&lt;'Données projet'!$A$62,$AF$205^A72,IF(A72='Données projet'!$A$62,'Données projet'!$B$62,AI71+AH72-AQ71)))</f>
        <v>337.5</v>
      </c>
      <c r="AJ72" s="14">
        <f>AI72*VLOOKUP('Données projet'!$B$10,Paramètres!$A$1:$I$89,3,0)*VLOOKUP('Données projet'!$B$10,Paramètres!$A$1:$I$89,5,0)</f>
        <v>157.95000000000002</v>
      </c>
      <c r="AK72" s="14">
        <f t="shared" si="89"/>
        <v>40.379785735878301</v>
      </c>
      <c r="AL72" s="22">
        <f t="shared" si="58"/>
        <v>345.42437682332138</v>
      </c>
      <c r="AM72" s="62">
        <f t="shared" si="59"/>
        <v>611.35453717338794</v>
      </c>
      <c r="AN72" s="62">
        <f ca="1">AVERAGE(OFFSET($AM$3,0,0,'Données projet'!$E$10+1,1))-AVERAGE(OFFSET($H$3,0,0,'Données projet'!$E$10+1,1))</f>
        <v>289.69436826914978</v>
      </c>
      <c r="AO72" s="62">
        <f t="shared" si="90"/>
        <v>242.84781402593845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741.62056991429995</v>
      </c>
      <c r="S73" s="62">
        <f ca="1">AVERAGE(OFFSET($R$3,0,0,'Données projet'!$E$9+1,1))-AVERAGE(OFFSET($H$3,0,0,'Données projet'!$E$9+1,1))</f>
        <v>406.67123242209931</v>
      </c>
      <c r="T73" s="62">
        <f t="shared" si="88"/>
        <v>252.43382636914751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345</v>
      </c>
      <c r="AG73" s="13">
        <f>VLOOKUP(A73,'Données projet'!$A$61:$I$81,9,0)</f>
        <v>7.5</v>
      </c>
      <c r="AH73" s="13">
        <f t="array" ref="AH73">INDEX(AG:AG,MIN(IF(ISNUMBER(AG73:AG269),ROW(AG73:AG269),"")))</f>
        <v>7.5</v>
      </c>
      <c r="AI73" s="14">
        <f>IF('Données projet'!$A$62&gt;35,AI72+AH73-AQ72,IF(A73&lt;'Données projet'!$A$62,$AF$205^A73,IF(A73='Données projet'!$A$62,'Données projet'!$B$62,AI72+AH73-AQ72)))</f>
        <v>345</v>
      </c>
      <c r="AJ73" s="14">
        <f>AI73*VLOOKUP('Données projet'!$B$10,Paramètres!$A$1:$I$89,3,0)*VLOOKUP('Données projet'!$B$10,Paramètres!$A$1:$I$89,5,0)</f>
        <v>161.45999999999998</v>
      </c>
      <c r="AK73" s="14">
        <f t="shared" si="89"/>
        <v>41.171648186302534</v>
      </c>
      <c r="AL73" s="22">
        <f t="shared" si="58"/>
        <v>352.9167872578102</v>
      </c>
      <c r="AM73" s="62">
        <f t="shared" si="59"/>
        <v>619.32233139481968</v>
      </c>
      <c r="AN73" s="62">
        <f ca="1">AVERAGE(OFFSET($AM$3,0,0,'Données projet'!$E$10+1,1))-AVERAGE(OFFSET($H$3,0,0,'Données projet'!$E$10+1,1))</f>
        <v>289.69436826914978</v>
      </c>
      <c r="AO73" s="62">
        <f t="shared" si="90"/>
        <v>242.84781402593845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69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714.05884221048723</v>
      </c>
      <c r="S74" s="62">
        <f ca="1">AVERAGE(OFFSET($R$3,0,0,'Données projet'!$E$9+1,1))-AVERAGE(OFFSET($H$3,0,0,'Données projet'!$E$9+1,1))</f>
        <v>406.67123242209931</v>
      </c>
      <c r="T74" s="62">
        <f t="shared" si="88"/>
        <v>252.43382636914751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</v>
      </c>
      <c r="AI74" s="14">
        <f>IF('Données projet'!$A$62&gt;35,AI73+AH74-AQ73,IF(A74&lt;'Données projet'!$A$62,$AF$205^A74,IF(A74='Données projet'!$A$62,'Données projet'!$B$62,AI73+AH74-AQ73)))</f>
        <v>283.7</v>
      </c>
      <c r="AJ74" s="14">
        <f>AI74*VLOOKUP('Données projet'!$B$10,Paramètres!$A$1:$I$89,3,0)*VLOOKUP('Données projet'!$B$10,Paramètres!$A$1:$I$89,5,0)</f>
        <v>132.77160000000001</v>
      </c>
      <c r="AK74" s="14">
        <f t="shared" si="89"/>
        <v>34.63600628318656</v>
      </c>
      <c r="AL74" s="22">
        <f t="shared" si="58"/>
        <v>291.56824760988326</v>
      </c>
      <c r="AM74" s="62">
        <f t="shared" si="59"/>
        <v>558.4409286879312</v>
      </c>
      <c r="AN74" s="62">
        <f ca="1">AVERAGE(OFFSET($AM$3,0,0,'Données projet'!$E$10+1,1))-AVERAGE(OFFSET($H$3,0,0,'Données projet'!$E$10+1,1))</f>
        <v>289.69436826914978</v>
      </c>
      <c r="AO74" s="62">
        <f t="shared" si="90"/>
        <v>242.84781402593845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726.80898389889398</v>
      </c>
      <c r="S75" s="62">
        <f ca="1">AVERAGE(OFFSET($R$3,0,0,'Données projet'!$E$9+1,1))-AVERAGE(OFFSET($H$3,0,0,'Données projet'!$E$9+1,1))</f>
        <v>406.67123242209931</v>
      </c>
      <c r="T75" s="62">
        <f t="shared" si="88"/>
        <v>252.43382636914751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</v>
      </c>
      <c r="AI75" s="14">
        <f>IF('Données projet'!$A$62&gt;35,AI74+AH75-AQ74,IF(A75&lt;'Données projet'!$A$62,$AF$205^A75,IF(A75='Données projet'!$A$62,'Données projet'!$B$62,AI74+AH75-AQ74)))</f>
        <v>291.39999999999998</v>
      </c>
      <c r="AJ75" s="14">
        <f>AI75*VLOOKUP('Données projet'!$B$10,Paramètres!$A$1:$I$89,3,0)*VLOOKUP('Données projet'!$B$10,Paramètres!$A$1:$I$89,5,0)</f>
        <v>136.37519999999998</v>
      </c>
      <c r="AK75" s="14">
        <f t="shared" si="89"/>
        <v>35.465351191683979</v>
      </c>
      <c r="AL75" s="22">
        <f t="shared" si="58"/>
        <v>299.28895999218292</v>
      </c>
      <c r="AM75" s="62">
        <f t="shared" si="59"/>
        <v>566.62067422970404</v>
      </c>
      <c r="AN75" s="62">
        <f ca="1">AVERAGE(OFFSET($AM$3,0,0,'Données projet'!$E$10+1,1))-AVERAGE(OFFSET($H$3,0,0,'Données projet'!$E$10+1,1))</f>
        <v>289.69436826914978</v>
      </c>
      <c r="AO75" s="62">
        <f t="shared" si="90"/>
        <v>242.84781402593845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739.54414489997293</v>
      </c>
      <c r="S76" s="62">
        <f ca="1">AVERAGE(OFFSET($R$3,0,0,'Données projet'!$E$9+1,1))-AVERAGE(OFFSET($H$3,0,0,'Données projet'!$E$9+1,1))</f>
        <v>406.67123242209931</v>
      </c>
      <c r="T76" s="62">
        <f t="shared" si="88"/>
        <v>252.43382636914751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</v>
      </c>
      <c r="AI76" s="14">
        <f>IF('Données projet'!$A$62&gt;35,AI75+AH76-AQ75,IF(A76&lt;'Données projet'!$A$62,$AF$205^A76,IF(A76='Données projet'!$A$62,'Données projet'!$B$62,AI75+AH76-AQ75)))</f>
        <v>299.09999999999997</v>
      </c>
      <c r="AJ76" s="14">
        <f>AI76*VLOOKUP('Données projet'!$B$10,Paramètres!$A$1:$I$89,3,0)*VLOOKUP('Données projet'!$B$10,Paramètres!$A$1:$I$89,5,0)</f>
        <v>139.97879999999998</v>
      </c>
      <c r="AK76" s="14">
        <f t="shared" si="89"/>
        <v>36.292148829903653</v>
      </c>
      <c r="AL76" s="22">
        <f t="shared" si="58"/>
        <v>307.00523587874881</v>
      </c>
      <c r="AM76" s="62">
        <f t="shared" si="59"/>
        <v>574.78802007667059</v>
      </c>
      <c r="AN76" s="62">
        <f ca="1">AVERAGE(OFFSET($AM$3,0,0,'Données projet'!$E$10+1,1))-AVERAGE(OFFSET($H$3,0,0,'Données projet'!$E$10+1,1))</f>
        <v>289.69436826914978</v>
      </c>
      <c r="AO76" s="62">
        <f t="shared" si="90"/>
        <v>242.84781402593845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752.2646718253543</v>
      </c>
      <c r="S77" s="62">
        <f ca="1">AVERAGE(OFFSET($R$3,0,0,'Données projet'!$E$9+1,1))-AVERAGE(OFFSET($H$3,0,0,'Données projet'!$E$9+1,1))</f>
        <v>406.67123242209931</v>
      </c>
      <c r="T77" s="62">
        <f t="shared" si="88"/>
        <v>252.43382636914751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</v>
      </c>
      <c r="AI77" s="14">
        <f>IF('Données projet'!$A$62&gt;35,AI76+AH77-AQ76,IF(A77&lt;'Données projet'!$A$62,$AF$205^A77,IF(A77='Données projet'!$A$62,'Données projet'!$B$62,AI76+AH77-AQ76)))</f>
        <v>306.79999999999995</v>
      </c>
      <c r="AJ77" s="14">
        <f>AI77*VLOOKUP('Données projet'!$B$10,Paramètres!$A$1:$I$89,3,0)*VLOOKUP('Données projet'!$B$10,Paramètres!$A$1:$I$89,5,0)</f>
        <v>143.58239999999998</v>
      </c>
      <c r="AK77" s="14">
        <f t="shared" si="89"/>
        <v>37.116472314400653</v>
      </c>
      <c r="AL77" s="22">
        <f t="shared" si="58"/>
        <v>314.71720261424775</v>
      </c>
      <c r="AM77" s="62">
        <f t="shared" si="59"/>
        <v>582.94323171719861</v>
      </c>
      <c r="AN77" s="62">
        <f ca="1">AVERAGE(OFFSET($AM$3,0,0,'Données projet'!$E$10+1,1))-AVERAGE(OFFSET($H$3,0,0,'Données projet'!$E$10+1,1))</f>
        <v>289.69436826914978</v>
      </c>
      <c r="AO77" s="62">
        <f t="shared" si="90"/>
        <v>242.84781402593845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764.970897453102</v>
      </c>
      <c r="S78" s="62">
        <f ca="1">AVERAGE(OFFSET($R$3,0,0,'Données projet'!$E$9+1,1))-AVERAGE(OFFSET($H$3,0,0,'Données projet'!$E$9+1,1))</f>
        <v>406.67123242209931</v>
      </c>
      <c r="T78" s="62">
        <f t="shared" si="88"/>
        <v>252.43382636914751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</v>
      </c>
      <c r="AI78" s="14">
        <f>IF('Données projet'!$A$62&gt;35,AI77+AH78-AQ77,IF(A78&lt;'Données projet'!$A$62,$AF$205^A78,IF(A78='Données projet'!$A$62,'Données projet'!$B$62,AI77+AH78-AQ77)))</f>
        <v>314.49999999999994</v>
      </c>
      <c r="AJ78" s="14">
        <f>AI78*VLOOKUP('Données projet'!$B$10,Paramètres!$A$1:$I$89,3,0)*VLOOKUP('Données projet'!$B$10,Paramètres!$A$1:$I$89,5,0)</f>
        <v>147.18599999999998</v>
      </c>
      <c r="AK78" s="14">
        <f t="shared" si="89"/>
        <v>37.938390882441361</v>
      </c>
      <c r="AL78" s="22">
        <f t="shared" si="58"/>
        <v>322.42498078691864</v>
      </c>
      <c r="AM78" s="62">
        <f t="shared" si="59"/>
        <v>591.08656548674344</v>
      </c>
      <c r="AN78" s="62">
        <f ca="1">AVERAGE(OFFSET($AM$3,0,0,'Données projet'!$E$10+1,1))-AVERAGE(OFFSET($H$3,0,0,'Données projet'!$E$10+1,1))</f>
        <v>289.69436826914978</v>
      </c>
      <c r="AO78" s="62">
        <f t="shared" si="90"/>
        <v>242.84781402593845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215.34240000000008</v>
      </c>
      <c r="P79" s="14">
        <f t="shared" si="87"/>
        <v>53.101322124397257</v>
      </c>
      <c r="Q79" s="22">
        <f t="shared" si="54"/>
        <v>467.53948269999205</v>
      </c>
      <c r="R79" s="62">
        <f t="shared" si="55"/>
        <v>736.62906708084142</v>
      </c>
      <c r="S79" s="62">
        <f ca="1">AVERAGE(OFFSET($R$3,0,0,'Données projet'!$E$9+1,1))-AVERAGE(OFFSET($H$3,0,0,'Données projet'!$E$9+1,1))</f>
        <v>406.67123242209931</v>
      </c>
      <c r="T79" s="62">
        <f t="shared" si="88"/>
        <v>252.43382636914751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</v>
      </c>
      <c r="AI79" s="14">
        <f>IF('Données projet'!$A$62&gt;35,AI78+AH79-AQ78,IF(A79&lt;'Données projet'!$A$62,$AF$205^A79,IF(A79='Données projet'!$A$62,'Données projet'!$B$62,AI78+AH79-AQ78)))</f>
        <v>322.19999999999993</v>
      </c>
      <c r="AJ79" s="14">
        <f>AI79*VLOOKUP('Données projet'!$B$10,Paramètres!$A$1:$I$89,3,0)*VLOOKUP('Données projet'!$B$10,Paramètres!$A$1:$I$89,5,0)</f>
        <v>150.78959999999998</v>
      </c>
      <c r="AK79" s="14">
        <f t="shared" si="89"/>
        <v>38.757970187689722</v>
      </c>
      <c r="AL79" s="22">
        <f t="shared" si="58"/>
        <v>330.12868474355952</v>
      </c>
      <c r="AM79" s="62">
        <f t="shared" si="59"/>
        <v>599.21826912440895</v>
      </c>
      <c r="AN79" s="62">
        <f ca="1">AVERAGE(OFFSET($AM$3,0,0,'Données projet'!$E$10+1,1))-AVERAGE(OFFSET($H$3,0,0,'Données projet'!$E$10+1,1))</f>
        <v>289.69436826914978</v>
      </c>
      <c r="AO79" s="62">
        <f t="shared" si="90"/>
        <v>242.84781402593845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220.77120000000011</v>
      </c>
      <c r="P80" s="14">
        <f t="shared" si="87"/>
        <v>54.28246807807983</v>
      </c>
      <c r="Q80" s="22">
        <f t="shared" si="54"/>
        <v>479.05180523598909</v>
      </c>
      <c r="R80" s="62">
        <f t="shared" si="55"/>
        <v>748.56196446026138</v>
      </c>
      <c r="S80" s="62">
        <f ca="1">AVERAGE(OFFSET($R$3,0,0,'Données projet'!$E$9+1,1))-AVERAGE(OFFSET($H$3,0,0,'Données projet'!$E$9+1,1))</f>
        <v>406.67123242209931</v>
      </c>
      <c r="T80" s="62">
        <f t="shared" si="88"/>
        <v>252.43382636914751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7.7</v>
      </c>
      <c r="AI80" s="14">
        <f>IF('Données projet'!$A$62&gt;35,AI79+AH80-AQ79,IF(A80&lt;'Données projet'!$A$62,$AF$205^A80,IF(A80='Données projet'!$A$62,'Données projet'!$B$62,AI79+AH80-AQ79)))</f>
        <v>329.89999999999992</v>
      </c>
      <c r="AJ80" s="14">
        <f>AI80*VLOOKUP('Données projet'!$B$10,Paramètres!$A$1:$I$89,3,0)*VLOOKUP('Données projet'!$B$10,Paramètres!$A$1:$I$89,5,0)</f>
        <v>154.39319999999995</v>
      </c>
      <c r="AK80" s="14">
        <f t="shared" si="89"/>
        <v>39.575272566832489</v>
      </c>
      <c r="AL80" s="22">
        <f t="shared" si="58"/>
        <v>337.82842305389983</v>
      </c>
      <c r="AM80" s="62">
        <f t="shared" si="59"/>
        <v>607.33858227817211</v>
      </c>
      <c r="AN80" s="62">
        <f ca="1">AVERAGE(OFFSET($AM$3,0,0,'Données projet'!$E$10+1,1))-AVERAGE(OFFSET($H$3,0,0,'Données projet'!$E$10+1,1))</f>
        <v>289.69436826914978</v>
      </c>
      <c r="AO80" s="62">
        <f t="shared" si="90"/>
        <v>242.84781402593845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226.2000000000001</v>
      </c>
      <c r="P81" s="14">
        <f t="shared" si="87"/>
        <v>55.460237717698156</v>
      </c>
      <c r="Q81" s="22">
        <f t="shared" si="54"/>
        <v>490.55824735832448</v>
      </c>
      <c r="R81" s="62">
        <f t="shared" si="55"/>
        <v>760.48168539275071</v>
      </c>
      <c r="S81" s="62">
        <f ca="1">AVERAGE(OFFSET($R$3,0,0,'Données projet'!$E$9+1,1))-AVERAGE(OFFSET($H$3,0,0,'Données projet'!$E$9+1,1))</f>
        <v>406.67123242209931</v>
      </c>
      <c r="T81" s="62">
        <f t="shared" si="88"/>
        <v>252.43382636914751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7.7</v>
      </c>
      <c r="AI81" s="14">
        <f>IF('Données projet'!$A$62&gt;35,AI80+AH81-AQ80,IF(A81&lt;'Données projet'!$A$62,$AF$205^A81,IF(A81='Données projet'!$A$62,'Données projet'!$B$62,AI80+AH81-AQ80)))</f>
        <v>337.59999999999991</v>
      </c>
      <c r="AJ81" s="14">
        <f>AI81*VLOOKUP('Données projet'!$B$10,Paramètres!$A$1:$I$89,3,0)*VLOOKUP('Données projet'!$B$10,Paramètres!$A$1:$I$89,5,0)</f>
        <v>157.99679999999995</v>
      </c>
      <c r="AK81" s="14">
        <f t="shared" si="89"/>
        <v>40.390357280610026</v>
      </c>
      <c r="AL81" s="22">
        <f t="shared" si="58"/>
        <v>345.52429893039567</v>
      </c>
      <c r="AM81" s="62">
        <f t="shared" si="59"/>
        <v>615.44773696482184</v>
      </c>
      <c r="AN81" s="62">
        <f ca="1">AVERAGE(OFFSET($AM$3,0,0,'Données projet'!$E$10+1,1))-AVERAGE(OFFSET($H$3,0,0,'Données projet'!$E$10+1,1))</f>
        <v>289.69436826914978</v>
      </c>
      <c r="AO81" s="62">
        <f t="shared" si="90"/>
        <v>242.84781402593845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231.62880000000007</v>
      </c>
      <c r="P82" s="14">
        <f t="shared" si="87"/>
        <v>56.63472139815827</v>
      </c>
      <c r="Q82" s="22">
        <f t="shared" si="54"/>
        <v>502.05896643512574</v>
      </c>
      <c r="R82" s="62">
        <f t="shared" si="55"/>
        <v>772.38851381630275</v>
      </c>
      <c r="S82" s="62">
        <f ca="1">AVERAGE(OFFSET($R$3,0,0,'Données projet'!$E$9+1,1))-AVERAGE(OFFSET($H$3,0,0,'Données projet'!$E$9+1,1))</f>
        <v>406.67123242209931</v>
      </c>
      <c r="T82" s="62">
        <f t="shared" si="88"/>
        <v>252.43382636914751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7.7</v>
      </c>
      <c r="AI82" s="14">
        <f>IF('Données projet'!$A$62&gt;35,AI81+AH82-AQ81,IF(A82&lt;'Données projet'!$A$62,$AF$205^A82,IF(A82='Données projet'!$A$62,'Données projet'!$B$62,AI81+AH82-AQ81)))</f>
        <v>345.2999999999999</v>
      </c>
      <c r="AJ82" s="14">
        <f>AI82*VLOOKUP('Données projet'!$B$10,Paramètres!$A$1:$I$89,3,0)*VLOOKUP('Données projet'!$B$10,Paramètres!$A$1:$I$89,5,0)</f>
        <v>161.60039999999995</v>
      </c>
      <c r="AK82" s="14">
        <f t="shared" si="89"/>
        <v>41.203280732237822</v>
      </c>
      <c r="AL82" s="22">
        <f t="shared" si="58"/>
        <v>353.21641060864749</v>
      </c>
      <c r="AM82" s="62">
        <f t="shared" si="59"/>
        <v>623.5459579898245</v>
      </c>
      <c r="AN82" s="62">
        <f ca="1">AVERAGE(OFFSET($AM$3,0,0,'Données projet'!$E$10+1,1))-AVERAGE(OFFSET($H$3,0,0,'Données projet'!$E$10+1,1))</f>
        <v>289.69436826914978</v>
      </c>
      <c r="AO82" s="62">
        <f t="shared" si="90"/>
        <v>242.84781402593845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237.05760000000012</v>
      </c>
      <c r="P83" s="14">
        <f t="shared" si="87"/>
        <v>57.806004997354698</v>
      </c>
      <c r="Q83" s="22">
        <f t="shared" si="54"/>
        <v>513.55411203705955</v>
      </c>
      <c r="R83" s="62">
        <f t="shared" si="55"/>
        <v>784.28272367574573</v>
      </c>
      <c r="S83" s="62">
        <f ca="1">AVERAGE(OFFSET($R$3,0,0,'Données projet'!$E$9+1,1))-AVERAGE(OFFSET($H$3,0,0,'Données projet'!$E$9+1,1))</f>
        <v>406.67123242209931</v>
      </c>
      <c r="T83" s="62">
        <f t="shared" si="88"/>
        <v>252.43382636914751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353</v>
      </c>
      <c r="AG83" s="13">
        <f>VLOOKUP(A83,'Données projet'!$A$61:$I$81,9,0)</f>
        <v>7.7</v>
      </c>
      <c r="AH83" s="13">
        <f t="array" ref="AH83">INDEX(AG:AG,MIN(IF(ISNUMBER(AG83:AG279),ROW(AG83:AG279),"")))</f>
        <v>7.7</v>
      </c>
      <c r="AI83" s="14">
        <f>IF('Données projet'!$A$62&gt;35,AI82+AH83-AQ82,IF(A83&lt;'Données projet'!$A$62,$AF$205^A83,IF(A83='Données projet'!$A$62,'Données projet'!$B$62,AI82+AH83-AQ82)))</f>
        <v>352.99999999999989</v>
      </c>
      <c r="AJ83" s="14">
        <f>AI83*VLOOKUP('Données projet'!$B$10,Paramètres!$A$1:$I$89,3,0)*VLOOKUP('Données projet'!$B$10,Paramètres!$A$1:$I$89,5,0)</f>
        <v>165.20399999999995</v>
      </c>
      <c r="AK83" s="14">
        <f t="shared" si="89"/>
        <v>42.014096665795854</v>
      </c>
      <c r="AL83" s="22">
        <f t="shared" si="58"/>
        <v>360.90485169292765</v>
      </c>
      <c r="AM83" s="62">
        <f t="shared" si="59"/>
        <v>631.63346333161371</v>
      </c>
      <c r="AN83" s="62">
        <f ca="1">AVERAGE(OFFSET($AM$3,0,0,'Données projet'!$E$10+1,1))-AVERAGE(OFFSET($H$3,0,0,'Données projet'!$E$10+1,1))</f>
        <v>289.69436826914978</v>
      </c>
      <c r="AO83" s="62">
        <f t="shared" si="90"/>
        <v>242.84781402593845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71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223.12368000000012</v>
      </c>
      <c r="P84" s="14">
        <f t="shared" si="87"/>
        <v>54.793244051140647</v>
      </c>
      <c r="Q84" s="22">
        <f t="shared" si="54"/>
        <v>484.03864272240349</v>
      </c>
      <c r="R84" s="62">
        <f t="shared" si="55"/>
        <v>755.15939574590493</v>
      </c>
      <c r="S84" s="62">
        <f ca="1">AVERAGE(OFFSET($R$3,0,0,'Données projet'!$E$9+1,1))-AVERAGE(OFFSET($H$3,0,0,'Données projet'!$E$9+1,1))</f>
        <v>406.67123242209931</v>
      </c>
      <c r="T84" s="62">
        <f t="shared" si="88"/>
        <v>252.43382636914751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8.3000000000000007</v>
      </c>
      <c r="AI84" s="14">
        <f>IF('Données projet'!$A$62&gt;35,AI83+AH84-AQ83,IF(A84&lt;'Données projet'!$A$62,$AF$205^A84,IF(A84='Données projet'!$A$62,'Données projet'!$B$62,AI83+AH84-AQ83)))</f>
        <v>290.2999999999999</v>
      </c>
      <c r="AJ84" s="14">
        <f>AI84*VLOOKUP('Données projet'!$B$10,Paramètres!$A$1:$I$89,3,0)*VLOOKUP('Données projet'!$B$10,Paramètres!$A$1:$I$89,5,0)</f>
        <v>135.86039999999994</v>
      </c>
      <c r="AK84" s="14">
        <f t="shared" si="89"/>
        <v>35.347031059244749</v>
      </c>
      <c r="AL84" s="22">
        <f t="shared" si="58"/>
        <v>298.18627576151783</v>
      </c>
      <c r="AM84" s="62">
        <f t="shared" si="59"/>
        <v>569.30702878501927</v>
      </c>
      <c r="AN84" s="62">
        <f ca="1">AVERAGE(OFFSET($AM$3,0,0,'Données projet'!$E$10+1,1))-AVERAGE(OFFSET($H$3,0,0,'Données projet'!$E$10+1,1))</f>
        <v>289.69436826914978</v>
      </c>
      <c r="AO84" s="62">
        <f t="shared" si="90"/>
        <v>242.84781402593845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228.19056000000012</v>
      </c>
      <c r="P85" s="14">
        <f t="shared" si="87"/>
        <v>55.891258634424609</v>
      </c>
      <c r="Q85" s="22">
        <f t="shared" si="54"/>
        <v>494.77583412162312</v>
      </c>
      <c r="R85" s="62">
        <f t="shared" si="55"/>
        <v>766.28192575361015</v>
      </c>
      <c r="S85" s="62">
        <f ca="1">AVERAGE(OFFSET($R$3,0,0,'Données projet'!$E$9+1,1))-AVERAGE(OFFSET($H$3,0,0,'Données projet'!$E$9+1,1))</f>
        <v>406.67123242209931</v>
      </c>
      <c r="T85" s="62">
        <f t="shared" si="88"/>
        <v>252.43382636914751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8.3000000000000007</v>
      </c>
      <c r="AI85" s="14">
        <f>IF('Données projet'!$A$62&gt;35,AI84+AH85-AQ84,IF(A85&lt;'Données projet'!$A$62,$AF$205^A85,IF(A85='Données projet'!$A$62,'Données projet'!$B$62,AI84+AH85-AQ84)))</f>
        <v>298.59999999999991</v>
      </c>
      <c r="AJ85" s="14">
        <f>AI85*VLOOKUP('Données projet'!$B$10,Paramètres!$A$1:$I$89,3,0)*VLOOKUP('Données projet'!$B$10,Paramètres!$A$1:$I$89,5,0)</f>
        <v>139.74479999999997</v>
      </c>
      <c r="AK85" s="14">
        <f t="shared" si="89"/>
        <v>36.238536552104364</v>
      </c>
      <c r="AL85" s="22">
        <f t="shared" si="58"/>
        <v>306.50431116158171</v>
      </c>
      <c r="AM85" s="62">
        <f t="shared" si="59"/>
        <v>578.0104027935688</v>
      </c>
      <c r="AN85" s="62">
        <f ca="1">AVERAGE(OFFSET($AM$3,0,0,'Données projet'!$E$10+1,1))-AVERAGE(OFFSET($H$3,0,0,'Données projet'!$E$10+1,1))</f>
        <v>289.69436826914978</v>
      </c>
      <c r="AO85" s="62">
        <f t="shared" si="90"/>
        <v>242.84781402593845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233.25744000000009</v>
      </c>
      <c r="P86" s="14">
        <f t="shared" si="87"/>
        <v>56.9864386904733</v>
      </c>
      <c r="Q86" s="22">
        <f t="shared" si="54"/>
        <v>505.50808871924113</v>
      </c>
      <c r="R86" s="62">
        <f t="shared" si="55"/>
        <v>777.39283419634467</v>
      </c>
      <c r="S86" s="62">
        <f ca="1">AVERAGE(OFFSET($R$3,0,0,'Données projet'!$E$9+1,1))-AVERAGE(OFFSET($H$3,0,0,'Données projet'!$E$9+1,1))</f>
        <v>406.67123242209931</v>
      </c>
      <c r="T86" s="62">
        <f t="shared" si="88"/>
        <v>252.43382636914751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8.3000000000000007</v>
      </c>
      <c r="AI86" s="14">
        <f>IF('Données projet'!$A$62&gt;35,AI85+AH86-AQ85,IF(A86&lt;'Données projet'!$A$62,$AF$205^A86,IF(A86='Données projet'!$A$62,'Données projet'!$B$62,AI85+AH86-AQ85)))</f>
        <v>306.89999999999992</v>
      </c>
      <c r="AJ86" s="14">
        <f>AI86*VLOOKUP('Données projet'!$B$10,Paramètres!$A$1:$I$89,3,0)*VLOOKUP('Données projet'!$B$10,Paramètres!$A$1:$I$89,5,0)</f>
        <v>143.62919999999997</v>
      </c>
      <c r="AK86" s="14">
        <f t="shared" si="89"/>
        <v>37.127161849234348</v>
      </c>
      <c r="AL86" s="22">
        <f t="shared" si="58"/>
        <v>314.81733022074974</v>
      </c>
      <c r="AM86" s="62">
        <f t="shared" si="59"/>
        <v>586.70207569785316</v>
      </c>
      <c r="AN86" s="62">
        <f ca="1">AVERAGE(OFFSET($AM$3,0,0,'Données projet'!$E$10+1,1))-AVERAGE(OFFSET($H$3,0,0,'Données projet'!$E$10+1,1))</f>
        <v>289.69436826914978</v>
      </c>
      <c r="AO86" s="62">
        <f t="shared" si="90"/>
        <v>242.84781402593845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238.32432000000011</v>
      </c>
      <c r="P87" s="14">
        <f t="shared" si="87"/>
        <v>58.078852882738808</v>
      </c>
      <c r="Q87" s="22">
        <f t="shared" si="54"/>
        <v>516.23552610410366</v>
      </c>
      <c r="R87" s="62">
        <f t="shared" si="55"/>
        <v>788.49235662865397</v>
      </c>
      <c r="S87" s="62">
        <f ca="1">AVERAGE(OFFSET($R$3,0,0,'Données projet'!$E$9+1,1))-AVERAGE(OFFSET($H$3,0,0,'Données projet'!$E$9+1,1))</f>
        <v>406.67123242209931</v>
      </c>
      <c r="T87" s="62">
        <f t="shared" si="88"/>
        <v>252.43382636914751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8.3000000000000007</v>
      </c>
      <c r="AI87" s="14">
        <f>IF('Données projet'!$A$62&gt;35,AI86+AH87-AQ86,IF(A87&lt;'Données projet'!$A$62,$AF$205^A87,IF(A87='Données projet'!$A$62,'Données projet'!$B$62,AI86+AH87-AQ86)))</f>
        <v>315.19999999999993</v>
      </c>
      <c r="AJ87" s="14">
        <f>AI87*VLOOKUP('Données projet'!$B$10,Paramètres!$A$1:$I$89,3,0)*VLOOKUP('Données projet'!$B$10,Paramètres!$A$1:$I$89,5,0)</f>
        <v>147.51359999999997</v>
      </c>
      <c r="AK87" s="14">
        <f t="shared" si="89"/>
        <v>38.012993796041464</v>
      </c>
      <c r="AL87" s="22">
        <f t="shared" si="58"/>
        <v>323.12548419477213</v>
      </c>
      <c r="AM87" s="62">
        <f t="shared" si="59"/>
        <v>595.38231471932249</v>
      </c>
      <c r="AN87" s="62">
        <f ca="1">AVERAGE(OFFSET($AM$3,0,0,'Données projet'!$E$10+1,1))-AVERAGE(OFFSET($H$3,0,0,'Données projet'!$E$10+1,1))</f>
        <v>289.69436826914978</v>
      </c>
      <c r="AO87" s="62">
        <f t="shared" si="90"/>
        <v>242.84781402593845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243.39120000000017</v>
      </c>
      <c r="P88" s="14">
        <f t="shared" si="87"/>
        <v>59.168566788241577</v>
      </c>
      <c r="Q88" s="22">
        <f t="shared" si="54"/>
        <v>526.95826048952097</v>
      </c>
      <c r="R88" s="62">
        <f t="shared" si="55"/>
        <v>799.58072121780242</v>
      </c>
      <c r="S88" s="62">
        <f ca="1">AVERAGE(OFFSET($R$3,0,0,'Données projet'!$E$9+1,1))-AVERAGE(OFFSET($H$3,0,0,'Données projet'!$E$9+1,1))</f>
        <v>406.67123242209931</v>
      </c>
      <c r="T88" s="62">
        <f t="shared" si="88"/>
        <v>252.43382636914751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8.3000000000000007</v>
      </c>
      <c r="AI88" s="14">
        <f>IF('Données projet'!$A$62&gt;35,AI87+AH88-AQ87,IF(A88&lt;'Données projet'!$A$62,$AF$205^A88,IF(A88='Données projet'!$A$62,'Données projet'!$B$62,AI87+AH88-AQ87)))</f>
        <v>323.49999999999994</v>
      </c>
      <c r="AJ88" s="14">
        <f>AI88*VLOOKUP('Données projet'!$B$10,Paramètres!$A$1:$I$89,3,0)*VLOOKUP('Données projet'!$B$10,Paramètres!$A$1:$I$89,5,0)</f>
        <v>151.39799999999997</v>
      </c>
      <c r="AK88" s="14">
        <f t="shared" si="89"/>
        <v>38.896114403754709</v>
      </c>
      <c r="AL88" s="22">
        <f t="shared" si="58"/>
        <v>331.42891591987274</v>
      </c>
      <c r="AM88" s="62">
        <f t="shared" si="59"/>
        <v>604.05137664815425</v>
      </c>
      <c r="AN88" s="62">
        <f ca="1">AVERAGE(OFFSET($AM$3,0,0,'Données projet'!$E$10+1,1))-AVERAGE(OFFSET($H$3,0,0,'Données projet'!$E$10+1,1))</f>
        <v>289.69436826914978</v>
      </c>
      <c r="AO88" s="62">
        <f t="shared" si="90"/>
        <v>242.84781402593845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229.27632000000011</v>
      </c>
      <c r="P89" s="14">
        <f t="shared" si="87"/>
        <v>56.126176307517476</v>
      </c>
      <c r="Q89" s="22">
        <f t="shared" si="54"/>
        <v>497.07601440225977</v>
      </c>
      <c r="R89" s="62">
        <f t="shared" si="55"/>
        <v>770.05776246766447</v>
      </c>
      <c r="S89" s="62">
        <f ca="1">AVERAGE(OFFSET($R$3,0,0,'Données projet'!$E$9+1,1))-AVERAGE(OFFSET($H$3,0,0,'Données projet'!$E$9+1,1))</f>
        <v>406.67123242209931</v>
      </c>
      <c r="T89" s="62">
        <f t="shared" si="88"/>
        <v>252.43382636914751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8.3000000000000007</v>
      </c>
      <c r="AI89" s="14">
        <f>IF('Données projet'!$A$62&gt;35,AI88+AH89-AQ88,IF(A89&lt;'Données projet'!$A$62,$AF$205^A89,IF(A89='Données projet'!$A$62,'Données projet'!$B$62,AI88+AH89-AQ88)))</f>
        <v>331.79999999999995</v>
      </c>
      <c r="AJ89" s="14">
        <f>AI89*VLOOKUP('Données projet'!$B$10,Paramètres!$A$1:$I$89,3,0)*VLOOKUP('Données projet'!$B$10,Paramètres!$A$1:$I$89,5,0)</f>
        <v>155.28239999999997</v>
      </c>
      <c r="AK89" s="14">
        <f t="shared" si="89"/>
        <v>39.776601235546408</v>
      </c>
      <c r="AL89" s="22">
        <f t="shared" si="58"/>
        <v>339.72776048524321</v>
      </c>
      <c r="AM89" s="62">
        <f t="shared" si="59"/>
        <v>612.70950855064791</v>
      </c>
      <c r="AN89" s="62">
        <f ca="1">AVERAGE(OFFSET($AM$3,0,0,'Données projet'!$E$10+1,1))-AVERAGE(OFFSET($H$3,0,0,'Données projet'!$E$10+1,1))</f>
        <v>289.69436826914978</v>
      </c>
      <c r="AO89" s="62">
        <f t="shared" si="90"/>
        <v>242.84781402593845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234.16224000000011</v>
      </c>
      <c r="P90" s="14">
        <f t="shared" si="87"/>
        <v>57.181713578143096</v>
      </c>
      <c r="Q90" s="22">
        <f t="shared" si="54"/>
        <v>507.42405248193273</v>
      </c>
      <c r="R90" s="62">
        <f t="shared" si="55"/>
        <v>780.75885505240763</v>
      </c>
      <c r="S90" s="62">
        <f ca="1">AVERAGE(OFFSET($R$3,0,0,'Données projet'!$E$9+1,1))-AVERAGE(OFFSET($H$3,0,0,'Données projet'!$E$9+1,1))</f>
        <v>406.67123242209931</v>
      </c>
      <c r="T90" s="62">
        <f t="shared" si="88"/>
        <v>252.43382636914751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8.3000000000000007</v>
      </c>
      <c r="AI90" s="14">
        <f>IF('Données projet'!$A$62&gt;35,AI89+AH90-AQ89,IF(A90&lt;'Données projet'!$A$62,$AF$205^A90,IF(A90='Données projet'!$A$62,'Données projet'!$B$62,AI89+AH90-AQ89)))</f>
        <v>340.09999999999997</v>
      </c>
      <c r="AJ90" s="14">
        <f>AI90*VLOOKUP('Données projet'!$B$10,Paramètres!$A$1:$I$89,3,0)*VLOOKUP('Données projet'!$B$10,Paramètres!$A$1:$I$89,5,0)</f>
        <v>159.16679999999997</v>
      </c>
      <c r="AK90" s="14">
        <f t="shared" si="89"/>
        <v>40.654527752930747</v>
      </c>
      <c r="AL90" s="22">
        <f t="shared" si="58"/>
        <v>348.02214583635424</v>
      </c>
      <c r="AM90" s="62">
        <f t="shared" si="59"/>
        <v>621.35694840682913</v>
      </c>
      <c r="AN90" s="62">
        <f ca="1">AVERAGE(OFFSET($AM$3,0,0,'Données projet'!$E$10+1,1))-AVERAGE(OFFSET($H$3,0,0,'Données projet'!$E$10+1,1))</f>
        <v>289.69436826914978</v>
      </c>
      <c r="AO90" s="62">
        <f t="shared" si="90"/>
        <v>242.84781402593845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239.04816000000008</v>
      </c>
      <c r="P91" s="14">
        <f t="shared" si="87"/>
        <v>58.234690128947342</v>
      </c>
      <c r="Q91" s="22">
        <f t="shared" si="54"/>
        <v>517.76763064125009</v>
      </c>
      <c r="R91" s="62">
        <f t="shared" si="55"/>
        <v>791.44936301044379</v>
      </c>
      <c r="S91" s="62">
        <f ca="1">AVERAGE(OFFSET($R$3,0,0,'Données projet'!$E$9+1,1))-AVERAGE(OFFSET($H$3,0,0,'Données projet'!$E$9+1,1))</f>
        <v>406.67123242209931</v>
      </c>
      <c r="T91" s="62">
        <f t="shared" si="88"/>
        <v>252.43382636914751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8.3000000000000007</v>
      </c>
      <c r="AI91" s="14">
        <f>IF('Données projet'!$A$62&gt;35,AI90+AH91-AQ90,IF(A91&lt;'Données projet'!$A$62,$AF$205^A91,IF(A91='Données projet'!$A$62,'Données projet'!$B$62,AI90+AH91-AQ90)))</f>
        <v>348.4</v>
      </c>
      <c r="AJ91" s="14">
        <f>AI91*VLOOKUP('Données projet'!$B$10,Paramètres!$A$1:$I$89,3,0)*VLOOKUP('Données projet'!$B$10,Paramètres!$A$1:$I$89,5,0)</f>
        <v>163.05119999999999</v>
      </c>
      <c r="AK91" s="14">
        <f t="shared" si="89"/>
        <v>41.529963627394977</v>
      </c>
      <c r="AL91" s="22">
        <f t="shared" si="58"/>
        <v>356.31219331771285</v>
      </c>
      <c r="AM91" s="62">
        <f t="shared" si="59"/>
        <v>629.99392568690655</v>
      </c>
      <c r="AN91" s="62">
        <f ca="1">AVERAGE(OFFSET($AM$3,0,0,'Données projet'!$E$10+1,1))-AVERAGE(OFFSET($H$3,0,0,'Données projet'!$E$10+1,1))</f>
        <v>289.69436826914978</v>
      </c>
      <c r="AO91" s="62">
        <f t="shared" si="90"/>
        <v>242.84781402593845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243.93408000000005</v>
      </c>
      <c r="P92" s="14">
        <f t="shared" si="87"/>
        <v>59.28516432961765</v>
      </c>
      <c r="Q92" s="22">
        <f t="shared" si="54"/>
        <v>528.10685054075077</v>
      </c>
      <c r="R92" s="62">
        <f t="shared" si="55"/>
        <v>802.1294942522743</v>
      </c>
      <c r="S92" s="62">
        <f ca="1">AVERAGE(OFFSET($R$3,0,0,'Données projet'!$E$9+1,1))-AVERAGE(OFFSET($H$3,0,0,'Données projet'!$E$9+1,1))</f>
        <v>406.67123242209931</v>
      </c>
      <c r="T92" s="62">
        <f t="shared" si="88"/>
        <v>252.43382636914751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8.3000000000000007</v>
      </c>
      <c r="AI92" s="14">
        <f>IF('Données projet'!$A$62&gt;35,AI91+AH92-AQ91,IF(A92&lt;'Données projet'!$A$62,$AF$205^A92,IF(A92='Données projet'!$A$62,'Données projet'!$B$62,AI91+AH92-AQ91)))</f>
        <v>356.7</v>
      </c>
      <c r="AJ92" s="14">
        <f>AI92*VLOOKUP('Données projet'!$B$10,Paramètres!$A$1:$I$89,3,0)*VLOOKUP('Données projet'!$B$10,Paramètres!$A$1:$I$89,5,0)</f>
        <v>166.93559999999997</v>
      </c>
      <c r="AK92" s="14">
        <f t="shared" si="89"/>
        <v>42.402975021498193</v>
      </c>
      <c r="AL92" s="22">
        <f t="shared" si="58"/>
        <v>364.59801816244266</v>
      </c>
      <c r="AM92" s="62">
        <f t="shared" si="59"/>
        <v>638.62066187396624</v>
      </c>
      <c r="AN92" s="62">
        <f ca="1">AVERAGE(OFFSET($AM$3,0,0,'Données projet'!$E$10+1,1))-AVERAGE(OFFSET($H$3,0,0,'Données projet'!$E$10+1,1))</f>
        <v>289.69436826914978</v>
      </c>
      <c r="AO92" s="62">
        <f t="shared" si="90"/>
        <v>242.84781402593845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248.82000000000005</v>
      </c>
      <c r="P93" s="14">
        <f t="shared" si="87"/>
        <v>60.333192077890068</v>
      </c>
      <c r="Q93" s="22">
        <f t="shared" si="54"/>
        <v>538.44180953565865</v>
      </c>
      <c r="R93" s="62">
        <f t="shared" si="55"/>
        <v>812.79945053988627</v>
      </c>
      <c r="S93" s="62">
        <f ca="1">AVERAGE(OFFSET($R$3,0,0,'Données projet'!$E$9+1,1))-AVERAGE(OFFSET($H$3,0,0,'Données projet'!$E$9+1,1))</f>
        <v>406.67123242209931</v>
      </c>
      <c r="T93" s="62">
        <f t="shared" si="88"/>
        <v>252.43382636914751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365</v>
      </c>
      <c r="AG93" s="13">
        <f>VLOOKUP(A93,'Données projet'!$A$61:$I$81,9,0)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projet'!$A$62&gt;35,AI92+AH93-AQ92,IF(A93&lt;'Données projet'!$A$62,$AF$205^A93,IF(A93='Données projet'!$A$62,'Données projet'!$B$62,AI92+AH93-AQ92)))</f>
        <v>365</v>
      </c>
      <c r="AJ93" s="14">
        <f>AI93*VLOOKUP('Données projet'!$B$10,Paramètres!$A$1:$I$89,3,0)*VLOOKUP('Données projet'!$B$10,Paramètres!$A$1:$I$89,5,0)</f>
        <v>170.82000000000002</v>
      </c>
      <c r="AK93" s="14">
        <f t="shared" si="89"/>
        <v>43.273624843069463</v>
      </c>
      <c r="AL93" s="22">
        <f t="shared" si="58"/>
        <v>372.87972993501268</v>
      </c>
      <c r="AM93" s="62">
        <f t="shared" si="59"/>
        <v>647.23737093924035</v>
      </c>
      <c r="AN93" s="62">
        <f ca="1">AVERAGE(OFFSET($AM$3,0,0,'Données projet'!$E$10+1,1))-AVERAGE(OFFSET($H$3,0,0,'Données projet'!$E$10+1,1))</f>
        <v>289.69436826914978</v>
      </c>
      <c r="AO93" s="62">
        <f t="shared" si="90"/>
        <v>242.84781402593845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73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234.34320000000005</v>
      </c>
      <c r="P94" s="14">
        <f t="shared" si="87"/>
        <v>57.220758006491664</v>
      </c>
      <c r="Q94" s="22">
        <f t="shared" si="54"/>
        <v>507.80722686130639</v>
      </c>
      <c r="R94" s="62">
        <f t="shared" si="55"/>
        <v>782.49405370415138</v>
      </c>
      <c r="S94" s="62">
        <f ca="1">AVERAGE(OFFSET($R$3,0,0,'Données projet'!$E$9+1,1))-AVERAGE(OFFSET($H$3,0,0,'Données projet'!$E$9+1,1))</f>
        <v>406.67123242209931</v>
      </c>
      <c r="T94" s="62">
        <f t="shared" si="88"/>
        <v>252.43382636914751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8.3000000000000007</v>
      </c>
      <c r="AI94" s="14">
        <f>IF('Données projet'!$A$62&gt;35,AI93+AH94-AQ93,IF(A94&lt;'Données projet'!$A$62,$AF$205^A94,IF(A94='Données projet'!$A$62,'Données projet'!$B$62,AI93+AH94-AQ93)))</f>
        <v>300.3</v>
      </c>
      <c r="AJ94" s="14">
        <f>AI94*VLOOKUP('Données projet'!$B$10,Paramètres!$A$1:$I$89,3,0)*VLOOKUP('Données projet'!$B$10,Paramètres!$A$1:$I$89,5,0)</f>
        <v>140.54040000000001</v>
      </c>
      <c r="AK94" s="14">
        <f t="shared" si="89"/>
        <v>36.420775774849901</v>
      </c>
      <c r="AL94" s="22">
        <f t="shared" si="58"/>
        <v>308.20738114119689</v>
      </c>
      <c r="AM94" s="62">
        <f t="shared" si="59"/>
        <v>582.89420798404194</v>
      </c>
      <c r="AN94" s="62">
        <f ca="1">AVERAGE(OFFSET($AM$3,0,0,'Données projet'!$E$10+1,1))-AVERAGE(OFFSET($H$3,0,0,'Données projet'!$E$10+1,1))</f>
        <v>289.69436826914978</v>
      </c>
      <c r="AO94" s="62">
        <f t="shared" si="90"/>
        <v>242.84781402593845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238.86720000000005</v>
      </c>
      <c r="P95" s="14">
        <f t="shared" si="87"/>
        <v>58.195735973104156</v>
      </c>
      <c r="Q95" s="22">
        <f t="shared" si="54"/>
        <v>517.3846134864898</v>
      </c>
      <c r="R95" s="62">
        <f t="shared" si="55"/>
        <v>792.39491552960158</v>
      </c>
      <c r="S95" s="62">
        <f ca="1">AVERAGE(OFFSET($R$3,0,0,'Données projet'!$E$9+1,1))-AVERAGE(OFFSET($H$3,0,0,'Données projet'!$E$9+1,1))</f>
        <v>406.67123242209931</v>
      </c>
      <c r="T95" s="62">
        <f t="shared" si="88"/>
        <v>252.43382636914751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8.3000000000000007</v>
      </c>
      <c r="AI95" s="14">
        <f>IF('Données projet'!$A$62&gt;35,AI94+AH95-AQ94,IF(A95&lt;'Données projet'!$A$62,$AF$205^A95,IF(A95='Données projet'!$A$62,'Données projet'!$B$62,AI94+AH95-AQ94)))</f>
        <v>308.60000000000002</v>
      </c>
      <c r="AJ95" s="14">
        <f>AI95*VLOOKUP('Données projet'!$B$10,Paramètres!$A$1:$I$89,3,0)*VLOOKUP('Données projet'!$B$10,Paramètres!$A$1:$I$89,5,0)</f>
        <v>144.4248</v>
      </c>
      <c r="AK95" s="14">
        <f t="shared" si="89"/>
        <v>37.308822031923654</v>
      </c>
      <c r="AL95" s="22">
        <f t="shared" si="58"/>
        <v>316.51939170560036</v>
      </c>
      <c r="AM95" s="62">
        <f t="shared" si="59"/>
        <v>591.52969374871213</v>
      </c>
      <c r="AN95" s="62">
        <f ca="1">AVERAGE(OFFSET($AM$3,0,0,'Données projet'!$E$10+1,1))-AVERAGE(OFFSET($H$3,0,0,'Données projet'!$E$10+1,1))</f>
        <v>289.69436826914978</v>
      </c>
      <c r="AO95" s="62">
        <f t="shared" si="90"/>
        <v>242.84781402593845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243.39120000000003</v>
      </c>
      <c r="P96" s="14">
        <f t="shared" si="87"/>
        <v>59.168566788241527</v>
      </c>
      <c r="Q96" s="22">
        <f t="shared" si="54"/>
        <v>526.95826048952074</v>
      </c>
      <c r="R96" s="62">
        <f t="shared" si="55"/>
        <v>802.28642616135676</v>
      </c>
      <c r="S96" s="62">
        <f ca="1">AVERAGE(OFFSET($R$3,0,0,'Données projet'!$E$9+1,1))-AVERAGE(OFFSET($H$3,0,0,'Données projet'!$E$9+1,1))</f>
        <v>406.67123242209931</v>
      </c>
      <c r="T96" s="62">
        <f t="shared" si="88"/>
        <v>252.43382636914751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8.3000000000000007</v>
      </c>
      <c r="AI96" s="14">
        <f>IF('Données projet'!$A$62&gt;35,AI95+AH96-AQ95,IF(A96&lt;'Données projet'!$A$62,$AF$205^A96,IF(A96='Données projet'!$A$62,'Données projet'!$B$62,AI95+AH96-AQ95)))</f>
        <v>316.90000000000003</v>
      </c>
      <c r="AJ96" s="14">
        <f>AI96*VLOOKUP('Données projet'!$B$10,Paramètres!$A$1:$I$89,3,0)*VLOOKUP('Données projet'!$B$10,Paramètres!$A$1:$I$89,5,0)</f>
        <v>148.3092</v>
      </c>
      <c r="AK96" s="14">
        <f t="shared" si="89"/>
        <v>38.194092116566551</v>
      </c>
      <c r="AL96" s="22">
        <f t="shared" si="58"/>
        <v>324.82656710302007</v>
      </c>
      <c r="AM96" s="62">
        <f t="shared" si="59"/>
        <v>600.15473277485603</v>
      </c>
      <c r="AN96" s="62">
        <f ca="1">AVERAGE(OFFSET($AM$3,0,0,'Données projet'!$E$10+1,1))-AVERAGE(OFFSET($H$3,0,0,'Données projet'!$E$10+1,1))</f>
        <v>289.69436826914978</v>
      </c>
      <c r="AO96" s="62">
        <f t="shared" si="90"/>
        <v>242.84781402593845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247.91520000000003</v>
      </c>
      <c r="P97" s="14">
        <f t="shared" si="87"/>
        <v>60.139294964297406</v>
      </c>
      <c r="Q97" s="22">
        <f t="shared" si="54"/>
        <v>536.52824539615131</v>
      </c>
      <c r="R97" s="62">
        <f t="shared" si="55"/>
        <v>812.16876047338974</v>
      </c>
      <c r="S97" s="62">
        <f ca="1">AVERAGE(OFFSET($R$3,0,0,'Données projet'!$E$9+1,1))-AVERAGE(OFFSET($H$3,0,0,'Données projet'!$E$9+1,1))</f>
        <v>406.67123242209931</v>
      </c>
      <c r="T97" s="62">
        <f t="shared" si="88"/>
        <v>252.43382636914751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8.3000000000000007</v>
      </c>
      <c r="AI97" s="14">
        <f>IF('Données projet'!$A$62&gt;35,AI96+AH97-AQ96,IF(A97&lt;'Données projet'!$A$62,$AF$205^A97,IF(A97='Données projet'!$A$62,'Données projet'!$B$62,AI96+AH97-AQ96)))</f>
        <v>325.20000000000005</v>
      </c>
      <c r="AJ97" s="14">
        <f>AI97*VLOOKUP('Données projet'!$B$10,Paramètres!$A$1:$I$89,3,0)*VLOOKUP('Données projet'!$B$10,Paramètres!$A$1:$I$89,5,0)</f>
        <v>152.19360000000003</v>
      </c>
      <c r="AK97" s="14">
        <f t="shared" si="89"/>
        <v>39.076667098894909</v>
      </c>
      <c r="AL97" s="22">
        <f t="shared" si="58"/>
        <v>333.1290485305754</v>
      </c>
      <c r="AM97" s="62">
        <f t="shared" si="59"/>
        <v>608.76956360781389</v>
      </c>
      <c r="AN97" s="62">
        <f ca="1">AVERAGE(OFFSET($AM$3,0,0,'Données projet'!$E$10+1,1))-AVERAGE(OFFSET($H$3,0,0,'Données projet'!$E$10+1,1))</f>
        <v>289.69436826914978</v>
      </c>
      <c r="AO97" s="62">
        <f t="shared" si="90"/>
        <v>242.84781402593845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252.43920000000006</v>
      </c>
      <c r="P98" s="14">
        <f t="shared" si="87"/>
        <v>61.107963296116274</v>
      </c>
      <c r="Q98" s="22">
        <f t="shared" si="54"/>
        <v>546.09464274073594</v>
      </c>
      <c r="R98" s="62">
        <f t="shared" si="55"/>
        <v>822.04208865950181</v>
      </c>
      <c r="S98" s="62">
        <f ca="1">AVERAGE(OFFSET($R$3,0,0,'Données projet'!$E$9+1,1))-AVERAGE(OFFSET($H$3,0,0,'Données projet'!$E$9+1,1))</f>
        <v>406.67123242209931</v>
      </c>
      <c r="T98" s="62">
        <f t="shared" si="88"/>
        <v>252.43382636914751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8.3000000000000007</v>
      </c>
      <c r="AI98" s="14">
        <f>IF('Données projet'!$A$62&gt;35,AI97+AH98-AQ97,IF(A98&lt;'Données projet'!$A$62,$AF$205^A98,IF(A98='Données projet'!$A$62,'Données projet'!$B$62,AI97+AH98-AQ97)))</f>
        <v>333.50000000000006</v>
      </c>
      <c r="AJ98" s="14">
        <f>AI98*VLOOKUP('Données projet'!$B$10,Paramètres!$A$1:$I$89,3,0)*VLOOKUP('Données projet'!$B$10,Paramètres!$A$1:$I$89,5,0)</f>
        <v>156.07800000000003</v>
      </c>
      <c r="AK98" s="14">
        <f t="shared" si="89"/>
        <v>39.956623674978466</v>
      </c>
      <c r="AL98" s="22">
        <f t="shared" si="58"/>
        <v>341.42696956725422</v>
      </c>
      <c r="AM98" s="62">
        <f t="shared" si="59"/>
        <v>617.3744154860201</v>
      </c>
      <c r="AN98" s="62">
        <f ca="1">AVERAGE(OFFSET($AM$3,0,0,'Données projet'!$E$10+1,1))-AVERAGE(OFFSET($H$3,0,0,'Données projet'!$E$10+1,1))</f>
        <v>289.69436826914978</v>
      </c>
      <c r="AO98" s="62">
        <f t="shared" si="90"/>
        <v>242.84781402593845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237.78144000000006</v>
      </c>
      <c r="P99" s="14">
        <f t="shared" si="87"/>
        <v>57.96193879691095</v>
      </c>
      <c r="Q99" s="22">
        <f t="shared" ref="Q99:Q130" si="107">(O99+P99)*0.475*44/12</f>
        <v>515.08638473795338</v>
      </c>
      <c r="R99" s="62">
        <f t="shared" si="55"/>
        <v>791.33543693434081</v>
      </c>
      <c r="S99" s="62">
        <f ca="1">AVERAGE(OFFSET($R$3,0,0,'Données projet'!$E$9+1,1))-AVERAGE(OFFSET($H$3,0,0,'Données projet'!$E$9+1,1))</f>
        <v>406.67123242209931</v>
      </c>
      <c r="T99" s="62">
        <f t="shared" si="88"/>
        <v>252.43382636914751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8.3000000000000007</v>
      </c>
      <c r="AI99" s="14">
        <f>IF('Données projet'!$A$62&gt;35,AI98+AH99-AQ98,IF(A99&lt;'Données projet'!$A$62,$AF$205^A99,IF(A99='Données projet'!$A$62,'Données projet'!$B$62,AI98+AH99-AQ98)))</f>
        <v>341.80000000000007</v>
      </c>
      <c r="AJ99" s="14">
        <f>AI99*VLOOKUP('Données projet'!$B$10,Paramètres!$A$1:$I$89,3,0)*VLOOKUP('Données projet'!$B$10,Paramètres!$A$1:$I$89,5,0)</f>
        <v>159.96240000000003</v>
      </c>
      <c r="AK99" s="14">
        <f t="shared" si="89"/>
        <v>40.834034505739851</v>
      </c>
      <c r="AL99" s="22">
        <f t="shared" si="58"/>
        <v>349.7204567641636</v>
      </c>
      <c r="AM99" s="62">
        <f t="shared" si="59"/>
        <v>625.96950896055102</v>
      </c>
      <c r="AN99" s="62">
        <f ca="1">AVERAGE(OFFSET($AM$3,0,0,'Données projet'!$E$10+1,1))-AVERAGE(OFFSET($H$3,0,0,'Données projet'!$E$10+1,1))</f>
        <v>289.69436826914978</v>
      </c>
      <c r="AO99" s="62">
        <f t="shared" si="90"/>
        <v>242.84781402593845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242.12448000000006</v>
      </c>
      <c r="P100" s="14">
        <f t="shared" si="87"/>
        <v>58.896387987806008</v>
      </c>
      <c r="Q100" s="22">
        <f t="shared" si="107"/>
        <v>524.2780117454289</v>
      </c>
      <c r="R100" s="62">
        <f t="shared" si="55"/>
        <v>800.82343802481171</v>
      </c>
      <c r="S100" s="62">
        <f ca="1">AVERAGE(OFFSET($R$3,0,0,'Données projet'!$E$9+1,1))-AVERAGE(OFFSET($H$3,0,0,'Données projet'!$E$9+1,1))</f>
        <v>406.67123242209931</v>
      </c>
      <c r="T100" s="62">
        <f t="shared" si="88"/>
        <v>252.43382636914751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8.3000000000000007</v>
      </c>
      <c r="AI100" s="14">
        <f>IF('Données projet'!$A$62&gt;35,AI99+AH100-AQ99,IF(A100&lt;'Données projet'!$A$62,$AF$205^A100,IF(A100='Données projet'!$A$62,'Données projet'!$B$62,AI99+AH100-AQ99)))</f>
        <v>350.10000000000008</v>
      </c>
      <c r="AJ100" s="14">
        <f>AI100*VLOOKUP('Données projet'!$B$10,Paramètres!$A$1:$I$89,3,0)*VLOOKUP('Données projet'!$B$10,Paramètres!$A$1:$I$89,5,0)</f>
        <v>163.84680000000003</v>
      </c>
      <c r="AK100" s="14">
        <f t="shared" si="89"/>
        <v>41.708968522008732</v>
      </c>
      <c r="AL100" s="22">
        <f t="shared" si="58"/>
        <v>358.00963017583189</v>
      </c>
      <c r="AM100" s="62">
        <f t="shared" si="59"/>
        <v>634.55505645521475</v>
      </c>
      <c r="AN100" s="62">
        <f ca="1">AVERAGE(OFFSET($AM$3,0,0,'Données projet'!$E$10+1,1))-AVERAGE(OFFSET($H$3,0,0,'Données projet'!$E$10+1,1))</f>
        <v>289.69436826914978</v>
      </c>
      <c r="AO100" s="62">
        <f t="shared" si="90"/>
        <v>242.84781402593845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246.46752000000009</v>
      </c>
      <c r="P101" s="14">
        <f t="shared" si="87"/>
        <v>59.828888074217033</v>
      </c>
      <c r="Q101" s="22">
        <f t="shared" si="107"/>
        <v>533.4662440625948</v>
      </c>
      <c r="R101" s="62">
        <f t="shared" si="55"/>
        <v>810.30290299722617</v>
      </c>
      <c r="S101" s="62">
        <f ca="1">AVERAGE(OFFSET($R$3,0,0,'Données projet'!$E$9+1,1))-AVERAGE(OFFSET($H$3,0,0,'Données projet'!$E$9+1,1))</f>
        <v>406.67123242209931</v>
      </c>
      <c r="T101" s="62">
        <f t="shared" si="88"/>
        <v>252.43382636914751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8.3000000000000007</v>
      </c>
      <c r="AI101" s="14">
        <f>IF('Données projet'!$A$62&gt;35,AI100+AH101-AQ100,IF(A101&lt;'Données projet'!$A$62,$AF$205^A101,IF(A101='Données projet'!$A$62,'Données projet'!$B$62,AI100+AH101-AQ100)))</f>
        <v>358.40000000000009</v>
      </c>
      <c r="AJ101" s="14">
        <f>AI101*VLOOKUP('Données projet'!$B$10,Paramètres!$A$1:$I$89,3,0)*VLOOKUP('Données projet'!$B$10,Paramètres!$A$1:$I$89,5,0)</f>
        <v>167.73120000000006</v>
      </c>
      <c r="AK101" s="14">
        <f t="shared" si="89"/>
        <v>42.581491199832655</v>
      </c>
      <c r="AL101" s="22">
        <f t="shared" si="58"/>
        <v>366.29460383970871</v>
      </c>
      <c r="AM101" s="62">
        <f t="shared" si="59"/>
        <v>643.13126277434003</v>
      </c>
      <c r="AN101" s="62">
        <f ca="1">AVERAGE(OFFSET($AM$3,0,0,'Données projet'!$E$10+1,1))-AVERAGE(OFFSET($H$3,0,0,'Données projet'!$E$10+1,1))</f>
        <v>289.69436826914978</v>
      </c>
      <c r="AO101" s="62">
        <f t="shared" si="90"/>
        <v>242.84781402593845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250.81056000000007</v>
      </c>
      <c r="P102" s="14">
        <f t="shared" si="87"/>
        <v>60.75947736410874</v>
      </c>
      <c r="Q102" s="22">
        <f t="shared" si="107"/>
        <v>542.65114840915612</v>
      </c>
      <c r="R102" s="62">
        <f t="shared" si="55"/>
        <v>819.77398776356631</v>
      </c>
      <c r="S102" s="62">
        <f ca="1">AVERAGE(OFFSET($R$3,0,0,'Données projet'!$E$9+1,1))-AVERAGE(OFFSET($H$3,0,0,'Données projet'!$E$9+1,1))</f>
        <v>406.67123242209931</v>
      </c>
      <c r="T102" s="62">
        <f t="shared" si="88"/>
        <v>252.43382636914751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8.3000000000000007</v>
      </c>
      <c r="AI102" s="14">
        <f>IF('Données projet'!$A$62&gt;35,AI101+AH102-AQ101,IF(A102&lt;'Données projet'!$A$62,$AF$205^A102,IF(A102='Données projet'!$A$62,'Données projet'!$B$62,AI101+AH102-AQ101)))</f>
        <v>366.7000000000001</v>
      </c>
      <c r="AJ102" s="14">
        <f>AI102*VLOOKUP('Données projet'!$B$10,Paramètres!$A$1:$I$89,3,0)*VLOOKUP('Données projet'!$B$10,Paramètres!$A$1:$I$89,5,0)</f>
        <v>171.61560000000006</v>
      </c>
      <c r="AK102" s="14">
        <f t="shared" si="89"/>
        <v>43.45166480956653</v>
      </c>
      <c r="AL102" s="22">
        <f t="shared" si="58"/>
        <v>374.57548620999506</v>
      </c>
      <c r="AM102" s="62">
        <f t="shared" si="59"/>
        <v>651.6983255644052</v>
      </c>
      <c r="AN102" s="62">
        <f ca="1">AVERAGE(OFFSET($AM$3,0,0,'Données projet'!$E$10+1,1))-AVERAGE(OFFSET($H$3,0,0,'Données projet'!$E$10+1,1))</f>
        <v>289.69436826914978</v>
      </c>
      <c r="AO102" s="62">
        <f t="shared" si="90"/>
        <v>242.84781402593845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255.1536000000001</v>
      </c>
      <c r="P103" s="14">
        <f t="shared" si="87"/>
        <v>61.688192762754426</v>
      </c>
      <c r="Q103" s="22">
        <f t="shared" si="107"/>
        <v>551.83278906179737</v>
      </c>
      <c r="R103" s="62">
        <f t="shared" si="55"/>
        <v>829.23684424550652</v>
      </c>
      <c r="S103" s="62">
        <f ca="1">AVERAGE(OFFSET($R$3,0,0,'Données projet'!$E$9+1,1))-AVERAGE(OFFSET($H$3,0,0,'Données projet'!$E$9+1,1))</f>
        <v>406.67123242209931</v>
      </c>
      <c r="T103" s="62">
        <f t="shared" si="88"/>
        <v>252.43382636914751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375</v>
      </c>
      <c r="AG103" s="13">
        <f>VLOOKUP(A103,'Données projet'!$A$61:$I$81,9,0)</f>
        <v>8.3000000000000007</v>
      </c>
      <c r="AH103" s="13">
        <f t="array" ref="AH103">INDEX(AG:AG,MIN(IF(ISNUMBER(AG103:AG299),ROW(AG103:AG299),"")))</f>
        <v>8.3000000000000007</v>
      </c>
      <c r="AI103" s="14">
        <f>IF('Données projet'!$A$62&gt;35,AI102+AH103-AQ102,IF(A103&lt;'Données projet'!$A$62,$AF$205^A103,IF(A103='Données projet'!$A$62,'Données projet'!$B$62,AI102+AH103-AQ102)))</f>
        <v>375.00000000000011</v>
      </c>
      <c r="AJ103" s="14">
        <f>AI103*VLOOKUP('Données projet'!$B$10,Paramètres!$A$1:$I$89,3,0)*VLOOKUP('Données projet'!$B$10,Paramètres!$A$1:$I$89,5,0)</f>
        <v>175.50000000000006</v>
      </c>
      <c r="AK103" s="14">
        <f t="shared" si="89"/>
        <v>44.319548641773906</v>
      </c>
      <c r="AL103" s="22">
        <f t="shared" si="58"/>
        <v>382.85238055108965</v>
      </c>
      <c r="AM103" s="62">
        <f t="shared" si="59"/>
        <v>660.25643573479886</v>
      </c>
      <c r="AN103" s="62">
        <f ca="1">AVERAGE(OFFSET($AM$3,0,0,'Données projet'!$E$10+1,1))-AVERAGE(OFFSET($H$3,0,0,'Données projet'!$E$10+1,1))</f>
        <v>289.69436826914978</v>
      </c>
      <c r="AO103" s="62">
        <f t="shared" si="90"/>
        <v>242.84781402593845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375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240.13392000000007</v>
      </c>
      <c r="P104" s="14">
        <f t="shared" si="87"/>
        <v>58.468343087048616</v>
      </c>
      <c r="Q104" s="22">
        <f t="shared" si="107"/>
        <v>520.06560820994309</v>
      </c>
      <c r="R104" s="62">
        <f t="shared" si="55"/>
        <v>797.74600075701755</v>
      </c>
      <c r="S104" s="62">
        <f ca="1">AVERAGE(OFFSET($R$3,0,0,'Données projet'!$E$9+1,1))-AVERAGE(OFFSET($H$3,0,0,'Données projet'!$E$9+1,1))</f>
        <v>406.67123242209931</v>
      </c>
      <c r="T104" s="62">
        <f t="shared" si="88"/>
        <v>252.43382636914751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5.3205440053716299E-14</v>
      </c>
      <c r="AK104" s="14">
        <f t="shared" si="89"/>
        <v>8.602146238565607E-13</v>
      </c>
      <c r="AL104" s="22">
        <f t="shared" si="58"/>
        <v>1.590873277977066E-12</v>
      </c>
      <c r="AM104" s="62">
        <f t="shared" si="59"/>
        <v>277.680392547076</v>
      </c>
      <c r="AN104" s="62">
        <f ca="1">AVERAGE(OFFSET($AM$3,0,0,'Données projet'!$E$10+1,1))-AVERAGE(OFFSET($H$3,0,0,'Données projet'!$E$10+1,1))</f>
        <v>289.69436826914978</v>
      </c>
      <c r="AO104" s="62">
        <f t="shared" si="90"/>
        <v>242.84781402593845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244.11504000000008</v>
      </c>
      <c r="P105" s="14">
        <f t="shared" si="87"/>
        <v>59.324023461759062</v>
      </c>
      <c r="Q105" s="22">
        <f t="shared" si="107"/>
        <v>528.48970219589717</v>
      </c>
      <c r="R105" s="62">
        <f t="shared" si="55"/>
        <v>806.44163827088005</v>
      </c>
      <c r="S105" s="62">
        <f ca="1">AVERAGE(OFFSET($R$3,0,0,'Données projet'!$E$9+1,1))-AVERAGE(OFFSET($H$3,0,0,'Données projet'!$E$9+1,1))</f>
        <v>406.67123242209931</v>
      </c>
      <c r="T105" s="62">
        <f t="shared" si="88"/>
        <v>252.43382636914751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5.3205440053716299E-14</v>
      </c>
      <c r="AK105" s="14">
        <f t="shared" si="89"/>
        <v>8.602146238565607E-13</v>
      </c>
      <c r="AL105" s="22">
        <f t="shared" si="58"/>
        <v>1.590873277977066E-12</v>
      </c>
      <c r="AM105" s="62">
        <f t="shared" si="59"/>
        <v>277.95193607498453</v>
      </c>
      <c r="AN105" s="62">
        <f ca="1">AVERAGE(OFFSET($AM$3,0,0,'Données projet'!$E$10+1,1))-AVERAGE(OFFSET($H$3,0,0,'Données projet'!$E$10+1,1))</f>
        <v>289.69436826914978</v>
      </c>
      <c r="AO105" s="62">
        <f t="shared" si="90"/>
        <v>242.84781402593845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248.09616</v>
      </c>
      <c r="P106" s="14">
        <f t="shared" si="87"/>
        <v>60.178080967364686</v>
      </c>
      <c r="Q106" s="22">
        <f t="shared" si="107"/>
        <v>536.91096968482668</v>
      </c>
      <c r="R106" s="62">
        <f t="shared" si="55"/>
        <v>815.12973861458931</v>
      </c>
      <c r="S106" s="62">
        <f ca="1">AVERAGE(OFFSET($R$3,0,0,'Données projet'!$E$9+1,1))-AVERAGE(OFFSET($H$3,0,0,'Données projet'!$E$9+1,1))</f>
        <v>406.67123242209931</v>
      </c>
      <c r="T106" s="62">
        <f t="shared" si="88"/>
        <v>252.43382636914751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5.3205440053716299E-14</v>
      </c>
      <c r="AK106" s="14">
        <f t="shared" si="89"/>
        <v>8.602146238565607E-13</v>
      </c>
      <c r="AL106" s="22">
        <f t="shared" si="58"/>
        <v>1.590873277977066E-12</v>
      </c>
      <c r="AM106" s="62">
        <f t="shared" si="59"/>
        <v>278.21876892976428</v>
      </c>
      <c r="AN106" s="62">
        <f ca="1">AVERAGE(OFFSET($AM$3,0,0,'Données projet'!$E$10+1,1))-AVERAGE(OFFSET($H$3,0,0,'Données projet'!$E$10+1,1))</f>
        <v>289.69436826914978</v>
      </c>
      <c r="AO106" s="62">
        <f t="shared" si="90"/>
        <v>242.84781402593845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252.07728</v>
      </c>
      <c r="P107" s="14">
        <f t="shared" si="87"/>
        <v>61.030544652154987</v>
      </c>
      <c r="Q107" s="22">
        <f t="shared" si="107"/>
        <v>545.32946126916988</v>
      </c>
      <c r="R107" s="62">
        <f t="shared" si="55"/>
        <v>823.81043410023085</v>
      </c>
      <c r="S107" s="62">
        <f ca="1">AVERAGE(OFFSET($R$3,0,0,'Données projet'!$E$9+1,1))-AVERAGE(OFFSET($H$3,0,0,'Données projet'!$E$9+1,1))</f>
        <v>406.67123242209931</v>
      </c>
      <c r="T107" s="62">
        <f t="shared" si="88"/>
        <v>252.43382636914751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5.3205440053716299E-14</v>
      </c>
      <c r="AK107" s="14">
        <f t="shared" si="89"/>
        <v>8.602146238565607E-13</v>
      </c>
      <c r="AL107" s="22">
        <f t="shared" si="58"/>
        <v>1.590873277977066E-12</v>
      </c>
      <c r="AM107" s="62">
        <f t="shared" si="59"/>
        <v>278.4809728310625</v>
      </c>
      <c r="AN107" s="62">
        <f ca="1">AVERAGE(OFFSET($AM$3,0,0,'Données projet'!$E$10+1,1))-AVERAGE(OFFSET($H$3,0,0,'Données projet'!$E$10+1,1))</f>
        <v>289.69436826914978</v>
      </c>
      <c r="AO107" s="62">
        <f t="shared" si="90"/>
        <v>242.84781402593845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256.05840000000001</v>
      </c>
      <c r="P108" s="14">
        <f t="shared" si="87"/>
        <v>61.881442594256484</v>
      </c>
      <c r="Q108" s="22">
        <f t="shared" si="107"/>
        <v>553.74522585166335</v>
      </c>
      <c r="R108" s="62">
        <f t="shared" si="55"/>
        <v>832.48385393253511</v>
      </c>
      <c r="S108" s="62">
        <f ca="1">AVERAGE(OFFSET($R$3,0,0,'Données projet'!$E$9+1,1))-AVERAGE(OFFSET($H$3,0,0,'Données projet'!$E$9+1,1))</f>
        <v>406.67123242209931</v>
      </c>
      <c r="T108" s="62">
        <f t="shared" si="88"/>
        <v>252.43382636914751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5.3205440053716299E-14</v>
      </c>
      <c r="AK108" s="14">
        <f t="shared" si="89"/>
        <v>8.602146238565607E-13</v>
      </c>
      <c r="AL108" s="22">
        <f t="shared" si="58"/>
        <v>1.590873277977066E-12</v>
      </c>
      <c r="AM108" s="62">
        <f t="shared" si="59"/>
        <v>278.73862808087335</v>
      </c>
      <c r="AN108" s="62">
        <f ca="1">AVERAGE(OFFSET($AM$3,0,0,'Données projet'!$E$10+1,1))-AVERAGE(OFFSET($H$3,0,0,'Données projet'!$E$10+1,1))</f>
        <v>289.69436826914978</v>
      </c>
      <c r="AO108" s="62">
        <f t="shared" si="90"/>
        <v>242.84781402593845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</v>
      </c>
      <c r="O109" s="14">
        <f>N109*VLOOKUP('Données projet'!$B$9,Paramètres!$A$1:$I$89,3,0)*VLOOKUP('Données projet'!$B$9,Paramètres!$A$1:$I$89,5,0)</f>
        <v>241.58159999999998</v>
      </c>
      <c r="P109" s="14">
        <f t="shared" si="87"/>
        <v>58.779689232021951</v>
      </c>
      <c r="Q109" s="22">
        <f t="shared" si="107"/>
        <v>523.12924541243819</v>
      </c>
      <c r="R109" s="62">
        <f t="shared" si="55"/>
        <v>802.12105900056736</v>
      </c>
      <c r="S109" s="62">
        <f ca="1">AVERAGE(OFFSET($R$3,0,0,'Données projet'!$E$9+1,1))-AVERAGE(OFFSET($H$3,0,0,'Données projet'!$E$9+1,1))</f>
        <v>406.67123242209931</v>
      </c>
      <c r="T109" s="62">
        <f t="shared" si="88"/>
        <v>252.43382636914751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5.3205440053716299E-14</v>
      </c>
      <c r="AK109" s="14">
        <f t="shared" si="89"/>
        <v>8.602146238565607E-13</v>
      </c>
      <c r="AL109" s="22">
        <f t="shared" si="58"/>
        <v>1.590873277977066E-12</v>
      </c>
      <c r="AM109" s="62">
        <f t="shared" si="59"/>
        <v>278.9918135881307</v>
      </c>
      <c r="AN109" s="62">
        <f ca="1">AVERAGE(OFFSET($AM$3,0,0,'Données projet'!$E$10+1,1))-AVERAGE(OFFSET($H$3,0,0,'Données projet'!$E$10+1,1))</f>
        <v>289.69436826914978</v>
      </c>
      <c r="AO109" s="62">
        <f t="shared" si="90"/>
        <v>242.84781402593845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</v>
      </c>
      <c r="O110" s="14">
        <f>N110*VLOOKUP('Données projet'!$B$9,Paramètres!$A$1:$I$89,3,0)*VLOOKUP('Données projet'!$B$9,Paramètres!$A$1:$I$89,5,0)</f>
        <v>245.20079999999999</v>
      </c>
      <c r="P110" s="14">
        <f t="shared" si="87"/>
        <v>59.557107941433735</v>
      </c>
      <c r="Q110" s="22">
        <f t="shared" si="107"/>
        <v>530.78668966466364</v>
      </c>
      <c r="R110" s="62">
        <f t="shared" si="55"/>
        <v>810.02729655753728</v>
      </c>
      <c r="S110" s="62">
        <f ca="1">AVERAGE(OFFSET($R$3,0,0,'Données projet'!$E$9+1,1))-AVERAGE(OFFSET($H$3,0,0,'Données projet'!$E$9+1,1))</f>
        <v>406.67123242209931</v>
      </c>
      <c r="T110" s="62">
        <f t="shared" si="88"/>
        <v>252.43382636914751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5.3205440053716299E-14</v>
      </c>
      <c r="AK110" s="14">
        <f t="shared" si="89"/>
        <v>8.602146238565607E-13</v>
      </c>
      <c r="AL110" s="22">
        <f t="shared" si="58"/>
        <v>1.590873277977066E-12</v>
      </c>
      <c r="AM110" s="62">
        <f t="shared" si="59"/>
        <v>279.24060689287523</v>
      </c>
      <c r="AN110" s="62">
        <f ca="1">AVERAGE(OFFSET($AM$3,0,0,'Données projet'!$E$10+1,1))-AVERAGE(OFFSET($H$3,0,0,'Données projet'!$E$10+1,1))</f>
        <v>289.69436826914978</v>
      </c>
      <c r="AO110" s="62">
        <f t="shared" si="90"/>
        <v>242.84781402593845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</v>
      </c>
      <c r="O111" s="14">
        <f>N111*VLOOKUP('Données projet'!$B$9,Paramètres!$A$1:$I$89,3,0)*VLOOKUP('Données projet'!$B$9,Paramètres!$A$1:$I$89,5,0)</f>
        <v>248.82000000000002</v>
      </c>
      <c r="P111" s="14">
        <f t="shared" si="87"/>
        <v>60.333192077890068</v>
      </c>
      <c r="Q111" s="22">
        <f t="shared" si="107"/>
        <v>538.44180953565854</v>
      </c>
      <c r="R111" s="62">
        <f t="shared" si="55"/>
        <v>817.92689372565792</v>
      </c>
      <c r="S111" s="62">
        <f ca="1">AVERAGE(OFFSET($R$3,0,0,'Données projet'!$E$9+1,1))-AVERAGE(OFFSET($H$3,0,0,'Données projet'!$E$9+1,1))</f>
        <v>406.67123242209931</v>
      </c>
      <c r="T111" s="62">
        <f t="shared" si="88"/>
        <v>252.43382636914751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5.3205440053716299E-14</v>
      </c>
      <c r="AK111" s="14">
        <f t="shared" si="89"/>
        <v>8.602146238565607E-13</v>
      </c>
      <c r="AL111" s="22">
        <f t="shared" si="58"/>
        <v>1.590873277977066E-12</v>
      </c>
      <c r="AM111" s="62">
        <f t="shared" si="59"/>
        <v>279.48508419000092</v>
      </c>
      <c r="AN111" s="62">
        <f ca="1">AVERAGE(OFFSET($AM$3,0,0,'Données projet'!$E$10+1,1))-AVERAGE(OFFSET($H$3,0,0,'Données projet'!$E$10+1,1))</f>
        <v>289.69436826914978</v>
      </c>
      <c r="AO111" s="62">
        <f t="shared" si="90"/>
        <v>242.84781402593845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</v>
      </c>
      <c r="O112" s="14">
        <f>N112*VLOOKUP('Données projet'!$B$9,Paramètres!$A$1:$I$89,3,0)*VLOOKUP('Données projet'!$B$9,Paramètres!$A$1:$I$89,5,0)</f>
        <v>252.4392</v>
      </c>
      <c r="P112" s="14">
        <f t="shared" si="87"/>
        <v>61.107963296116218</v>
      </c>
      <c r="Q112" s="22">
        <f t="shared" si="107"/>
        <v>546.09464274073571</v>
      </c>
      <c r="R112" s="62">
        <f t="shared" si="55"/>
        <v>825.81996309332499</v>
      </c>
      <c r="S112" s="62">
        <f ca="1">AVERAGE(OFFSET($R$3,0,0,'Données projet'!$E$9+1,1))-AVERAGE(OFFSET($H$3,0,0,'Données projet'!$E$9+1,1))</f>
        <v>406.67123242209931</v>
      </c>
      <c r="T112" s="62">
        <f t="shared" si="88"/>
        <v>252.43382636914751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5.3205440053716299E-14</v>
      </c>
      <c r="AK112" s="14">
        <f t="shared" si="89"/>
        <v>8.602146238565607E-13</v>
      </c>
      <c r="AL112" s="22">
        <f t="shared" si="58"/>
        <v>1.590873277977066E-12</v>
      </c>
      <c r="AM112" s="62">
        <f t="shared" si="59"/>
        <v>279.72532035259087</v>
      </c>
      <c r="AN112" s="62">
        <f ca="1">AVERAGE(OFFSET($AM$3,0,0,'Données projet'!$E$10+1,1))-AVERAGE(OFFSET($H$3,0,0,'Données projet'!$E$10+1,1))</f>
        <v>289.69436826914978</v>
      </c>
      <c r="AO112" s="62">
        <f t="shared" si="90"/>
        <v>242.84781402593845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283</v>
      </c>
      <c r="L113" s="13">
        <f>VLOOKUP(A113,'Données projet'!$A$35:$I$55,9,0)</f>
        <v>4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</v>
      </c>
      <c r="O113" s="14">
        <f>N113*VLOOKUP('Données projet'!$B$9,Paramètres!$A$1:$I$89,3,0)*VLOOKUP('Données projet'!$B$9,Paramètres!$A$1:$I$89,5,0)</f>
        <v>256.05840000000001</v>
      </c>
      <c r="P113" s="14">
        <f t="shared" si="87"/>
        <v>61.881442594256484</v>
      </c>
      <c r="Q113" s="22">
        <f t="shared" si="107"/>
        <v>553.74522585166335</v>
      </c>
      <c r="R113" s="62">
        <f t="shared" si="55"/>
        <v>833.70661480650915</v>
      </c>
      <c r="S113" s="62">
        <f ca="1">AVERAGE(OFFSET($R$3,0,0,'Données projet'!$E$9+1,1))-AVERAGE(OFFSET($H$3,0,0,'Données projet'!$E$9+1,1))</f>
        <v>406.67123242209931</v>
      </c>
      <c r="T113" s="62">
        <f t="shared" si="88"/>
        <v>252.43382636914751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5.3205440053716299E-14</v>
      </c>
      <c r="AK113" s="14">
        <f t="shared" si="89"/>
        <v>8.602146238565607E-13</v>
      </c>
      <c r="AL113" s="22">
        <f t="shared" si="58"/>
        <v>1.590873277977066E-12</v>
      </c>
      <c r="AM113" s="62">
        <f t="shared" si="59"/>
        <v>279.96138895484745</v>
      </c>
      <c r="AN113" s="62">
        <f ca="1">AVERAGE(OFFSET($AM$3,0,0,'Données projet'!$E$10+1,1))-AVERAGE(OFFSET($H$3,0,0,'Données projet'!$E$10+1,1))</f>
        <v>289.69436826914978</v>
      </c>
      <c r="AO113" s="62">
        <f t="shared" si="90"/>
        <v>242.84781402593845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267.8</v>
      </c>
      <c r="O114" s="14">
        <f>N114*VLOOKUP('Données projet'!$B$9,Paramètres!$A$1:$I$89,3,0)*VLOOKUP('Données projet'!$B$9,Paramètres!$A$1:$I$89,5,0)</f>
        <v>242.30543999999998</v>
      </c>
      <c r="P114" s="14">
        <f t="shared" si="87"/>
        <v>58.935280802002701</v>
      </c>
      <c r="Q114" s="22">
        <f t="shared" si="107"/>
        <v>524.66092206348787</v>
      </c>
      <c r="R114" s="62">
        <f t="shared" si="55"/>
        <v>804.8542843581115</v>
      </c>
      <c r="S114" s="62">
        <f ca="1">AVERAGE(OFFSET($R$3,0,0,'Données projet'!$E$9+1,1))-AVERAGE(OFFSET($H$3,0,0,'Données projet'!$E$9+1,1))</f>
        <v>406.67123242209931</v>
      </c>
      <c r="T114" s="62">
        <f t="shared" si="88"/>
        <v>252.43382636914751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5.3205440053716299E-14</v>
      </c>
      <c r="AK114" s="14">
        <f t="shared" si="89"/>
        <v>8.602146238565607E-13</v>
      </c>
      <c r="AL114" s="22">
        <f t="shared" si="58"/>
        <v>1.590873277977066E-12</v>
      </c>
      <c r="AM114" s="62">
        <f t="shared" si="59"/>
        <v>280.19336229462516</v>
      </c>
      <c r="AN114" s="62">
        <f ca="1">AVERAGE(OFFSET($AM$3,0,0,'Données projet'!$E$10+1,1))-AVERAGE(OFFSET($H$3,0,0,'Données projet'!$E$10+1,1))</f>
        <v>289.69436826914978</v>
      </c>
      <c r="AO114" s="62">
        <f t="shared" si="90"/>
        <v>242.84781402593845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271.60000000000002</v>
      </c>
      <c r="O115" s="14">
        <f>N115*VLOOKUP('Données projet'!$B$9,Paramètres!$A$1:$I$89,3,0)*VLOOKUP('Données projet'!$B$9,Paramètres!$A$1:$I$89,5,0)</f>
        <v>245.74367999999998</v>
      </c>
      <c r="P115" s="14">
        <f t="shared" si="87"/>
        <v>59.673605104126452</v>
      </c>
      <c r="Q115" s="22">
        <f t="shared" si="107"/>
        <v>531.93510488968684</v>
      </c>
      <c r="R115" s="62">
        <f t="shared" si="55"/>
        <v>812.35641630525765</v>
      </c>
      <c r="S115" s="62">
        <f ca="1">AVERAGE(OFFSET($R$3,0,0,'Données projet'!$E$9+1,1))-AVERAGE(OFFSET($H$3,0,0,'Données projet'!$E$9+1,1))</f>
        <v>406.67123242209931</v>
      </c>
      <c r="T115" s="62">
        <f t="shared" si="88"/>
        <v>252.43382636914751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5.3205440053716299E-14</v>
      </c>
      <c r="AK115" s="14">
        <f t="shared" si="89"/>
        <v>8.602146238565607E-13</v>
      </c>
      <c r="AL115" s="22">
        <f t="shared" si="58"/>
        <v>1.590873277977066E-12</v>
      </c>
      <c r="AM115" s="62">
        <f t="shared" si="59"/>
        <v>280.42131141557246</v>
      </c>
      <c r="AN115" s="62">
        <f ca="1">AVERAGE(OFFSET($AM$3,0,0,'Données projet'!$E$10+1,1))-AVERAGE(OFFSET($H$3,0,0,'Données projet'!$E$10+1,1))</f>
        <v>289.69436826914978</v>
      </c>
      <c r="AO115" s="62">
        <f t="shared" si="90"/>
        <v>242.84781402593845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275.40000000000003</v>
      </c>
      <c r="O116" s="14">
        <f>N116*VLOOKUP('Données projet'!$B$9,Paramètres!$A$1:$I$89,3,0)*VLOOKUP('Données projet'!$B$9,Paramètres!$A$1:$I$89,5,0)</f>
        <v>249.18192000000002</v>
      </c>
      <c r="P116" s="14">
        <f t="shared" si="87"/>
        <v>60.410727929515595</v>
      </c>
      <c r="Q116" s="22">
        <f t="shared" si="107"/>
        <v>539.20719514390646</v>
      </c>
      <c r="R116" s="62">
        <f t="shared" si="55"/>
        <v>819.85250127279414</v>
      </c>
      <c r="S116" s="62">
        <f ca="1">AVERAGE(OFFSET($R$3,0,0,'Données projet'!$E$9+1,1))-AVERAGE(OFFSET($H$3,0,0,'Données projet'!$E$9+1,1))</f>
        <v>406.67123242209931</v>
      </c>
      <c r="T116" s="62">
        <f t="shared" si="88"/>
        <v>252.43382636914751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5.3205440053716299E-14</v>
      </c>
      <c r="AK116" s="14">
        <f t="shared" si="89"/>
        <v>8.602146238565607E-13</v>
      </c>
      <c r="AL116" s="22">
        <f t="shared" si="58"/>
        <v>1.590873277977066E-12</v>
      </c>
      <c r="AM116" s="62">
        <f t="shared" si="59"/>
        <v>280.64530612888922</v>
      </c>
      <c r="AN116" s="62">
        <f ca="1">AVERAGE(OFFSET($AM$3,0,0,'Données projet'!$E$10+1,1))-AVERAGE(OFFSET($H$3,0,0,'Données projet'!$E$10+1,1))</f>
        <v>289.69436826914978</v>
      </c>
      <c r="AO116" s="62">
        <f t="shared" si="90"/>
        <v>242.84781402593845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279.20000000000005</v>
      </c>
      <c r="O117" s="14">
        <f>N117*VLOOKUP('Données projet'!$B$9,Paramètres!$A$1:$I$89,3,0)*VLOOKUP('Données projet'!$B$9,Paramètres!$A$1:$I$89,5,0)</f>
        <v>252.62016000000003</v>
      </c>
      <c r="P117" s="14">
        <f t="shared" si="87"/>
        <v>61.14666777229877</v>
      </c>
      <c r="Q117" s="22">
        <f t="shared" si="107"/>
        <v>546.47722503675379</v>
      </c>
      <c r="R117" s="62">
        <f t="shared" si="55"/>
        <v>827.3426400714593</v>
      </c>
      <c r="S117" s="62">
        <f ca="1">AVERAGE(OFFSET($R$3,0,0,'Données projet'!$E$9+1,1))-AVERAGE(OFFSET($H$3,0,0,'Données projet'!$E$9+1,1))</f>
        <v>406.67123242209931</v>
      </c>
      <c r="T117" s="62">
        <f t="shared" si="88"/>
        <v>252.43382636914751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5.3205440053716299E-14</v>
      </c>
      <c r="AK117" s="14">
        <f t="shared" si="89"/>
        <v>8.602146238565607E-13</v>
      </c>
      <c r="AL117" s="22">
        <f t="shared" si="58"/>
        <v>1.590873277977066E-12</v>
      </c>
      <c r="AM117" s="62">
        <f t="shared" si="59"/>
        <v>280.86541503470704</v>
      </c>
      <c r="AN117" s="62">
        <f ca="1">AVERAGE(OFFSET($AM$3,0,0,'Données projet'!$E$10+1,1))-AVERAGE(OFFSET($H$3,0,0,'Données projet'!$E$10+1,1))</f>
        <v>289.69436826914978</v>
      </c>
      <c r="AO117" s="62">
        <f t="shared" si="90"/>
        <v>242.84781402593845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283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283.00000000000006</v>
      </c>
      <c r="O118" s="14">
        <f>N118*VLOOKUP('Données projet'!$B$9,Paramètres!$A$1:$I$89,3,0)*VLOOKUP('Données projet'!$B$9,Paramètres!$A$1:$I$89,5,0)</f>
        <v>256.05840000000001</v>
      </c>
      <c r="P118" s="14">
        <f t="shared" si="87"/>
        <v>61.881442594256484</v>
      </c>
      <c r="Q118" s="22">
        <f t="shared" si="107"/>
        <v>553.74522585166335</v>
      </c>
      <c r="R118" s="62">
        <f t="shared" si="55"/>
        <v>834.82693139476055</v>
      </c>
      <c r="S118" s="62">
        <f ca="1">AVERAGE(OFFSET($R$3,0,0,'Données projet'!$E$9+1,1))-AVERAGE(OFFSET($H$3,0,0,'Données projet'!$E$9+1,1))</f>
        <v>406.67123242209931</v>
      </c>
      <c r="T118" s="62">
        <f t="shared" si="88"/>
        <v>252.43382636914751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5.3205440053716299E-14</v>
      </c>
      <c r="AK118" s="14">
        <f t="shared" si="89"/>
        <v>8.602146238565607E-13</v>
      </c>
      <c r="AL118" s="22">
        <f t="shared" si="58"/>
        <v>1.590873277977066E-12</v>
      </c>
      <c r="AM118" s="62">
        <f t="shared" si="59"/>
        <v>281.08170554309885</v>
      </c>
      <c r="AN118" s="62">
        <f ca="1">AVERAGE(OFFSET($AM$3,0,0,'Données projet'!$E$10+1,1))-AVERAGE(OFFSET($H$3,0,0,'Données projet'!$E$10+1,1))</f>
        <v>289.69436826914978</v>
      </c>
      <c r="AO118" s="62">
        <f t="shared" si="90"/>
        <v>242.84781402593845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268.60000000000008</v>
      </c>
      <c r="O119" s="14">
        <f>N119*VLOOKUP('Données projet'!$B$9,Paramètres!$A$1:$I$89,3,0)*VLOOKUP('Données projet'!$B$9,Paramètres!$A$1:$I$89,5,0)</f>
        <v>243.02928000000006</v>
      </c>
      <c r="P119" s="14">
        <f t="shared" si="87"/>
        <v>59.090818278663519</v>
      </c>
      <c r="Q119" s="22">
        <f t="shared" si="107"/>
        <v>526.1925045020057</v>
      </c>
      <c r="R119" s="62">
        <f t="shared" si="55"/>
        <v>807.48674839672719</v>
      </c>
      <c r="S119" s="62">
        <f ca="1">AVERAGE(OFFSET($R$3,0,0,'Données projet'!$E$9+1,1))-AVERAGE(OFFSET($H$3,0,0,'Données projet'!$E$9+1,1))</f>
        <v>406.67123242209931</v>
      </c>
      <c r="T119" s="62">
        <f t="shared" si="88"/>
        <v>252.43382636914751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5.3205440053716299E-14</v>
      </c>
      <c r="AK119" s="14">
        <f t="shared" si="89"/>
        <v>8.602146238565607E-13</v>
      </c>
      <c r="AL119" s="22">
        <f t="shared" si="58"/>
        <v>1.590873277977066E-12</v>
      </c>
      <c r="AM119" s="62">
        <f t="shared" si="59"/>
        <v>281.29424389472308</v>
      </c>
      <c r="AN119" s="62">
        <f ca="1">AVERAGE(OFFSET($AM$3,0,0,'Données projet'!$E$10+1,1))-AVERAGE(OFFSET($H$3,0,0,'Données projet'!$E$10+1,1))</f>
        <v>289.69436826914978</v>
      </c>
      <c r="AO119" s="62">
        <f t="shared" si="90"/>
        <v>242.84781402593845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272.2000000000001</v>
      </c>
      <c r="O120" s="14">
        <f>N120*VLOOKUP('Données projet'!$B$9,Paramètres!$A$1:$I$89,3,0)*VLOOKUP('Données projet'!$B$9,Paramètres!$A$1:$I$89,5,0)</f>
        <v>246.28656000000009</v>
      </c>
      <c r="P120" s="14">
        <f t="shared" si="87"/>
        <v>59.790072314231324</v>
      </c>
      <c r="Q120" s="22">
        <f t="shared" si="107"/>
        <v>533.08346794728629</v>
      </c>
      <c r="R120" s="62">
        <f t="shared" si="55"/>
        <v>814.58656312839594</v>
      </c>
      <c r="S120" s="62">
        <f ca="1">AVERAGE(OFFSET($R$3,0,0,'Données projet'!$E$9+1,1))-AVERAGE(OFFSET($H$3,0,0,'Données projet'!$E$9+1,1))</f>
        <v>406.67123242209931</v>
      </c>
      <c r="T120" s="62">
        <f t="shared" si="88"/>
        <v>252.43382636914751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5.3205440053716299E-14</v>
      </c>
      <c r="AK120" s="14">
        <f t="shared" si="89"/>
        <v>8.602146238565607E-13</v>
      </c>
      <c r="AL120" s="22">
        <f t="shared" si="58"/>
        <v>1.590873277977066E-12</v>
      </c>
      <c r="AM120" s="62">
        <f t="shared" si="59"/>
        <v>281.50309518111123</v>
      </c>
      <c r="AN120" s="62">
        <f ca="1">AVERAGE(OFFSET($AM$3,0,0,'Données projet'!$E$10+1,1))-AVERAGE(OFFSET($H$3,0,0,'Données projet'!$E$10+1,1))</f>
        <v>289.69436826914978</v>
      </c>
      <c r="AO120" s="62">
        <f t="shared" si="90"/>
        <v>242.84781402593845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275.80000000000013</v>
      </c>
      <c r="O121" s="14">
        <f>N121*VLOOKUP('Données projet'!$B$9,Paramètres!$A$1:$I$89,3,0)*VLOOKUP('Données projet'!$B$9,Paramètres!$A$1:$I$89,5,0)</f>
        <v>249.5438400000001</v>
      </c>
      <c r="P121" s="14">
        <f t="shared" si="87"/>
        <v>60.488250673786602</v>
      </c>
      <c r="Q121" s="22">
        <f t="shared" si="107"/>
        <v>539.97255792351177</v>
      </c>
      <c r="R121" s="62">
        <f t="shared" si="55"/>
        <v>821.68088128811223</v>
      </c>
      <c r="S121" s="62">
        <f ca="1">AVERAGE(OFFSET($R$3,0,0,'Données projet'!$E$9+1,1))-AVERAGE(OFFSET($H$3,0,0,'Données projet'!$E$9+1,1))</f>
        <v>406.67123242209931</v>
      </c>
      <c r="T121" s="62">
        <f t="shared" si="88"/>
        <v>252.43382636914751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5.3205440053716299E-14</v>
      </c>
      <c r="AK121" s="14">
        <f t="shared" si="89"/>
        <v>8.602146238565607E-13</v>
      </c>
      <c r="AL121" s="22">
        <f t="shared" si="58"/>
        <v>1.590873277977066E-12</v>
      </c>
      <c r="AM121" s="62">
        <f t="shared" si="59"/>
        <v>281.70832336460199</v>
      </c>
      <c r="AN121" s="62">
        <f ca="1">AVERAGE(OFFSET($AM$3,0,0,'Données projet'!$E$10+1,1))-AVERAGE(OFFSET($H$3,0,0,'Données projet'!$E$10+1,1))</f>
        <v>289.69436826914978</v>
      </c>
      <c r="AO121" s="62">
        <f t="shared" si="90"/>
        <v>242.84781402593845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279.40000000000015</v>
      </c>
      <c r="O122" s="14">
        <f>N122*VLOOKUP('Données projet'!$B$9,Paramètres!$A$1:$I$89,3,0)*VLOOKUP('Données projet'!$B$9,Paramètres!$A$1:$I$89,5,0)</f>
        <v>252.80112000000014</v>
      </c>
      <c r="P122" s="14">
        <f t="shared" si="87"/>
        <v>61.185369021394266</v>
      </c>
      <c r="Q122" s="22">
        <f t="shared" si="107"/>
        <v>546.85980171226186</v>
      </c>
      <c r="R122" s="62">
        <f t="shared" si="55"/>
        <v>828.76979301019105</v>
      </c>
      <c r="S122" s="62">
        <f ca="1">AVERAGE(OFFSET($R$3,0,0,'Données projet'!$E$9+1,1))-AVERAGE(OFFSET($H$3,0,0,'Données projet'!$E$9+1,1))</f>
        <v>406.67123242209931</v>
      </c>
      <c r="T122" s="62">
        <f t="shared" si="88"/>
        <v>252.43382636914751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5.3205440053716299E-14</v>
      </c>
      <c r="AK122" s="14">
        <f t="shared" si="89"/>
        <v>8.602146238565607E-13</v>
      </c>
      <c r="AL122" s="22">
        <f t="shared" si="58"/>
        <v>1.590873277977066E-12</v>
      </c>
      <c r="AM122" s="62">
        <f t="shared" si="59"/>
        <v>281.90999129793073</v>
      </c>
      <c r="AN122" s="62">
        <f ca="1">AVERAGE(OFFSET($AM$3,0,0,'Données projet'!$E$10+1,1))-AVERAGE(OFFSET($H$3,0,0,'Données projet'!$E$10+1,1))</f>
        <v>289.69436826914978</v>
      </c>
      <c r="AO122" s="62">
        <f t="shared" si="90"/>
        <v>242.84781402593845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283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283.00000000000017</v>
      </c>
      <c r="O123" s="14">
        <f>N123*VLOOKUP('Données projet'!$B$9,Paramètres!$A$1:$I$89,3,0)*VLOOKUP('Données projet'!$B$9,Paramètres!$A$1:$I$89,5,0)</f>
        <v>256.05840000000018</v>
      </c>
      <c r="P123" s="14">
        <f t="shared" si="87"/>
        <v>61.881442594256541</v>
      </c>
      <c r="Q123" s="22">
        <f t="shared" si="107"/>
        <v>553.7452258516638</v>
      </c>
      <c r="R123" s="62">
        <f t="shared" si="55"/>
        <v>835.85338659514036</v>
      </c>
      <c r="S123" s="62">
        <f ca="1">AVERAGE(OFFSET($R$3,0,0,'Données projet'!$E$9+1,1))-AVERAGE(OFFSET($H$3,0,0,'Données projet'!$E$9+1,1))</f>
        <v>406.67123242209931</v>
      </c>
      <c r="T123" s="62">
        <f t="shared" si="88"/>
        <v>252.43382636914751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283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5.3205440053716299E-14</v>
      </c>
      <c r="AK123" s="14">
        <f t="shared" si="89"/>
        <v>8.602146238565607E-13</v>
      </c>
      <c r="AL123" s="22">
        <f t="shared" si="58"/>
        <v>1.590873277977066E-12</v>
      </c>
      <c r="AM123" s="62">
        <f t="shared" si="59"/>
        <v>282.10816074347821</v>
      </c>
      <c r="AN123" s="62">
        <f ca="1">AVERAGE(OFFSET($AM$3,0,0,'Données projet'!$E$10+1,1))-AVERAGE(OFFSET($H$3,0,0,'Données projet'!$E$10+1,1))</f>
        <v>289.69436826914978</v>
      </c>
      <c r="AO123" s="62">
        <f t="shared" si="90"/>
        <v>242.84781402593845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1.7053025658242404E-13</v>
      </c>
      <c r="O124" s="14">
        <f>N124*VLOOKUP('Données projet'!$B$9,Paramètres!$A$1:$I$89,3,0)*VLOOKUP('Données projet'!$B$9,Paramètres!$A$1:$I$89,5,0)</f>
        <v>1.5429577615577727E-13</v>
      </c>
      <c r="P124" s="14">
        <f t="shared" si="87"/>
        <v>2.2038482767263348E-12</v>
      </c>
      <c r="Q124" s="22">
        <f t="shared" si="107"/>
        <v>4.107100892103012E-12</v>
      </c>
      <c r="R124" s="62">
        <f t="shared" si="55"/>
        <v>282.30289239218848</v>
      </c>
      <c r="S124" s="62">
        <f ca="1">AVERAGE(OFFSET($R$3,0,0,'Données projet'!$E$9+1,1))-AVERAGE(OFFSET($H$3,0,0,'Données projet'!$E$9+1,1))</f>
        <v>406.67123242209931</v>
      </c>
      <c r="T124" s="62">
        <f t="shared" si="88"/>
        <v>252.43382636914751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5.3205440053716299E-14</v>
      </c>
      <c r="AK124" s="14">
        <f t="shared" si="89"/>
        <v>8.602146238565607E-13</v>
      </c>
      <c r="AL124" s="22">
        <f t="shared" si="58"/>
        <v>1.590873277977066E-12</v>
      </c>
      <c r="AM124" s="62">
        <f t="shared" si="59"/>
        <v>282.30289239218598</v>
      </c>
      <c r="AN124" s="62">
        <f ca="1">AVERAGE(OFFSET($AM$3,0,0,'Données projet'!$E$10+1,1))-AVERAGE(OFFSET($H$3,0,0,'Données projet'!$E$10+1,1))</f>
        <v>289.69436826914978</v>
      </c>
      <c r="AO124" s="62">
        <f t="shared" si="90"/>
        <v>242.84781402593845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1.7053025658242404E-13</v>
      </c>
      <c r="O125" s="14">
        <f>N125*VLOOKUP('Données projet'!$B$9,Paramètres!$A$1:$I$89,3,0)*VLOOKUP('Données projet'!$B$9,Paramètres!$A$1:$I$89,5,0)</f>
        <v>1.5429577615577727E-13</v>
      </c>
      <c r="P125" s="14">
        <f t="shared" si="87"/>
        <v>2.2038482767263348E-12</v>
      </c>
      <c r="Q125" s="22">
        <f t="shared" si="107"/>
        <v>4.107100892103012E-12</v>
      </c>
      <c r="R125" s="62">
        <f t="shared" si="55"/>
        <v>282.49424588214589</v>
      </c>
      <c r="S125" s="62">
        <f ca="1">AVERAGE(OFFSET($R$3,0,0,'Données projet'!$E$9+1,1))-AVERAGE(OFFSET($H$3,0,0,'Données projet'!$E$9+1,1))</f>
        <v>406.67123242209931</v>
      </c>
      <c r="T125" s="62">
        <f t="shared" si="88"/>
        <v>252.43382636914751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5.3205440053716299E-14</v>
      </c>
      <c r="AK125" s="14">
        <f t="shared" si="89"/>
        <v>8.602146238565607E-13</v>
      </c>
      <c r="AL125" s="22">
        <f t="shared" si="58"/>
        <v>1.590873277977066E-12</v>
      </c>
      <c r="AM125" s="62">
        <f t="shared" si="59"/>
        <v>282.49424588214339</v>
      </c>
      <c r="AN125" s="62">
        <f ca="1">AVERAGE(OFFSET($AM$3,0,0,'Données projet'!$E$10+1,1))-AVERAGE(OFFSET($H$3,0,0,'Données projet'!$E$10+1,1))</f>
        <v>289.69436826914978</v>
      </c>
      <c r="AO125" s="62">
        <f t="shared" si="90"/>
        <v>242.84781402593845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1.7053025658242404E-13</v>
      </c>
      <c r="O126" s="14">
        <f>N126*VLOOKUP('Données projet'!$B$9,Paramètres!$A$1:$I$89,3,0)*VLOOKUP('Données projet'!$B$9,Paramètres!$A$1:$I$89,5,0)</f>
        <v>1.5429577615577727E-13</v>
      </c>
      <c r="P126" s="14">
        <f t="shared" si="87"/>
        <v>2.2038482767263348E-12</v>
      </c>
      <c r="Q126" s="22">
        <f t="shared" si="107"/>
        <v>4.107100892103012E-12</v>
      </c>
      <c r="R126" s="62">
        <f t="shared" si="55"/>
        <v>282.68227981685476</v>
      </c>
      <c r="S126" s="62">
        <f ca="1">AVERAGE(OFFSET($R$3,0,0,'Données projet'!$E$9+1,1))-AVERAGE(OFFSET($H$3,0,0,'Données projet'!$E$9+1,1))</f>
        <v>406.67123242209931</v>
      </c>
      <c r="T126" s="62">
        <f t="shared" si="88"/>
        <v>252.43382636914751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5.3205440053716299E-14</v>
      </c>
      <c r="AK126" s="14">
        <f t="shared" si="89"/>
        <v>8.602146238565607E-13</v>
      </c>
      <c r="AL126" s="22">
        <f t="shared" si="58"/>
        <v>1.590873277977066E-12</v>
      </c>
      <c r="AM126" s="62">
        <f t="shared" si="59"/>
        <v>282.68227981685226</v>
      </c>
      <c r="AN126" s="62">
        <f ca="1">AVERAGE(OFFSET($AM$3,0,0,'Données projet'!$E$10+1,1))-AVERAGE(OFFSET($H$3,0,0,'Données projet'!$E$10+1,1))</f>
        <v>289.69436826914978</v>
      </c>
      <c r="AO126" s="62">
        <f t="shared" si="90"/>
        <v>242.84781402593845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1.7053025658242404E-13</v>
      </c>
      <c r="O127" s="14">
        <f>N127*VLOOKUP('Données projet'!$B$9,Paramètres!$A$1:$I$89,3,0)*VLOOKUP('Données projet'!$B$9,Paramètres!$A$1:$I$89,5,0)</f>
        <v>1.5429577615577727E-13</v>
      </c>
      <c r="P127" s="14">
        <f t="shared" si="87"/>
        <v>2.2038482767263348E-12</v>
      </c>
      <c r="Q127" s="22">
        <f t="shared" si="107"/>
        <v>4.107100892103012E-12</v>
      </c>
      <c r="R127" s="62">
        <f t="shared" si="55"/>
        <v>282.86705178317743</v>
      </c>
      <c r="S127" s="62">
        <f ca="1">AVERAGE(OFFSET($R$3,0,0,'Données projet'!$E$9+1,1))-AVERAGE(OFFSET($H$3,0,0,'Données projet'!$E$9+1,1))</f>
        <v>406.67123242209931</v>
      </c>
      <c r="T127" s="62">
        <f t="shared" si="88"/>
        <v>252.43382636914751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5.3205440053716299E-14</v>
      </c>
      <c r="AK127" s="14">
        <f t="shared" si="89"/>
        <v>8.602146238565607E-13</v>
      </c>
      <c r="AL127" s="22">
        <f t="shared" si="58"/>
        <v>1.590873277977066E-12</v>
      </c>
      <c r="AM127" s="62">
        <f t="shared" si="59"/>
        <v>282.86705178317493</v>
      </c>
      <c r="AN127" s="62">
        <f ca="1">AVERAGE(OFFSET($AM$3,0,0,'Données projet'!$E$10+1,1))-AVERAGE(OFFSET($H$3,0,0,'Données projet'!$E$10+1,1))</f>
        <v>289.69436826914978</v>
      </c>
      <c r="AO127" s="62">
        <f t="shared" si="90"/>
        <v>242.84781402593845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1.7053025658242404E-13</v>
      </c>
      <c r="O128" s="14">
        <f>N128*VLOOKUP('Données projet'!$B$9,Paramètres!$A$1:$I$89,3,0)*VLOOKUP('Données projet'!$B$9,Paramètres!$A$1:$I$89,5,0)</f>
        <v>1.5429577615577727E-13</v>
      </c>
      <c r="P128" s="14">
        <f t="shared" si="87"/>
        <v>2.2038482767263348E-12</v>
      </c>
      <c r="Q128" s="22">
        <f t="shared" si="107"/>
        <v>4.107100892103012E-12</v>
      </c>
      <c r="R128" s="62">
        <f t="shared" si="55"/>
        <v>283.0486183689726</v>
      </c>
      <c r="S128" s="62">
        <f ca="1">AVERAGE(OFFSET($R$3,0,0,'Données projet'!$E$9+1,1))-AVERAGE(OFFSET($H$3,0,0,'Données projet'!$E$9+1,1))</f>
        <v>406.67123242209931</v>
      </c>
      <c r="T128" s="62">
        <f t="shared" si="88"/>
        <v>252.43382636914751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5.3205440053716299E-14</v>
      </c>
      <c r="AK128" s="14">
        <f t="shared" si="89"/>
        <v>8.602146238565607E-13</v>
      </c>
      <c r="AL128" s="22">
        <f t="shared" si="58"/>
        <v>1.590873277977066E-12</v>
      </c>
      <c r="AM128" s="62">
        <f t="shared" si="59"/>
        <v>283.0486183689701</v>
      </c>
      <c r="AN128" s="62">
        <f ca="1">AVERAGE(OFFSET($AM$3,0,0,'Données projet'!$E$10+1,1))-AVERAGE(OFFSET($H$3,0,0,'Données projet'!$E$10+1,1))</f>
        <v>289.69436826914978</v>
      </c>
      <c r="AO128" s="62">
        <f t="shared" si="90"/>
        <v>242.84781402593845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1.7053025658242404E-13</v>
      </c>
      <c r="O129" s="14">
        <f>N129*VLOOKUP('Données projet'!$B$9,Paramètres!$A$1:$I$89,3,0)*VLOOKUP('Données projet'!$B$9,Paramètres!$A$1:$I$89,5,0)</f>
        <v>1.5429577615577727E-13</v>
      </c>
      <c r="P129" s="14">
        <f t="shared" si="87"/>
        <v>2.2038482767263348E-12</v>
      </c>
      <c r="Q129" s="22">
        <f t="shared" si="107"/>
        <v>4.107100892103012E-12</v>
      </c>
      <c r="R129" s="62">
        <f t="shared" si="55"/>
        <v>283.2270351804263</v>
      </c>
      <c r="S129" s="62">
        <f ca="1">AVERAGE(OFFSET($R$3,0,0,'Données projet'!$E$9+1,1))-AVERAGE(OFFSET($H$3,0,0,'Données projet'!$E$9+1,1))</f>
        <v>406.67123242209931</v>
      </c>
      <c r="T129" s="62">
        <f t="shared" si="88"/>
        <v>252.43382636914751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5.3205440053716299E-14</v>
      </c>
      <c r="AK129" s="14">
        <f t="shared" si="89"/>
        <v>8.602146238565607E-13</v>
      </c>
      <c r="AL129" s="22">
        <f t="shared" si="58"/>
        <v>1.590873277977066E-12</v>
      </c>
      <c r="AM129" s="62">
        <f t="shared" si="59"/>
        <v>283.2270351804238</v>
      </c>
      <c r="AN129" s="62">
        <f ca="1">AVERAGE(OFFSET($AM$3,0,0,'Données projet'!$E$10+1,1))-AVERAGE(OFFSET($H$3,0,0,'Données projet'!$E$10+1,1))</f>
        <v>289.69436826914978</v>
      </c>
      <c r="AO129" s="62">
        <f t="shared" si="90"/>
        <v>242.84781402593845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1.7053025658242404E-13</v>
      </c>
      <c r="O130" s="14">
        <f>N130*VLOOKUP('Données projet'!$B$9,Paramètres!$A$1:$I$89,3,0)*VLOOKUP('Données projet'!$B$9,Paramètres!$A$1:$I$89,5,0)</f>
        <v>1.5429577615577727E-13</v>
      </c>
      <c r="P130" s="14">
        <f t="shared" si="87"/>
        <v>2.2038482767263348E-12</v>
      </c>
      <c r="Q130" s="22">
        <f t="shared" si="107"/>
        <v>4.107100892103012E-12</v>
      </c>
      <c r="R130" s="62">
        <f t="shared" si="55"/>
        <v>283.40235685908152</v>
      </c>
      <c r="S130" s="62">
        <f ca="1">AVERAGE(OFFSET($R$3,0,0,'Données projet'!$E$9+1,1))-AVERAGE(OFFSET($H$3,0,0,'Données projet'!$E$9+1,1))</f>
        <v>406.67123242209931</v>
      </c>
      <c r="T130" s="62">
        <f t="shared" si="88"/>
        <v>252.43382636914751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5.3205440053716299E-14</v>
      </c>
      <c r="AK130" s="14">
        <f t="shared" si="89"/>
        <v>8.602146238565607E-13</v>
      </c>
      <c r="AL130" s="22">
        <f t="shared" si="58"/>
        <v>1.590873277977066E-12</v>
      </c>
      <c r="AM130" s="62">
        <f t="shared" si="59"/>
        <v>283.40235685907902</v>
      </c>
      <c r="AN130" s="62">
        <f ca="1">AVERAGE(OFFSET($AM$3,0,0,'Données projet'!$E$10+1,1))-AVERAGE(OFFSET($H$3,0,0,'Données projet'!$E$10+1,1))</f>
        <v>289.69436826914978</v>
      </c>
      <c r="AO130" s="62">
        <f t="shared" si="90"/>
        <v>242.84781402593845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1.7053025658242404E-13</v>
      </c>
      <c r="O131" s="14">
        <f>N131*VLOOKUP('Données projet'!$B$9,Paramètres!$A$1:$I$89,3,0)*VLOOKUP('Données projet'!$B$9,Paramètres!$A$1:$I$89,5,0)</f>
        <v>1.5429577615577727E-13</v>
      </c>
      <c r="P131" s="14">
        <f t="shared" si="87"/>
        <v>2.2038482767263348E-12</v>
      </c>
      <c r="Q131" s="22">
        <f t="shared" ref="Q131:Q153" si="108">(O131+P131)*0.475*44/12</f>
        <v>4.107100892103012E-12</v>
      </c>
      <c r="R131" s="62">
        <f t="shared" ref="R131:R194" si="109">Q131+(I131+J131)*44/12</f>
        <v>283.57463709857262</v>
      </c>
      <c r="S131" s="62">
        <f ca="1">AVERAGE(OFFSET($R$3,0,0,'Données projet'!$E$9+1,1))-AVERAGE(OFFSET($H$3,0,0,'Données projet'!$E$9+1,1))</f>
        <v>406.67123242209931</v>
      </c>
      <c r="T131" s="62">
        <f t="shared" si="88"/>
        <v>252.43382636914751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5.3205440053716299E-14</v>
      </c>
      <c r="AK131" s="14">
        <f t="shared" si="89"/>
        <v>8.602146238565607E-13</v>
      </c>
      <c r="AL131" s="22">
        <f t="shared" si="58"/>
        <v>1.590873277977066E-12</v>
      </c>
      <c r="AM131" s="62">
        <f t="shared" si="59"/>
        <v>283.57463709857012</v>
      </c>
      <c r="AN131" s="62">
        <f ca="1">AVERAGE(OFFSET($AM$3,0,0,'Données projet'!$E$10+1,1))-AVERAGE(OFFSET($H$3,0,0,'Données projet'!$E$10+1,1))</f>
        <v>289.69436826914978</v>
      </c>
      <c r="AO131" s="62">
        <f t="shared" si="90"/>
        <v>242.84781402593845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1.7053025658242404E-13</v>
      </c>
      <c r="O132" s="14">
        <f>N132*VLOOKUP('Données projet'!$B$9,Paramètres!$A$1:$I$89,3,0)*VLOOKUP('Données projet'!$B$9,Paramètres!$A$1:$I$89,5,0)</f>
        <v>1.5429577615577727E-13</v>
      </c>
      <c r="P132" s="14">
        <f t="shared" si="87"/>
        <v>2.2038482767263348E-12</v>
      </c>
      <c r="Q132" s="22">
        <f t="shared" si="108"/>
        <v>4.107100892103012E-12</v>
      </c>
      <c r="R132" s="62">
        <f t="shared" si="109"/>
        <v>283.74392866106945</v>
      </c>
      <c r="S132" s="62">
        <f ca="1">AVERAGE(OFFSET($R$3,0,0,'Données projet'!$E$9+1,1))-AVERAGE(OFFSET($H$3,0,0,'Données projet'!$E$9+1,1))</f>
        <v>406.67123242209931</v>
      </c>
      <c r="T132" s="62">
        <f t="shared" si="88"/>
        <v>252.43382636914751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5.3205440053716299E-14</v>
      </c>
      <c r="AK132" s="14">
        <f t="shared" si="89"/>
        <v>8.602146238565607E-13</v>
      </c>
      <c r="AL132" s="22">
        <f t="shared" ref="AL132:AL153" si="112">(AJ132+AK132)*0.475*44/12</f>
        <v>1.590873277977066E-12</v>
      </c>
      <c r="AM132" s="62">
        <f t="shared" ref="AM132:AM195" si="113">AL132+(AD132+AE132)*44/12</f>
        <v>283.74392866106695</v>
      </c>
      <c r="AN132" s="62">
        <f ca="1">AVERAGE(OFFSET($AM$3,0,0,'Données projet'!$E$10+1,1))-AVERAGE(OFFSET($H$3,0,0,'Données projet'!$E$10+1,1))</f>
        <v>289.69436826914978</v>
      </c>
      <c r="AO132" s="62">
        <f t="shared" si="90"/>
        <v>242.84781402593845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1.7053025658242404E-13</v>
      </c>
      <c r="O133" s="14">
        <f>N133*VLOOKUP('Données projet'!$B$9,Paramètres!$A$1:$I$89,3,0)*VLOOKUP('Données projet'!$B$9,Paramètres!$A$1:$I$89,5,0)</f>
        <v>1.5429577615577727E-13</v>
      </c>
      <c r="P133" s="14">
        <f t="shared" ref="P133:P196" si="141">EXP(-1.0587+0.8836*LN(O133)+0.284)</f>
        <v>2.2038482767263348E-12</v>
      </c>
      <c r="Q133" s="22">
        <f t="shared" si="108"/>
        <v>4.107100892103012E-12</v>
      </c>
      <c r="R133" s="62">
        <f t="shared" si="109"/>
        <v>283.9102833934362</v>
      </c>
      <c r="S133" s="62">
        <f ca="1">AVERAGE(OFFSET($R$3,0,0,'Données projet'!$E$9+1,1))-AVERAGE(OFFSET($H$3,0,0,'Données projet'!$E$9+1,1))</f>
        <v>406.67123242209931</v>
      </c>
      <c r="T133" s="62">
        <f t="shared" ref="T133:T196" si="142">$T$3</f>
        <v>252.43382636914751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5.3205440053716299E-14</v>
      </c>
      <c r="AK133" s="14">
        <f t="shared" ref="AK133:AK153" si="143">EXP(-1.0587+0.8836*LN(AJ133)+0.284)</f>
        <v>8.602146238565607E-13</v>
      </c>
      <c r="AL133" s="22">
        <f t="shared" si="112"/>
        <v>1.590873277977066E-12</v>
      </c>
      <c r="AM133" s="62">
        <f t="shared" si="113"/>
        <v>283.9102833934337</v>
      </c>
      <c r="AN133" s="62">
        <f ca="1">AVERAGE(OFFSET($AM$3,0,0,'Données projet'!$E$10+1,1))-AVERAGE(OFFSET($H$3,0,0,'Données projet'!$E$10+1,1))</f>
        <v>289.69436826914978</v>
      </c>
      <c r="AO133" s="62">
        <f t="shared" ref="AO133:AO196" si="144">$AO$3</f>
        <v>242.84781402593845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1.7053025658242404E-13</v>
      </c>
      <c r="O134" s="14">
        <f>N134*VLOOKUP('Données projet'!$B$9,Paramètres!$A$1:$I$89,3,0)*VLOOKUP('Données projet'!$B$9,Paramètres!$A$1:$I$89,5,0)</f>
        <v>1.5429577615577727E-13</v>
      </c>
      <c r="P134" s="14">
        <f t="shared" si="141"/>
        <v>2.2038482767263348E-12</v>
      </c>
      <c r="Q134" s="22">
        <f t="shared" si="108"/>
        <v>4.107100892103012E-12</v>
      </c>
      <c r="R134" s="62">
        <f t="shared" si="109"/>
        <v>284.07375224310982</v>
      </c>
      <c r="S134" s="62">
        <f ca="1">AVERAGE(OFFSET($R$3,0,0,'Données projet'!$E$9+1,1))-AVERAGE(OFFSET($H$3,0,0,'Données projet'!$E$9+1,1))</f>
        <v>406.67123242209931</v>
      </c>
      <c r="T134" s="62">
        <f t="shared" si="142"/>
        <v>252.43382636914751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5.3205440053716299E-14</v>
      </c>
      <c r="AK134" s="14">
        <f t="shared" si="143"/>
        <v>8.602146238565607E-13</v>
      </c>
      <c r="AL134" s="22">
        <f t="shared" si="112"/>
        <v>1.590873277977066E-12</v>
      </c>
      <c r="AM134" s="62">
        <f t="shared" si="113"/>
        <v>284.07375224310732</v>
      </c>
      <c r="AN134" s="62">
        <f ca="1">AVERAGE(OFFSET($AM$3,0,0,'Données projet'!$E$10+1,1))-AVERAGE(OFFSET($H$3,0,0,'Données projet'!$E$10+1,1))</f>
        <v>289.69436826914978</v>
      </c>
      <c r="AO134" s="62">
        <f t="shared" si="144"/>
        <v>242.84781402593845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1.7053025658242404E-13</v>
      </c>
      <c r="O135" s="14">
        <f>N135*VLOOKUP('Données projet'!$B$9,Paramètres!$A$1:$I$89,3,0)*VLOOKUP('Données projet'!$B$9,Paramètres!$A$1:$I$89,5,0)</f>
        <v>1.5429577615577727E-13</v>
      </c>
      <c r="P135" s="14">
        <f t="shared" si="141"/>
        <v>2.2038482767263348E-12</v>
      </c>
      <c r="Q135" s="22">
        <f t="shared" si="108"/>
        <v>4.107100892103012E-12</v>
      </c>
      <c r="R135" s="62">
        <f t="shared" si="109"/>
        <v>284.23438527370325</v>
      </c>
      <c r="S135" s="62">
        <f ca="1">AVERAGE(OFFSET($R$3,0,0,'Données projet'!$E$9+1,1))-AVERAGE(OFFSET($H$3,0,0,'Données projet'!$E$9+1,1))</f>
        <v>406.67123242209931</v>
      </c>
      <c r="T135" s="62">
        <f t="shared" si="142"/>
        <v>252.43382636914751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5.3205440053716299E-14</v>
      </c>
      <c r="AK135" s="14">
        <f t="shared" si="143"/>
        <v>8.602146238565607E-13</v>
      </c>
      <c r="AL135" s="22">
        <f t="shared" si="112"/>
        <v>1.590873277977066E-12</v>
      </c>
      <c r="AM135" s="62">
        <f t="shared" si="113"/>
        <v>284.23438527370075</v>
      </c>
      <c r="AN135" s="62">
        <f ca="1">AVERAGE(OFFSET($AM$3,0,0,'Données projet'!$E$10+1,1))-AVERAGE(OFFSET($H$3,0,0,'Données projet'!$E$10+1,1))</f>
        <v>289.69436826914978</v>
      </c>
      <c r="AO135" s="62">
        <f t="shared" si="144"/>
        <v>242.84781402593845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1.7053025658242404E-13</v>
      </c>
      <c r="O136" s="14">
        <f>N136*VLOOKUP('Données projet'!$B$9,Paramètres!$A$1:$I$89,3,0)*VLOOKUP('Données projet'!$B$9,Paramètres!$A$1:$I$89,5,0)</f>
        <v>1.5429577615577727E-13</v>
      </c>
      <c r="P136" s="14">
        <f t="shared" si="141"/>
        <v>2.2038482767263348E-12</v>
      </c>
      <c r="Q136" s="22">
        <f t="shared" si="108"/>
        <v>4.107100892103012E-12</v>
      </c>
      <c r="R136" s="62">
        <f t="shared" si="109"/>
        <v>284.39223168033749</v>
      </c>
      <c r="S136" s="62">
        <f ca="1">AVERAGE(OFFSET($R$3,0,0,'Données projet'!$E$9+1,1))-AVERAGE(OFFSET($H$3,0,0,'Données projet'!$E$9+1,1))</f>
        <v>406.67123242209931</v>
      </c>
      <c r="T136" s="62">
        <f t="shared" si="142"/>
        <v>252.43382636914751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5.3205440053716299E-14</v>
      </c>
      <c r="AK136" s="14">
        <f t="shared" si="143"/>
        <v>8.602146238565607E-13</v>
      </c>
      <c r="AL136" s="22">
        <f t="shared" si="112"/>
        <v>1.590873277977066E-12</v>
      </c>
      <c r="AM136" s="62">
        <f t="shared" si="113"/>
        <v>284.39223168033499</v>
      </c>
      <c r="AN136" s="62">
        <f ca="1">AVERAGE(OFFSET($AM$3,0,0,'Données projet'!$E$10+1,1))-AVERAGE(OFFSET($H$3,0,0,'Données projet'!$E$10+1,1))</f>
        <v>289.69436826914978</v>
      </c>
      <c r="AO136" s="62">
        <f t="shared" si="144"/>
        <v>242.84781402593845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1.7053025658242404E-13</v>
      </c>
      <c r="O137" s="14">
        <f>N137*VLOOKUP('Données projet'!$B$9,Paramètres!$A$1:$I$89,3,0)*VLOOKUP('Données projet'!$B$9,Paramètres!$A$1:$I$89,5,0)</f>
        <v>1.5429577615577727E-13</v>
      </c>
      <c r="P137" s="14">
        <f t="shared" si="141"/>
        <v>2.2038482767263348E-12</v>
      </c>
      <c r="Q137" s="22">
        <f t="shared" si="108"/>
        <v>4.107100892103012E-12</v>
      </c>
      <c r="R137" s="62">
        <f t="shared" si="109"/>
        <v>284.54733980470837</v>
      </c>
      <c r="S137" s="62">
        <f ca="1">AVERAGE(OFFSET($R$3,0,0,'Données projet'!$E$9+1,1))-AVERAGE(OFFSET($H$3,0,0,'Données projet'!$E$9+1,1))</f>
        <v>406.67123242209931</v>
      </c>
      <c r="T137" s="62">
        <f t="shared" si="142"/>
        <v>252.43382636914751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5.3205440053716299E-14</v>
      </c>
      <c r="AK137" s="14">
        <f t="shared" si="143"/>
        <v>8.602146238565607E-13</v>
      </c>
      <c r="AL137" s="22">
        <f t="shared" si="112"/>
        <v>1.590873277977066E-12</v>
      </c>
      <c r="AM137" s="62">
        <f t="shared" si="113"/>
        <v>284.54733980470587</v>
      </c>
      <c r="AN137" s="62">
        <f ca="1">AVERAGE(OFFSET($AM$3,0,0,'Données projet'!$E$10+1,1))-AVERAGE(OFFSET($H$3,0,0,'Données projet'!$E$10+1,1))</f>
        <v>289.69436826914978</v>
      </c>
      <c r="AO137" s="62">
        <f t="shared" si="144"/>
        <v>242.84781402593845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1.7053025658242404E-13</v>
      </c>
      <c r="O138" s="14">
        <f>N138*VLOOKUP('Données projet'!$B$9,Paramètres!$A$1:$I$89,3,0)*VLOOKUP('Données projet'!$B$9,Paramètres!$A$1:$I$89,5,0)</f>
        <v>1.5429577615577727E-13</v>
      </c>
      <c r="P138" s="14">
        <f t="shared" si="141"/>
        <v>2.2038482767263348E-12</v>
      </c>
      <c r="Q138" s="22">
        <f t="shared" si="108"/>
        <v>4.107100892103012E-12</v>
      </c>
      <c r="R138" s="62">
        <f t="shared" si="109"/>
        <v>284.69975714989124</v>
      </c>
      <c r="S138" s="62">
        <f ca="1">AVERAGE(OFFSET($R$3,0,0,'Données projet'!$E$9+1,1))-AVERAGE(OFFSET($H$3,0,0,'Données projet'!$E$9+1,1))</f>
        <v>406.67123242209931</v>
      </c>
      <c r="T138" s="62">
        <f t="shared" si="142"/>
        <v>252.43382636914751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5.3205440053716299E-14</v>
      </c>
      <c r="AK138" s="14">
        <f t="shared" si="143"/>
        <v>8.602146238565607E-13</v>
      </c>
      <c r="AL138" s="22">
        <f t="shared" si="112"/>
        <v>1.590873277977066E-12</v>
      </c>
      <c r="AM138" s="62">
        <f t="shared" si="113"/>
        <v>284.69975714988874</v>
      </c>
      <c r="AN138" s="62">
        <f ca="1">AVERAGE(OFFSET($AM$3,0,0,'Données projet'!$E$10+1,1))-AVERAGE(OFFSET($H$3,0,0,'Données projet'!$E$10+1,1))</f>
        <v>289.69436826914978</v>
      </c>
      <c r="AO138" s="62">
        <f t="shared" si="144"/>
        <v>242.84781402593845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1.7053025658242404E-13</v>
      </c>
      <c r="O139" s="14">
        <f>N139*VLOOKUP('Données projet'!$B$9,Paramètres!$A$1:$I$89,3,0)*VLOOKUP('Données projet'!$B$9,Paramètres!$A$1:$I$89,5,0)</f>
        <v>1.5429577615577727E-13</v>
      </c>
      <c r="P139" s="14">
        <f t="shared" si="141"/>
        <v>2.2038482767263348E-12</v>
      </c>
      <c r="Q139" s="22">
        <f t="shared" si="108"/>
        <v>4.107100892103012E-12</v>
      </c>
      <c r="R139" s="62">
        <f t="shared" si="109"/>
        <v>284.84953039488931</v>
      </c>
      <c r="S139" s="62">
        <f ca="1">AVERAGE(OFFSET($R$3,0,0,'Données projet'!$E$9+1,1))-AVERAGE(OFFSET($H$3,0,0,'Données projet'!$E$9+1,1))</f>
        <v>406.67123242209931</v>
      </c>
      <c r="T139" s="62">
        <f t="shared" si="142"/>
        <v>252.43382636914751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5.3205440053716299E-14</v>
      </c>
      <c r="AK139" s="14">
        <f t="shared" si="143"/>
        <v>8.602146238565607E-13</v>
      </c>
      <c r="AL139" s="22">
        <f t="shared" si="112"/>
        <v>1.590873277977066E-12</v>
      </c>
      <c r="AM139" s="62">
        <f t="shared" si="113"/>
        <v>284.84953039488681</v>
      </c>
      <c r="AN139" s="62">
        <f ca="1">AVERAGE(OFFSET($AM$3,0,0,'Données projet'!$E$10+1,1))-AVERAGE(OFFSET($H$3,0,0,'Données projet'!$E$10+1,1))</f>
        <v>289.69436826914978</v>
      </c>
      <c r="AO139" s="62">
        <f t="shared" si="144"/>
        <v>242.84781402593845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1.7053025658242404E-13</v>
      </c>
      <c r="O140" s="14">
        <f>N140*VLOOKUP('Données projet'!$B$9,Paramètres!$A$1:$I$89,3,0)*VLOOKUP('Données projet'!$B$9,Paramètres!$A$1:$I$89,5,0)</f>
        <v>1.5429577615577727E-13</v>
      </c>
      <c r="P140" s="14">
        <f t="shared" si="141"/>
        <v>2.2038482767263348E-12</v>
      </c>
      <c r="Q140" s="22">
        <f t="shared" si="108"/>
        <v>4.107100892103012E-12</v>
      </c>
      <c r="R140" s="62">
        <f t="shared" si="109"/>
        <v>284.99670540892947</v>
      </c>
      <c r="S140" s="62">
        <f ca="1">AVERAGE(OFFSET($R$3,0,0,'Données projet'!$E$9+1,1))-AVERAGE(OFFSET($H$3,0,0,'Données projet'!$E$9+1,1))</f>
        <v>406.67123242209931</v>
      </c>
      <c r="T140" s="62">
        <f t="shared" si="142"/>
        <v>252.43382636914751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5.3205440053716299E-14</v>
      </c>
      <c r="AK140" s="14">
        <f t="shared" si="143"/>
        <v>8.602146238565607E-13</v>
      </c>
      <c r="AL140" s="22">
        <f t="shared" si="112"/>
        <v>1.590873277977066E-12</v>
      </c>
      <c r="AM140" s="62">
        <f t="shared" si="113"/>
        <v>284.99670540892697</v>
      </c>
      <c r="AN140" s="62">
        <f ca="1">AVERAGE(OFFSET($AM$3,0,0,'Données projet'!$E$10+1,1))-AVERAGE(OFFSET($H$3,0,0,'Données projet'!$E$10+1,1))</f>
        <v>289.69436826914978</v>
      </c>
      <c r="AO140" s="62">
        <f t="shared" si="144"/>
        <v>242.84781402593845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1.7053025658242404E-13</v>
      </c>
      <c r="O141" s="14">
        <f>N141*VLOOKUP('Données projet'!$B$9,Paramètres!$A$1:$I$89,3,0)*VLOOKUP('Données projet'!$B$9,Paramètres!$A$1:$I$89,5,0)</f>
        <v>1.5429577615577727E-13</v>
      </c>
      <c r="P141" s="14">
        <f t="shared" si="141"/>
        <v>2.2038482767263348E-12</v>
      </c>
      <c r="Q141" s="22">
        <f t="shared" si="108"/>
        <v>4.107100892103012E-12</v>
      </c>
      <c r="R141" s="62">
        <f t="shared" si="109"/>
        <v>285.14132726551003</v>
      </c>
      <c r="S141" s="62">
        <f ca="1">AVERAGE(OFFSET($R$3,0,0,'Données projet'!$E$9+1,1))-AVERAGE(OFFSET($H$3,0,0,'Données projet'!$E$9+1,1))</f>
        <v>406.67123242209931</v>
      </c>
      <c r="T141" s="62">
        <f t="shared" si="142"/>
        <v>252.43382636914751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5.3205440053716299E-14</v>
      </c>
      <c r="AK141" s="14">
        <f t="shared" si="143"/>
        <v>8.602146238565607E-13</v>
      </c>
      <c r="AL141" s="22">
        <f t="shared" si="112"/>
        <v>1.590873277977066E-12</v>
      </c>
      <c r="AM141" s="62">
        <f t="shared" si="113"/>
        <v>285.14132726550753</v>
      </c>
      <c r="AN141" s="62">
        <f ca="1">AVERAGE(OFFSET($AM$3,0,0,'Données projet'!$E$10+1,1))-AVERAGE(OFFSET($H$3,0,0,'Données projet'!$E$10+1,1))</f>
        <v>289.69436826914978</v>
      </c>
      <c r="AO141" s="62">
        <f t="shared" si="144"/>
        <v>242.84781402593845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1.7053025658242404E-13</v>
      </c>
      <c r="O142" s="14">
        <f>N142*VLOOKUP('Données projet'!$B$9,Paramètres!$A$1:$I$89,3,0)*VLOOKUP('Données projet'!$B$9,Paramètres!$A$1:$I$89,5,0)</f>
        <v>1.5429577615577727E-13</v>
      </c>
      <c r="P142" s="14">
        <f t="shared" si="141"/>
        <v>2.2038482767263348E-12</v>
      </c>
      <c r="Q142" s="22">
        <f t="shared" si="108"/>
        <v>4.107100892103012E-12</v>
      </c>
      <c r="R142" s="62">
        <f t="shared" si="109"/>
        <v>285.28344025620498</v>
      </c>
      <c r="S142" s="62">
        <f ca="1">AVERAGE(OFFSET($R$3,0,0,'Données projet'!$E$9+1,1))-AVERAGE(OFFSET($H$3,0,0,'Données projet'!$E$9+1,1))</f>
        <v>406.67123242209931</v>
      </c>
      <c r="T142" s="62">
        <f t="shared" si="142"/>
        <v>252.43382636914751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5.3205440053716299E-14</v>
      </c>
      <c r="AK142" s="14">
        <f t="shared" si="143"/>
        <v>8.602146238565607E-13</v>
      </c>
      <c r="AL142" s="22">
        <f t="shared" si="112"/>
        <v>1.590873277977066E-12</v>
      </c>
      <c r="AM142" s="62">
        <f t="shared" si="113"/>
        <v>285.28344025620248</v>
      </c>
      <c r="AN142" s="62">
        <f ca="1">AVERAGE(OFFSET($AM$3,0,0,'Données projet'!$E$10+1,1))-AVERAGE(OFFSET($H$3,0,0,'Données projet'!$E$10+1,1))</f>
        <v>289.69436826914978</v>
      </c>
      <c r="AO142" s="62">
        <f t="shared" si="144"/>
        <v>242.84781402593845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1.7053025658242404E-13</v>
      </c>
      <c r="O143" s="14">
        <f>N143*VLOOKUP('Données projet'!$B$9,Paramètres!$A$1:$I$89,3,0)*VLOOKUP('Données projet'!$B$9,Paramètres!$A$1:$I$89,5,0)</f>
        <v>1.5429577615577727E-13</v>
      </c>
      <c r="P143" s="14">
        <f t="shared" si="141"/>
        <v>2.2038482767263348E-12</v>
      </c>
      <c r="Q143" s="22">
        <f t="shared" si="108"/>
        <v>4.107100892103012E-12</v>
      </c>
      <c r="R143" s="62">
        <f t="shared" si="109"/>
        <v>285.42308790422845</v>
      </c>
      <c r="S143" s="62">
        <f ca="1">AVERAGE(OFFSET($R$3,0,0,'Données projet'!$E$9+1,1))-AVERAGE(OFFSET($H$3,0,0,'Données projet'!$E$9+1,1))</f>
        <v>406.67123242209931</v>
      </c>
      <c r="T143" s="62">
        <f t="shared" si="142"/>
        <v>252.43382636914751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5.3205440053716299E-14</v>
      </c>
      <c r="AK143" s="14">
        <f t="shared" si="143"/>
        <v>8.602146238565607E-13</v>
      </c>
      <c r="AL143" s="22">
        <f t="shared" si="112"/>
        <v>1.590873277977066E-12</v>
      </c>
      <c r="AM143" s="62">
        <f t="shared" si="113"/>
        <v>285.42308790422595</v>
      </c>
      <c r="AN143" s="62">
        <f ca="1">AVERAGE(OFFSET($AM$3,0,0,'Données projet'!$E$10+1,1))-AVERAGE(OFFSET($H$3,0,0,'Données projet'!$E$10+1,1))</f>
        <v>289.69436826914978</v>
      </c>
      <c r="AO143" s="62">
        <f t="shared" si="144"/>
        <v>242.84781402593845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1.7053025658242404E-13</v>
      </c>
      <c r="O144" s="14">
        <f>N144*VLOOKUP('Données projet'!$B$9,Paramètres!$A$1:$I$89,3,0)*VLOOKUP('Données projet'!$B$9,Paramètres!$A$1:$I$89,5,0)</f>
        <v>1.5429577615577727E-13</v>
      </c>
      <c r="P144" s="14">
        <f t="shared" si="141"/>
        <v>2.2038482767263348E-12</v>
      </c>
      <c r="Q144" s="22">
        <f t="shared" si="108"/>
        <v>4.107100892103012E-12</v>
      </c>
      <c r="R144" s="62">
        <f t="shared" si="109"/>
        <v>285.56031297776411</v>
      </c>
      <c r="S144" s="62">
        <f ca="1">AVERAGE(OFFSET($R$3,0,0,'Données projet'!$E$9+1,1))-AVERAGE(OFFSET($H$3,0,0,'Données projet'!$E$9+1,1))</f>
        <v>406.67123242209931</v>
      </c>
      <c r="T144" s="62">
        <f t="shared" si="142"/>
        <v>252.43382636914751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5.3205440053716299E-14</v>
      </c>
      <c r="AK144" s="14">
        <f t="shared" si="143"/>
        <v>8.602146238565607E-13</v>
      </c>
      <c r="AL144" s="22">
        <f t="shared" si="112"/>
        <v>1.590873277977066E-12</v>
      </c>
      <c r="AM144" s="62">
        <f t="shared" si="113"/>
        <v>285.56031297776161</v>
      </c>
      <c r="AN144" s="62">
        <f ca="1">AVERAGE(OFFSET($AM$3,0,0,'Données projet'!$E$10+1,1))-AVERAGE(OFFSET($H$3,0,0,'Données projet'!$E$10+1,1))</f>
        <v>289.69436826914978</v>
      </c>
      <c r="AO144" s="62">
        <f t="shared" si="144"/>
        <v>242.84781402593845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1.7053025658242404E-13</v>
      </c>
      <c r="O145" s="14">
        <f>N145*VLOOKUP('Données projet'!$B$9,Paramètres!$A$1:$I$89,3,0)*VLOOKUP('Données projet'!$B$9,Paramètres!$A$1:$I$89,5,0)</f>
        <v>1.5429577615577727E-13</v>
      </c>
      <c r="P145" s="14">
        <f t="shared" si="141"/>
        <v>2.2038482767263348E-12</v>
      </c>
      <c r="Q145" s="22">
        <f t="shared" si="108"/>
        <v>4.107100892103012E-12</v>
      </c>
      <c r="R145" s="62">
        <f t="shared" si="109"/>
        <v>285.69515750306317</v>
      </c>
      <c r="S145" s="62">
        <f ca="1">AVERAGE(OFFSET($R$3,0,0,'Données projet'!$E$9+1,1))-AVERAGE(OFFSET($H$3,0,0,'Données projet'!$E$9+1,1))</f>
        <v>406.67123242209931</v>
      </c>
      <c r="T145" s="62">
        <f t="shared" si="142"/>
        <v>252.43382636914751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5.3205440053716299E-14</v>
      </c>
      <c r="AK145" s="14">
        <f t="shared" si="143"/>
        <v>8.602146238565607E-13</v>
      </c>
      <c r="AL145" s="22">
        <f t="shared" si="112"/>
        <v>1.590873277977066E-12</v>
      </c>
      <c r="AM145" s="62">
        <f t="shared" si="113"/>
        <v>285.69515750306067</v>
      </c>
      <c r="AN145" s="62">
        <f ca="1">AVERAGE(OFFSET($AM$3,0,0,'Données projet'!$E$10+1,1))-AVERAGE(OFFSET($H$3,0,0,'Données projet'!$E$10+1,1))</f>
        <v>289.69436826914978</v>
      </c>
      <c r="AO145" s="62">
        <f t="shared" si="144"/>
        <v>242.84781402593845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1.7053025658242404E-13</v>
      </c>
      <c r="O146" s="14">
        <f>N146*VLOOKUP('Données projet'!$B$9,Paramètres!$A$1:$I$89,3,0)*VLOOKUP('Données projet'!$B$9,Paramètres!$A$1:$I$89,5,0)</f>
        <v>1.5429577615577727E-13</v>
      </c>
      <c r="P146" s="14">
        <f t="shared" si="141"/>
        <v>2.2038482767263348E-12</v>
      </c>
      <c r="Q146" s="22">
        <f t="shared" si="108"/>
        <v>4.107100892103012E-12</v>
      </c>
      <c r="R146" s="62">
        <f t="shared" si="109"/>
        <v>285.82766277731554</v>
      </c>
      <c r="S146" s="62">
        <f ca="1">AVERAGE(OFFSET($R$3,0,0,'Données projet'!$E$9+1,1))-AVERAGE(OFFSET($H$3,0,0,'Données projet'!$E$9+1,1))</f>
        <v>406.67123242209931</v>
      </c>
      <c r="T146" s="62">
        <f t="shared" si="142"/>
        <v>252.43382636914751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5.3205440053716299E-14</v>
      </c>
      <c r="AK146" s="14">
        <f t="shared" si="143"/>
        <v>8.602146238565607E-13</v>
      </c>
      <c r="AL146" s="22">
        <f t="shared" si="112"/>
        <v>1.590873277977066E-12</v>
      </c>
      <c r="AM146" s="62">
        <f t="shared" si="113"/>
        <v>285.82766277731304</v>
      </c>
      <c r="AN146" s="62">
        <f ca="1">AVERAGE(OFFSET($AM$3,0,0,'Données projet'!$E$10+1,1))-AVERAGE(OFFSET($H$3,0,0,'Données projet'!$E$10+1,1))</f>
        <v>289.69436826914978</v>
      </c>
      <c r="AO146" s="62">
        <f t="shared" si="144"/>
        <v>242.84781402593845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1.7053025658242404E-13</v>
      </c>
      <c r="O147" s="14">
        <f>N147*VLOOKUP('Données projet'!$B$9,Paramètres!$A$1:$I$89,3,0)*VLOOKUP('Données projet'!$B$9,Paramètres!$A$1:$I$89,5,0)</f>
        <v>1.5429577615577727E-13</v>
      </c>
      <c r="P147" s="14">
        <f t="shared" si="141"/>
        <v>2.2038482767263348E-12</v>
      </c>
      <c r="Q147" s="22">
        <f t="shared" si="108"/>
        <v>4.107100892103012E-12</v>
      </c>
      <c r="R147" s="62">
        <f t="shared" si="109"/>
        <v>285.95786938129697</v>
      </c>
      <c r="S147" s="62">
        <f ca="1">AVERAGE(OFFSET($R$3,0,0,'Données projet'!$E$9+1,1))-AVERAGE(OFFSET($H$3,0,0,'Données projet'!$E$9+1,1))</f>
        <v>406.67123242209931</v>
      </c>
      <c r="T147" s="62">
        <f t="shared" si="142"/>
        <v>252.43382636914751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5.3205440053716299E-14</v>
      </c>
      <c r="AK147" s="14">
        <f t="shared" si="143"/>
        <v>8.602146238565607E-13</v>
      </c>
      <c r="AL147" s="22">
        <f t="shared" si="112"/>
        <v>1.590873277977066E-12</v>
      </c>
      <c r="AM147" s="62">
        <f t="shared" si="113"/>
        <v>285.95786938129447</v>
      </c>
      <c r="AN147" s="62">
        <f ca="1">AVERAGE(OFFSET($AM$3,0,0,'Données projet'!$E$10+1,1))-AVERAGE(OFFSET($H$3,0,0,'Données projet'!$E$10+1,1))</f>
        <v>289.69436826914978</v>
      </c>
      <c r="AO147" s="62">
        <f t="shared" si="144"/>
        <v>242.84781402593845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1.7053025658242404E-13</v>
      </c>
      <c r="O148" s="14">
        <f>N148*VLOOKUP('Données projet'!$B$9,Paramètres!$A$1:$I$89,3,0)*VLOOKUP('Données projet'!$B$9,Paramètres!$A$1:$I$89,5,0)</f>
        <v>1.5429577615577727E-13</v>
      </c>
      <c r="P148" s="14">
        <f t="shared" si="141"/>
        <v>2.2038482767263348E-12</v>
      </c>
      <c r="Q148" s="22">
        <f t="shared" si="108"/>
        <v>4.107100892103012E-12</v>
      </c>
      <c r="R148" s="62">
        <f t="shared" si="109"/>
        <v>286.08581719179767</v>
      </c>
      <c r="S148" s="62">
        <f ca="1">AVERAGE(OFFSET($R$3,0,0,'Données projet'!$E$9+1,1))-AVERAGE(OFFSET($H$3,0,0,'Données projet'!$E$9+1,1))</f>
        <v>406.67123242209931</v>
      </c>
      <c r="T148" s="62">
        <f t="shared" si="142"/>
        <v>252.43382636914751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5.3205440053716299E-14</v>
      </c>
      <c r="AK148" s="14">
        <f t="shared" si="143"/>
        <v>8.602146238565607E-13</v>
      </c>
      <c r="AL148" s="22">
        <f t="shared" si="112"/>
        <v>1.590873277977066E-12</v>
      </c>
      <c r="AM148" s="62">
        <f t="shared" si="113"/>
        <v>286.08581719179517</v>
      </c>
      <c r="AN148" s="62">
        <f ca="1">AVERAGE(OFFSET($AM$3,0,0,'Données projet'!$E$10+1,1))-AVERAGE(OFFSET($H$3,0,0,'Données projet'!$E$10+1,1))</f>
        <v>289.69436826914978</v>
      </c>
      <c r="AO148" s="62">
        <f t="shared" si="144"/>
        <v>242.84781402593845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1.7053025658242404E-13</v>
      </c>
      <c r="O149" s="14">
        <f>N149*VLOOKUP('Données projet'!$B$9,Paramètres!$A$1:$I$89,3,0)*VLOOKUP('Données projet'!$B$9,Paramètres!$A$1:$I$89,5,0)</f>
        <v>1.5429577615577727E-13</v>
      </c>
      <c r="P149" s="14">
        <f t="shared" si="141"/>
        <v>2.2038482767263348E-12</v>
      </c>
      <c r="Q149" s="22">
        <f t="shared" si="108"/>
        <v>4.107100892103012E-12</v>
      </c>
      <c r="R149" s="62">
        <f t="shared" si="109"/>
        <v>286.21154539383474</v>
      </c>
      <c r="S149" s="62">
        <f ca="1">AVERAGE(OFFSET($R$3,0,0,'Données projet'!$E$9+1,1))-AVERAGE(OFFSET($H$3,0,0,'Données projet'!$E$9+1,1))</f>
        <v>406.67123242209931</v>
      </c>
      <c r="T149" s="62">
        <f t="shared" si="142"/>
        <v>252.43382636914751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5.3205440053716299E-14</v>
      </c>
      <c r="AK149" s="14">
        <f t="shared" si="143"/>
        <v>8.602146238565607E-13</v>
      </c>
      <c r="AL149" s="22">
        <f t="shared" si="112"/>
        <v>1.590873277977066E-12</v>
      </c>
      <c r="AM149" s="62">
        <f t="shared" si="113"/>
        <v>286.21154539383224</v>
      </c>
      <c r="AN149" s="62">
        <f ca="1">AVERAGE(OFFSET($AM$3,0,0,'Données projet'!$E$10+1,1))-AVERAGE(OFFSET($H$3,0,0,'Données projet'!$E$10+1,1))</f>
        <v>289.69436826914978</v>
      </c>
      <c r="AO149" s="62">
        <f t="shared" si="144"/>
        <v>242.84781402593845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1.7053025658242404E-13</v>
      </c>
      <c r="O150" s="14">
        <f>N150*VLOOKUP('Données projet'!$B$9,Paramètres!$A$1:$I$89,3,0)*VLOOKUP('Données projet'!$B$9,Paramètres!$A$1:$I$89,5,0)</f>
        <v>1.5429577615577727E-13</v>
      </c>
      <c r="P150" s="14">
        <f t="shared" si="141"/>
        <v>2.2038482767263348E-12</v>
      </c>
      <c r="Q150" s="22">
        <f t="shared" si="108"/>
        <v>4.107100892103012E-12</v>
      </c>
      <c r="R150" s="62">
        <f t="shared" si="109"/>
        <v>286.33509249265251</v>
      </c>
      <c r="S150" s="62">
        <f ca="1">AVERAGE(OFFSET($R$3,0,0,'Données projet'!$E$9+1,1))-AVERAGE(OFFSET($H$3,0,0,'Données projet'!$E$9+1,1))</f>
        <v>406.67123242209931</v>
      </c>
      <c r="T150" s="62">
        <f t="shared" si="142"/>
        <v>252.43382636914751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5.3205440053716299E-14</v>
      </c>
      <c r="AK150" s="14">
        <f t="shared" si="143"/>
        <v>8.602146238565607E-13</v>
      </c>
      <c r="AL150" s="22">
        <f t="shared" si="112"/>
        <v>1.590873277977066E-12</v>
      </c>
      <c r="AM150" s="62">
        <f t="shared" si="113"/>
        <v>286.33509249265001</v>
      </c>
      <c r="AN150" s="62">
        <f ca="1">AVERAGE(OFFSET($AM$3,0,0,'Données projet'!$E$10+1,1))-AVERAGE(OFFSET($H$3,0,0,'Données projet'!$E$10+1,1))</f>
        <v>289.69436826914978</v>
      </c>
      <c r="AO150" s="62">
        <f t="shared" si="144"/>
        <v>242.84781402593845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1.7053025658242404E-13</v>
      </c>
      <c r="O151" s="14">
        <f>N151*VLOOKUP('Données projet'!$B$9,Paramètres!$A$1:$I$89,3,0)*VLOOKUP('Données projet'!$B$9,Paramètres!$A$1:$I$89,5,0)</f>
        <v>1.5429577615577727E-13</v>
      </c>
      <c r="P151" s="14">
        <f t="shared" si="141"/>
        <v>2.2038482767263348E-12</v>
      </c>
      <c r="Q151" s="22">
        <f t="shared" si="108"/>
        <v>4.107100892103012E-12</v>
      </c>
      <c r="R151" s="62">
        <f t="shared" si="109"/>
        <v>286.45649632551579</v>
      </c>
      <c r="S151" s="62">
        <f ca="1">AVERAGE(OFFSET($R$3,0,0,'Données projet'!$E$9+1,1))-AVERAGE(OFFSET($H$3,0,0,'Données projet'!$E$9+1,1))</f>
        <v>406.67123242209931</v>
      </c>
      <c r="T151" s="62">
        <f t="shared" si="142"/>
        <v>252.43382636914751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5.3205440053716299E-14</v>
      </c>
      <c r="AK151" s="14">
        <f t="shared" si="143"/>
        <v>8.602146238565607E-13</v>
      </c>
      <c r="AL151" s="22">
        <f t="shared" si="112"/>
        <v>1.590873277977066E-12</v>
      </c>
      <c r="AM151" s="62">
        <f t="shared" si="113"/>
        <v>286.45649632551329</v>
      </c>
      <c r="AN151" s="62">
        <f ca="1">AVERAGE(OFFSET($AM$3,0,0,'Données projet'!$E$10+1,1))-AVERAGE(OFFSET($H$3,0,0,'Données projet'!$E$10+1,1))</f>
        <v>289.69436826914978</v>
      </c>
      <c r="AO151" s="62">
        <f t="shared" si="144"/>
        <v>242.84781402593845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1.7053025658242404E-13</v>
      </c>
      <c r="O152" s="14">
        <f>N152*VLOOKUP('Données projet'!$B$9,Paramètres!$A$1:$I$89,3,0)*VLOOKUP('Données projet'!$B$9,Paramètres!$A$1:$I$89,5,0)</f>
        <v>1.5429577615577727E-13</v>
      </c>
      <c r="P152" s="14">
        <f t="shared" si="141"/>
        <v>2.2038482767263348E-12</v>
      </c>
      <c r="Q152" s="22">
        <f t="shared" si="108"/>
        <v>4.107100892103012E-12</v>
      </c>
      <c r="R152" s="62">
        <f t="shared" si="109"/>
        <v>286.57579407329717</v>
      </c>
      <c r="S152" s="62">
        <f ca="1">AVERAGE(OFFSET($R$3,0,0,'Données projet'!$E$9+1,1))-AVERAGE(OFFSET($H$3,0,0,'Données projet'!$E$9+1,1))</f>
        <v>406.67123242209931</v>
      </c>
      <c r="T152" s="62">
        <f t="shared" si="142"/>
        <v>252.43382636914751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5.3205440053716299E-14</v>
      </c>
      <c r="AK152" s="14">
        <f t="shared" si="143"/>
        <v>8.602146238565607E-13</v>
      </c>
      <c r="AL152" s="22">
        <f t="shared" si="112"/>
        <v>1.590873277977066E-12</v>
      </c>
      <c r="AM152" s="62">
        <f t="shared" si="113"/>
        <v>286.57579407329467</v>
      </c>
      <c r="AN152" s="62">
        <f ca="1">AVERAGE(OFFSET($AM$3,0,0,'Données projet'!$E$10+1,1))-AVERAGE(OFFSET($H$3,0,0,'Données projet'!$E$10+1,1))</f>
        <v>289.69436826914978</v>
      </c>
      <c r="AO152" s="62">
        <f t="shared" si="144"/>
        <v>242.84781402593845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1.7053025658242404E-13</v>
      </c>
      <c r="O153" s="14">
        <f>N153*VLOOKUP('Données projet'!$B$9,Paramètres!$A$1:$I$89,3,0)*VLOOKUP('Données projet'!$B$9,Paramètres!$A$1:$I$89,5,0)</f>
        <v>1.5429577615577727E-13</v>
      </c>
      <c r="P153" s="14">
        <f t="shared" si="141"/>
        <v>2.2038482767263348E-12</v>
      </c>
      <c r="Q153" s="22">
        <f t="shared" si="108"/>
        <v>4.107100892103012E-12</v>
      </c>
      <c r="R153" s="62">
        <f t="shared" si="109"/>
        <v>286.69302227186444</v>
      </c>
      <c r="S153" s="62">
        <f ca="1">AVERAGE(OFFSET($R$3,0,0,'Données projet'!$E$9+1,1))-AVERAGE(OFFSET($H$3,0,0,'Données projet'!$E$9+1,1))</f>
        <v>406.67123242209931</v>
      </c>
      <c r="T153" s="62">
        <f t="shared" si="142"/>
        <v>252.43382636914751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5.3205440053716299E-14</v>
      </c>
      <c r="AK153" s="14">
        <f t="shared" si="143"/>
        <v>8.602146238565607E-13</v>
      </c>
      <c r="AL153" s="22">
        <f t="shared" si="112"/>
        <v>1.590873277977066E-12</v>
      </c>
      <c r="AM153" s="62">
        <f t="shared" si="113"/>
        <v>286.69302227186193</v>
      </c>
      <c r="AN153" s="62">
        <f ca="1">AVERAGE(OFFSET($AM$3,0,0,'Données projet'!$E$10+1,1))-AVERAGE(OFFSET($H$3,0,0,'Données projet'!$E$10+1,1))</f>
        <v>289.69436826914978</v>
      </c>
      <c r="AO153" s="62">
        <f t="shared" si="144"/>
        <v>242.84781402593845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1.7053025658242404E-13</v>
      </c>
      <c r="O154" s="14">
        <f>N154*VLOOKUP('Données projet'!$B$9,Paramètres!$A$1:$I$89,3,0)*VLOOKUP('Données projet'!$B$9,Paramètres!$A$1:$I$89,5,0)</f>
        <v>1.5429577615577727E-13</v>
      </c>
      <c r="P154" s="14">
        <f t="shared" si="141"/>
        <v>2.2038482767263348E-12</v>
      </c>
      <c r="Q154" s="22">
        <f t="shared" ref="Q154:Q203" si="162">(O154+P154)*0.475*44/12</f>
        <v>4.107100892103012E-12</v>
      </c>
      <c r="R154" s="62">
        <f t="shared" si="109"/>
        <v>286.80821682326945</v>
      </c>
      <c r="S154" s="62">
        <f ca="1">AVERAGE(OFFSET($R$3,0,0,'Données projet'!$E$9+1,1))-AVERAGE(OFFSET($H$3,0,0,'Données projet'!$E$9+1,1))</f>
        <v>406.67123242209931</v>
      </c>
      <c r="T154" s="62">
        <f t="shared" si="142"/>
        <v>252.43382636914751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5.3205440053716299E-14</v>
      </c>
      <c r="AK154" s="14">
        <f t="shared" ref="AK154:AK203" si="164">EXP(-1.0587+0.8836*LN(AJ154)+0.284)</f>
        <v>8.602146238565607E-13</v>
      </c>
      <c r="AL154" s="22">
        <f t="shared" ref="AL154:AL203" si="165">(AJ154+AK154)*0.475*44/12</f>
        <v>1.590873277977066E-12</v>
      </c>
      <c r="AM154" s="62">
        <f t="shared" si="113"/>
        <v>286.80821682326695</v>
      </c>
      <c r="AN154" s="62">
        <f ca="1">AVERAGE(OFFSET($AM$3,0,0,'Données projet'!$E$10+1,1))-AVERAGE(OFFSET($H$3,0,0,'Données projet'!$E$10+1,1))</f>
        <v>289.69436826914978</v>
      </c>
      <c r="AO154" s="62">
        <f t="shared" si="144"/>
        <v>242.84781402593845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1.7053025658242404E-13</v>
      </c>
      <c r="O155" s="14">
        <f>N155*VLOOKUP('Données projet'!$B$9,Paramètres!$A$1:$I$89,3,0)*VLOOKUP('Données projet'!$B$9,Paramètres!$A$1:$I$89,5,0)</f>
        <v>1.5429577615577727E-13</v>
      </c>
      <c r="P155" s="14">
        <f t="shared" si="141"/>
        <v>2.2038482767263348E-12</v>
      </c>
      <c r="Q155" s="22">
        <f t="shared" si="162"/>
        <v>4.107100892103012E-12</v>
      </c>
      <c r="R155" s="62">
        <f t="shared" si="109"/>
        <v>286.92141300674399</v>
      </c>
      <c r="S155" s="62">
        <f ca="1">AVERAGE(OFFSET($R$3,0,0,'Données projet'!$E$9+1,1))-AVERAGE(OFFSET($H$3,0,0,'Données projet'!$E$9+1,1))</f>
        <v>406.67123242209931</v>
      </c>
      <c r="T155" s="62">
        <f t="shared" si="142"/>
        <v>252.43382636914751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5.3205440053716299E-14</v>
      </c>
      <c r="AK155" s="14">
        <f t="shared" si="164"/>
        <v>8.602146238565607E-13</v>
      </c>
      <c r="AL155" s="22">
        <f t="shared" si="165"/>
        <v>1.590873277977066E-12</v>
      </c>
      <c r="AM155" s="62">
        <f t="shared" si="113"/>
        <v>286.92141300674149</v>
      </c>
      <c r="AN155" s="62">
        <f ca="1">AVERAGE(OFFSET($AM$3,0,0,'Données projet'!$E$10+1,1))-AVERAGE(OFFSET($H$3,0,0,'Données projet'!$E$10+1,1))</f>
        <v>289.69436826914978</v>
      </c>
      <c r="AO155" s="62">
        <f t="shared" si="144"/>
        <v>242.84781402593845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1.7053025658242404E-13</v>
      </c>
      <c r="O156" s="14">
        <f>N156*VLOOKUP('Données projet'!$B$9,Paramètres!$A$1:$I$89,3,0)*VLOOKUP('Données projet'!$B$9,Paramètres!$A$1:$I$89,5,0)</f>
        <v>1.5429577615577727E-13</v>
      </c>
      <c r="P156" s="14">
        <f t="shared" si="141"/>
        <v>2.2038482767263348E-12</v>
      </c>
      <c r="Q156" s="22">
        <f t="shared" si="162"/>
        <v>4.107100892103012E-12</v>
      </c>
      <c r="R156" s="62">
        <f t="shared" si="109"/>
        <v>287.03264548950409</v>
      </c>
      <c r="S156" s="62">
        <f ca="1">AVERAGE(OFFSET($R$3,0,0,'Données projet'!$E$9+1,1))-AVERAGE(OFFSET($H$3,0,0,'Données projet'!$E$9+1,1))</f>
        <v>406.67123242209931</v>
      </c>
      <c r="T156" s="62">
        <f t="shared" si="142"/>
        <v>252.43382636914751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5.3205440053716299E-14</v>
      </c>
      <c r="AK156" s="14">
        <f t="shared" si="164"/>
        <v>8.602146238565607E-13</v>
      </c>
      <c r="AL156" s="22">
        <f t="shared" si="165"/>
        <v>1.590873277977066E-12</v>
      </c>
      <c r="AM156" s="62">
        <f t="shared" si="113"/>
        <v>287.03264548950159</v>
      </c>
      <c r="AN156" s="62">
        <f ca="1">AVERAGE(OFFSET($AM$3,0,0,'Données projet'!$E$10+1,1))-AVERAGE(OFFSET($H$3,0,0,'Données projet'!$E$10+1,1))</f>
        <v>289.69436826914978</v>
      </c>
      <c r="AO156" s="62">
        <f t="shared" si="144"/>
        <v>242.84781402593845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1.7053025658242404E-13</v>
      </c>
      <c r="O157" s="14">
        <f>N157*VLOOKUP('Données projet'!$B$9,Paramètres!$A$1:$I$89,3,0)*VLOOKUP('Données projet'!$B$9,Paramètres!$A$1:$I$89,5,0)</f>
        <v>1.5429577615577727E-13</v>
      </c>
      <c r="P157" s="14">
        <f t="shared" si="141"/>
        <v>2.2038482767263348E-12</v>
      </c>
      <c r="Q157" s="22">
        <f t="shared" si="162"/>
        <v>4.107100892103012E-12</v>
      </c>
      <c r="R157" s="62">
        <f t="shared" si="109"/>
        <v>287.14194833736684</v>
      </c>
      <c r="S157" s="62">
        <f ca="1">AVERAGE(OFFSET($R$3,0,0,'Données projet'!$E$9+1,1))-AVERAGE(OFFSET($H$3,0,0,'Données projet'!$E$9+1,1))</f>
        <v>406.67123242209931</v>
      </c>
      <c r="T157" s="62">
        <f t="shared" si="142"/>
        <v>252.43382636914751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5.3205440053716299E-14</v>
      </c>
      <c r="AK157" s="14">
        <f t="shared" si="164"/>
        <v>8.602146238565607E-13</v>
      </c>
      <c r="AL157" s="22">
        <f t="shared" si="165"/>
        <v>1.590873277977066E-12</v>
      </c>
      <c r="AM157" s="62">
        <f t="shared" si="113"/>
        <v>287.14194833736434</v>
      </c>
      <c r="AN157" s="62">
        <f ca="1">AVERAGE(OFFSET($AM$3,0,0,'Données projet'!$E$10+1,1))-AVERAGE(OFFSET($H$3,0,0,'Données projet'!$E$10+1,1))</f>
        <v>289.69436826914978</v>
      </c>
      <c r="AO157" s="62">
        <f t="shared" si="144"/>
        <v>242.84781402593845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1.7053025658242404E-13</v>
      </c>
      <c r="O158" s="14">
        <f>N158*VLOOKUP('Données projet'!$B$9,Paramètres!$A$1:$I$89,3,0)*VLOOKUP('Données projet'!$B$9,Paramètres!$A$1:$I$89,5,0)</f>
        <v>1.5429577615577727E-13</v>
      </c>
      <c r="P158" s="14">
        <f t="shared" si="141"/>
        <v>2.2038482767263348E-12</v>
      </c>
      <c r="Q158" s="22">
        <f t="shared" si="162"/>
        <v>4.107100892103012E-12</v>
      </c>
      <c r="R158" s="62">
        <f t="shared" si="109"/>
        <v>287.24935502518377</v>
      </c>
      <c r="S158" s="62">
        <f ca="1">AVERAGE(OFFSET($R$3,0,0,'Données projet'!$E$9+1,1))-AVERAGE(OFFSET($H$3,0,0,'Données projet'!$E$9+1,1))</f>
        <v>406.67123242209931</v>
      </c>
      <c r="T158" s="62">
        <f t="shared" si="142"/>
        <v>252.43382636914751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5.3205440053716299E-14</v>
      </c>
      <c r="AK158" s="14">
        <f t="shared" si="164"/>
        <v>8.602146238565607E-13</v>
      </c>
      <c r="AL158" s="22">
        <f t="shared" si="165"/>
        <v>1.590873277977066E-12</v>
      </c>
      <c r="AM158" s="62">
        <f t="shared" si="113"/>
        <v>287.24935502518127</v>
      </c>
      <c r="AN158" s="62">
        <f ca="1">AVERAGE(OFFSET($AM$3,0,0,'Données projet'!$E$10+1,1))-AVERAGE(OFFSET($H$3,0,0,'Données projet'!$E$10+1,1))</f>
        <v>289.69436826914978</v>
      </c>
      <c r="AO158" s="62">
        <f t="shared" si="144"/>
        <v>242.84781402593845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1.7053025658242404E-13</v>
      </c>
      <c r="O159" s="14">
        <f>N159*VLOOKUP('Données projet'!$B$9,Paramètres!$A$1:$I$89,3,0)*VLOOKUP('Données projet'!$B$9,Paramètres!$A$1:$I$89,5,0)</f>
        <v>1.5429577615577727E-13</v>
      </c>
      <c r="P159" s="14">
        <f t="shared" si="141"/>
        <v>2.2038482767263348E-12</v>
      </c>
      <c r="Q159" s="22">
        <f t="shared" si="162"/>
        <v>4.107100892103012E-12</v>
      </c>
      <c r="R159" s="62">
        <f t="shared" si="109"/>
        <v>287.35489844709241</v>
      </c>
      <c r="S159" s="62">
        <f ca="1">AVERAGE(OFFSET($R$3,0,0,'Données projet'!$E$9+1,1))-AVERAGE(OFFSET($H$3,0,0,'Données projet'!$E$9+1,1))</f>
        <v>406.67123242209931</v>
      </c>
      <c r="T159" s="62">
        <f t="shared" si="142"/>
        <v>252.43382636914751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5.3205440053716299E-14</v>
      </c>
      <c r="AK159" s="14">
        <f t="shared" si="164"/>
        <v>8.602146238565607E-13</v>
      </c>
      <c r="AL159" s="22">
        <f t="shared" si="165"/>
        <v>1.590873277977066E-12</v>
      </c>
      <c r="AM159" s="62">
        <f t="shared" si="113"/>
        <v>287.35489844708991</v>
      </c>
      <c r="AN159" s="62">
        <f ca="1">AVERAGE(OFFSET($AM$3,0,0,'Données projet'!$E$10+1,1))-AVERAGE(OFFSET($H$3,0,0,'Données projet'!$E$10+1,1))</f>
        <v>289.69436826914978</v>
      </c>
      <c r="AO159" s="62">
        <f t="shared" si="144"/>
        <v>242.84781402593845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1.7053025658242404E-13</v>
      </c>
      <c r="O160" s="14">
        <f>N160*VLOOKUP('Données projet'!$B$9,Paramètres!$A$1:$I$89,3,0)*VLOOKUP('Données projet'!$B$9,Paramètres!$A$1:$I$89,5,0)</f>
        <v>1.5429577615577727E-13</v>
      </c>
      <c r="P160" s="14">
        <f t="shared" si="141"/>
        <v>2.2038482767263348E-12</v>
      </c>
      <c r="Q160" s="22">
        <f t="shared" si="162"/>
        <v>4.107100892103012E-12</v>
      </c>
      <c r="R160" s="62">
        <f t="shared" si="109"/>
        <v>287.45861092659067</v>
      </c>
      <c r="S160" s="62">
        <f ca="1">AVERAGE(OFFSET($R$3,0,0,'Données projet'!$E$9+1,1))-AVERAGE(OFFSET($H$3,0,0,'Données projet'!$E$9+1,1))</f>
        <v>406.67123242209931</v>
      </c>
      <c r="T160" s="62">
        <f t="shared" si="142"/>
        <v>252.43382636914751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5.3205440053716299E-14</v>
      </c>
      <c r="AK160" s="14">
        <f t="shared" si="164"/>
        <v>8.602146238565607E-13</v>
      </c>
      <c r="AL160" s="22">
        <f t="shared" si="165"/>
        <v>1.590873277977066E-12</v>
      </c>
      <c r="AM160" s="62">
        <f t="shared" si="113"/>
        <v>287.45861092658816</v>
      </c>
      <c r="AN160" s="62">
        <f ca="1">AVERAGE(OFFSET($AM$3,0,0,'Données projet'!$E$10+1,1))-AVERAGE(OFFSET($H$3,0,0,'Données projet'!$E$10+1,1))</f>
        <v>289.69436826914978</v>
      </c>
      <c r="AO160" s="62">
        <f t="shared" si="144"/>
        <v>242.84781402593845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1.7053025658242404E-13</v>
      </c>
      <c r="O161" s="14">
        <f>N161*VLOOKUP('Données projet'!$B$9,Paramètres!$A$1:$I$89,3,0)*VLOOKUP('Données projet'!$B$9,Paramètres!$A$1:$I$89,5,0)</f>
        <v>1.5429577615577727E-13</v>
      </c>
      <c r="P161" s="14">
        <f t="shared" si="141"/>
        <v>2.2038482767263348E-12</v>
      </c>
      <c r="Q161" s="22">
        <f t="shared" si="162"/>
        <v>4.107100892103012E-12</v>
      </c>
      <c r="R161" s="62">
        <f t="shared" si="109"/>
        <v>287.56052422643609</v>
      </c>
      <c r="S161" s="62">
        <f ca="1">AVERAGE(OFFSET($R$3,0,0,'Données projet'!$E$9+1,1))-AVERAGE(OFFSET($H$3,0,0,'Données projet'!$E$9+1,1))</f>
        <v>406.67123242209931</v>
      </c>
      <c r="T161" s="62">
        <f t="shared" si="142"/>
        <v>252.43382636914751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5.3205440053716299E-14</v>
      </c>
      <c r="AK161" s="14">
        <f t="shared" si="164"/>
        <v>8.602146238565607E-13</v>
      </c>
      <c r="AL161" s="22">
        <f t="shared" si="165"/>
        <v>1.590873277977066E-12</v>
      </c>
      <c r="AM161" s="62">
        <f t="shared" si="113"/>
        <v>287.56052422643359</v>
      </c>
      <c r="AN161" s="62">
        <f ca="1">AVERAGE(OFFSET($AM$3,0,0,'Données projet'!$E$10+1,1))-AVERAGE(OFFSET($H$3,0,0,'Données projet'!$E$10+1,1))</f>
        <v>289.69436826914978</v>
      </c>
      <c r="AO161" s="62">
        <f t="shared" si="144"/>
        <v>242.84781402593845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1.7053025658242404E-13</v>
      </c>
      <c r="O162" s="14">
        <f>N162*VLOOKUP('Données projet'!$B$9,Paramètres!$A$1:$I$89,3,0)*VLOOKUP('Données projet'!$B$9,Paramètres!$A$1:$I$89,5,0)</f>
        <v>1.5429577615577727E-13</v>
      </c>
      <c r="P162" s="14">
        <f t="shared" si="141"/>
        <v>2.2038482767263348E-12</v>
      </c>
      <c r="Q162" s="22">
        <f t="shared" si="162"/>
        <v>4.107100892103012E-12</v>
      </c>
      <c r="R162" s="62">
        <f t="shared" si="109"/>
        <v>287.66066955837306</v>
      </c>
      <c r="S162" s="62">
        <f ca="1">AVERAGE(OFFSET($R$3,0,0,'Données projet'!$E$9+1,1))-AVERAGE(OFFSET($H$3,0,0,'Données projet'!$E$9+1,1))</f>
        <v>406.67123242209931</v>
      </c>
      <c r="T162" s="62">
        <f t="shared" si="142"/>
        <v>252.43382636914751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5.3205440053716299E-14</v>
      </c>
      <c r="AK162" s="14">
        <f t="shared" si="164"/>
        <v>8.602146238565607E-13</v>
      </c>
      <c r="AL162" s="22">
        <f t="shared" si="165"/>
        <v>1.590873277977066E-12</v>
      </c>
      <c r="AM162" s="62">
        <f t="shared" si="113"/>
        <v>287.66066955837056</v>
      </c>
      <c r="AN162" s="62">
        <f ca="1">AVERAGE(OFFSET($AM$3,0,0,'Données projet'!$E$10+1,1))-AVERAGE(OFFSET($H$3,0,0,'Données projet'!$E$10+1,1))</f>
        <v>289.69436826914978</v>
      </c>
      <c r="AO162" s="62">
        <f t="shared" si="144"/>
        <v>242.84781402593845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1.7053025658242404E-13</v>
      </c>
      <c r="O163" s="14">
        <f>N163*VLOOKUP('Données projet'!$B$9,Paramètres!$A$1:$I$89,3,0)*VLOOKUP('Données projet'!$B$9,Paramètres!$A$1:$I$89,5,0)</f>
        <v>1.5429577615577727E-13</v>
      </c>
      <c r="P163" s="14">
        <f t="shared" si="141"/>
        <v>2.2038482767263348E-12</v>
      </c>
      <c r="Q163" s="22">
        <f t="shared" si="162"/>
        <v>4.107100892103012E-12</v>
      </c>
      <c r="R163" s="62">
        <f t="shared" si="109"/>
        <v>287.75907759269245</v>
      </c>
      <c r="S163" s="62">
        <f ca="1">AVERAGE(OFFSET($R$3,0,0,'Données projet'!$E$9+1,1))-AVERAGE(OFFSET($H$3,0,0,'Données projet'!$E$9+1,1))</f>
        <v>406.67123242209931</v>
      </c>
      <c r="T163" s="62">
        <f t="shared" si="142"/>
        <v>252.43382636914751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5.3205440053716299E-14</v>
      </c>
      <c r="AK163" s="14">
        <f t="shared" si="164"/>
        <v>8.602146238565607E-13</v>
      </c>
      <c r="AL163" s="22">
        <f t="shared" si="165"/>
        <v>1.590873277977066E-12</v>
      </c>
      <c r="AM163" s="62">
        <f t="shared" si="113"/>
        <v>287.75907759268995</v>
      </c>
      <c r="AN163" s="62">
        <f ca="1">AVERAGE(OFFSET($AM$3,0,0,'Données projet'!$E$10+1,1))-AVERAGE(OFFSET($H$3,0,0,'Données projet'!$E$10+1,1))</f>
        <v>289.69436826914978</v>
      </c>
      <c r="AO163" s="62">
        <f t="shared" si="144"/>
        <v>242.84781402593845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1.7053025658242404E-13</v>
      </c>
      <c r="O164" s="14">
        <f>N164*VLOOKUP('Données projet'!$B$9,Paramètres!$A$1:$I$89,3,0)*VLOOKUP('Données projet'!$B$9,Paramètres!$A$1:$I$89,5,0)</f>
        <v>1.5429577615577727E-13</v>
      </c>
      <c r="P164" s="14">
        <f t="shared" si="141"/>
        <v>2.2038482767263348E-12</v>
      </c>
      <c r="Q164" s="22">
        <f t="shared" si="162"/>
        <v>4.107100892103012E-12</v>
      </c>
      <c r="R164" s="62">
        <f t="shared" si="109"/>
        <v>287.85577846762379</v>
      </c>
      <c r="S164" s="62">
        <f ca="1">AVERAGE(OFFSET($R$3,0,0,'Données projet'!$E$9+1,1))-AVERAGE(OFFSET($H$3,0,0,'Données projet'!$E$9+1,1))</f>
        <v>406.67123242209931</v>
      </c>
      <c r="T164" s="62">
        <f t="shared" si="142"/>
        <v>252.43382636914751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5.3205440053716299E-14</v>
      </c>
      <c r="AK164" s="14">
        <f t="shared" si="164"/>
        <v>8.602146238565607E-13</v>
      </c>
      <c r="AL164" s="22">
        <f t="shared" si="165"/>
        <v>1.590873277977066E-12</v>
      </c>
      <c r="AM164" s="62">
        <f t="shared" si="113"/>
        <v>287.85577846762129</v>
      </c>
      <c r="AN164" s="62">
        <f ca="1">AVERAGE(OFFSET($AM$3,0,0,'Données projet'!$E$10+1,1))-AVERAGE(OFFSET($H$3,0,0,'Données projet'!$E$10+1,1))</f>
        <v>289.69436826914978</v>
      </c>
      <c r="AO164" s="62">
        <f t="shared" si="144"/>
        <v>242.84781402593845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1.7053025658242404E-13</v>
      </c>
      <c r="O165" s="14">
        <f>N165*VLOOKUP('Données projet'!$B$9,Paramètres!$A$1:$I$89,3,0)*VLOOKUP('Données projet'!$B$9,Paramètres!$A$1:$I$89,5,0)</f>
        <v>1.5429577615577727E-13</v>
      </c>
      <c r="P165" s="14">
        <f t="shared" si="141"/>
        <v>2.2038482767263348E-12</v>
      </c>
      <c r="Q165" s="22">
        <f t="shared" si="162"/>
        <v>4.107100892103012E-12</v>
      </c>
      <c r="R165" s="62">
        <f t="shared" si="109"/>
        <v>287.95080179856581</v>
      </c>
      <c r="S165" s="62">
        <f ca="1">AVERAGE(OFFSET($R$3,0,0,'Données projet'!$E$9+1,1))-AVERAGE(OFFSET($H$3,0,0,'Données projet'!$E$9+1,1))</f>
        <v>406.67123242209931</v>
      </c>
      <c r="T165" s="62">
        <f t="shared" si="142"/>
        <v>252.43382636914751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5.3205440053716299E-14</v>
      </c>
      <c r="AK165" s="14">
        <f t="shared" si="164"/>
        <v>8.602146238565607E-13</v>
      </c>
      <c r="AL165" s="22">
        <f t="shared" si="165"/>
        <v>1.590873277977066E-12</v>
      </c>
      <c r="AM165" s="62">
        <f t="shared" si="113"/>
        <v>287.9508017985633</v>
      </c>
      <c r="AN165" s="62">
        <f ca="1">AVERAGE(OFFSET($AM$3,0,0,'Données projet'!$E$10+1,1))-AVERAGE(OFFSET($H$3,0,0,'Données projet'!$E$10+1,1))</f>
        <v>289.69436826914978</v>
      </c>
      <c r="AO165" s="62">
        <f t="shared" si="144"/>
        <v>242.84781402593845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1.7053025658242404E-13</v>
      </c>
      <c r="O166" s="14">
        <f>N166*VLOOKUP('Données projet'!$B$9,Paramètres!$A$1:$I$89,3,0)*VLOOKUP('Données projet'!$B$9,Paramètres!$A$1:$I$89,5,0)</f>
        <v>1.5429577615577727E-13</v>
      </c>
      <c r="P166" s="14">
        <f t="shared" si="141"/>
        <v>2.2038482767263348E-12</v>
      </c>
      <c r="Q166" s="22">
        <f t="shared" si="162"/>
        <v>4.107100892103012E-12</v>
      </c>
      <c r="R166" s="62">
        <f t="shared" si="109"/>
        <v>288.04417668715632</v>
      </c>
      <c r="S166" s="62">
        <f ca="1">AVERAGE(OFFSET($R$3,0,0,'Données projet'!$E$9+1,1))-AVERAGE(OFFSET($H$3,0,0,'Données projet'!$E$9+1,1))</f>
        <v>406.67123242209931</v>
      </c>
      <c r="T166" s="62">
        <f t="shared" si="142"/>
        <v>252.43382636914751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5.3205440053716299E-14</v>
      </c>
      <c r="AK166" s="14">
        <f t="shared" si="164"/>
        <v>8.602146238565607E-13</v>
      </c>
      <c r="AL166" s="22">
        <f t="shared" si="165"/>
        <v>1.590873277977066E-12</v>
      </c>
      <c r="AM166" s="62">
        <f t="shared" si="113"/>
        <v>288.04417668715382</v>
      </c>
      <c r="AN166" s="62">
        <f ca="1">AVERAGE(OFFSET($AM$3,0,0,'Données projet'!$E$10+1,1))-AVERAGE(OFFSET($H$3,0,0,'Données projet'!$E$10+1,1))</f>
        <v>289.69436826914978</v>
      </c>
      <c r="AO166" s="62">
        <f t="shared" si="144"/>
        <v>242.84781402593845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1.7053025658242404E-13</v>
      </c>
      <c r="O167" s="14">
        <f>N167*VLOOKUP('Données projet'!$B$9,Paramètres!$A$1:$I$89,3,0)*VLOOKUP('Données projet'!$B$9,Paramètres!$A$1:$I$89,5,0)</f>
        <v>1.5429577615577727E-13</v>
      </c>
      <c r="P167" s="14">
        <f t="shared" si="141"/>
        <v>2.2038482767263348E-12</v>
      </c>
      <c r="Q167" s="22">
        <f t="shared" si="162"/>
        <v>4.107100892103012E-12</v>
      </c>
      <c r="R167" s="62">
        <f t="shared" si="109"/>
        <v>288.13593173018478</v>
      </c>
      <c r="S167" s="62">
        <f ca="1">AVERAGE(OFFSET($R$3,0,0,'Données projet'!$E$9+1,1))-AVERAGE(OFFSET($H$3,0,0,'Données projet'!$E$9+1,1))</f>
        <v>406.67123242209931</v>
      </c>
      <c r="T167" s="62">
        <f t="shared" si="142"/>
        <v>252.43382636914751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5.3205440053716299E-14</v>
      </c>
      <c r="AK167" s="14">
        <f t="shared" si="164"/>
        <v>8.602146238565607E-13</v>
      </c>
      <c r="AL167" s="22">
        <f t="shared" si="165"/>
        <v>1.590873277977066E-12</v>
      </c>
      <c r="AM167" s="62">
        <f t="shared" si="113"/>
        <v>288.13593173018228</v>
      </c>
      <c r="AN167" s="62">
        <f ca="1">AVERAGE(OFFSET($AM$3,0,0,'Données projet'!$E$10+1,1))-AVERAGE(OFFSET($H$3,0,0,'Données projet'!$E$10+1,1))</f>
        <v>289.69436826914978</v>
      </c>
      <c r="AO167" s="62">
        <f t="shared" si="144"/>
        <v>242.84781402593845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1.7053025658242404E-13</v>
      </c>
      <c r="O168" s="14">
        <f>N168*VLOOKUP('Données projet'!$B$9,Paramètres!$A$1:$I$89,3,0)*VLOOKUP('Données projet'!$B$9,Paramètres!$A$1:$I$89,5,0)</f>
        <v>1.5429577615577727E-13</v>
      </c>
      <c r="P168" s="14">
        <f t="shared" si="141"/>
        <v>2.2038482767263348E-12</v>
      </c>
      <c r="Q168" s="22">
        <f t="shared" si="162"/>
        <v>4.107100892103012E-12</v>
      </c>
      <c r="R168" s="62">
        <f t="shared" si="109"/>
        <v>288.22609502835024</v>
      </c>
      <c r="S168" s="62">
        <f ca="1">AVERAGE(OFFSET($R$3,0,0,'Données projet'!$E$9+1,1))-AVERAGE(OFFSET($H$3,0,0,'Données projet'!$E$9+1,1))</f>
        <v>406.67123242209931</v>
      </c>
      <c r="T168" s="62">
        <f t="shared" si="142"/>
        <v>252.43382636914751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5.3205440053716299E-14</v>
      </c>
      <c r="AK168" s="14">
        <f t="shared" si="164"/>
        <v>8.602146238565607E-13</v>
      </c>
      <c r="AL168" s="22">
        <f t="shared" si="165"/>
        <v>1.590873277977066E-12</v>
      </c>
      <c r="AM168" s="62">
        <f t="shared" si="113"/>
        <v>288.22609502834774</v>
      </c>
      <c r="AN168" s="62">
        <f ca="1">AVERAGE(OFFSET($AM$3,0,0,'Données projet'!$E$10+1,1))-AVERAGE(OFFSET($H$3,0,0,'Données projet'!$E$10+1,1))</f>
        <v>289.69436826914978</v>
      </c>
      <c r="AO168" s="62">
        <f t="shared" si="144"/>
        <v>242.84781402593845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1.7053025658242404E-13</v>
      </c>
      <c r="O169" s="14">
        <f>N169*VLOOKUP('Données projet'!$B$9,Paramètres!$A$1:$I$89,3,0)*VLOOKUP('Données projet'!$B$9,Paramètres!$A$1:$I$89,5,0)</f>
        <v>1.5429577615577727E-13</v>
      </c>
      <c r="P169" s="14">
        <f t="shared" si="141"/>
        <v>2.2038482767263348E-12</v>
      </c>
      <c r="Q169" s="22">
        <f t="shared" si="162"/>
        <v>4.107100892103012E-12</v>
      </c>
      <c r="R169" s="62">
        <f t="shared" si="109"/>
        <v>288.31469419486751</v>
      </c>
      <c r="S169" s="62">
        <f ca="1">AVERAGE(OFFSET($R$3,0,0,'Données projet'!$E$9+1,1))-AVERAGE(OFFSET($H$3,0,0,'Données projet'!$E$9+1,1))</f>
        <v>406.67123242209931</v>
      </c>
      <c r="T169" s="62">
        <f t="shared" si="142"/>
        <v>252.43382636914751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5.3205440053716299E-14</v>
      </c>
      <c r="AK169" s="14">
        <f t="shared" si="164"/>
        <v>8.602146238565607E-13</v>
      </c>
      <c r="AL169" s="22">
        <f t="shared" si="165"/>
        <v>1.590873277977066E-12</v>
      </c>
      <c r="AM169" s="62">
        <f t="shared" si="113"/>
        <v>288.31469419486501</v>
      </c>
      <c r="AN169" s="62">
        <f ca="1">AVERAGE(OFFSET($AM$3,0,0,'Données projet'!$E$10+1,1))-AVERAGE(OFFSET($H$3,0,0,'Données projet'!$E$10+1,1))</f>
        <v>289.69436826914978</v>
      </c>
      <c r="AO169" s="62">
        <f t="shared" si="144"/>
        <v>242.84781402593845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1.7053025658242404E-13</v>
      </c>
      <c r="O170" s="14">
        <f>N170*VLOOKUP('Données projet'!$B$9,Paramètres!$A$1:$I$89,3,0)*VLOOKUP('Données projet'!$B$9,Paramètres!$A$1:$I$89,5,0)</f>
        <v>1.5429577615577727E-13</v>
      </c>
      <c r="P170" s="14">
        <f t="shared" si="141"/>
        <v>2.2038482767263348E-12</v>
      </c>
      <c r="Q170" s="22">
        <f t="shared" si="162"/>
        <v>4.107100892103012E-12</v>
      </c>
      <c r="R170" s="62">
        <f t="shared" si="109"/>
        <v>288.40175636392371</v>
      </c>
      <c r="S170" s="62">
        <f ca="1">AVERAGE(OFFSET($R$3,0,0,'Données projet'!$E$9+1,1))-AVERAGE(OFFSET($H$3,0,0,'Données projet'!$E$9+1,1))</f>
        <v>406.67123242209931</v>
      </c>
      <c r="T170" s="62">
        <f t="shared" si="142"/>
        <v>252.43382636914751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5.3205440053716299E-14</v>
      </c>
      <c r="AK170" s="14">
        <f t="shared" si="164"/>
        <v>8.602146238565607E-13</v>
      </c>
      <c r="AL170" s="22">
        <f t="shared" si="165"/>
        <v>1.590873277977066E-12</v>
      </c>
      <c r="AM170" s="62">
        <f t="shared" si="113"/>
        <v>288.40175636392121</v>
      </c>
      <c r="AN170" s="62">
        <f ca="1">AVERAGE(OFFSET($AM$3,0,0,'Données projet'!$E$10+1,1))-AVERAGE(OFFSET($H$3,0,0,'Données projet'!$E$10+1,1))</f>
        <v>289.69436826914978</v>
      </c>
      <c r="AO170" s="62">
        <f t="shared" si="144"/>
        <v>242.84781402593845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1.7053025658242404E-13</v>
      </c>
      <c r="O171" s="14">
        <f>N171*VLOOKUP('Données projet'!$B$9,Paramètres!$A$1:$I$89,3,0)*VLOOKUP('Données projet'!$B$9,Paramètres!$A$1:$I$89,5,0)</f>
        <v>1.5429577615577727E-13</v>
      </c>
      <c r="P171" s="14">
        <f t="shared" si="141"/>
        <v>2.2038482767263348E-12</v>
      </c>
      <c r="Q171" s="22">
        <f t="shared" si="162"/>
        <v>4.107100892103012E-12</v>
      </c>
      <c r="R171" s="62">
        <f t="shared" si="109"/>
        <v>288.48730819898861</v>
      </c>
      <c r="S171" s="62">
        <f ca="1">AVERAGE(OFFSET($R$3,0,0,'Données projet'!$E$9+1,1))-AVERAGE(OFFSET($H$3,0,0,'Données projet'!$E$9+1,1))</f>
        <v>406.67123242209931</v>
      </c>
      <c r="T171" s="62">
        <f t="shared" si="142"/>
        <v>252.43382636914751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5.3205440053716299E-14</v>
      </c>
      <c r="AK171" s="14">
        <f t="shared" si="164"/>
        <v>8.602146238565607E-13</v>
      </c>
      <c r="AL171" s="22">
        <f t="shared" si="165"/>
        <v>1.590873277977066E-12</v>
      </c>
      <c r="AM171" s="62">
        <f t="shared" si="113"/>
        <v>288.48730819898611</v>
      </c>
      <c r="AN171" s="62">
        <f ca="1">AVERAGE(OFFSET($AM$3,0,0,'Données projet'!$E$10+1,1))-AVERAGE(OFFSET($H$3,0,0,'Données projet'!$E$10+1,1))</f>
        <v>289.69436826914978</v>
      </c>
      <c r="AO171" s="62">
        <f t="shared" si="144"/>
        <v>242.84781402593845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1.7053025658242404E-13</v>
      </c>
      <c r="O172" s="14">
        <f>N172*VLOOKUP('Données projet'!$B$9,Paramètres!$A$1:$I$89,3,0)*VLOOKUP('Données projet'!$B$9,Paramètres!$A$1:$I$89,5,0)</f>
        <v>1.5429577615577727E-13</v>
      </c>
      <c r="P172" s="14">
        <f t="shared" si="141"/>
        <v>2.2038482767263348E-12</v>
      </c>
      <c r="Q172" s="22">
        <f t="shared" si="162"/>
        <v>4.107100892103012E-12</v>
      </c>
      <c r="R172" s="62">
        <f t="shared" si="109"/>
        <v>288.57137590098051</v>
      </c>
      <c r="S172" s="62">
        <f ca="1">AVERAGE(OFFSET($R$3,0,0,'Données projet'!$E$9+1,1))-AVERAGE(OFFSET($H$3,0,0,'Données projet'!$E$9+1,1))</f>
        <v>406.67123242209931</v>
      </c>
      <c r="T172" s="62">
        <f t="shared" si="142"/>
        <v>252.43382636914751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5.3205440053716299E-14</v>
      </c>
      <c r="AK172" s="14">
        <f t="shared" si="164"/>
        <v>8.602146238565607E-13</v>
      </c>
      <c r="AL172" s="22">
        <f t="shared" si="165"/>
        <v>1.590873277977066E-12</v>
      </c>
      <c r="AM172" s="62">
        <f t="shared" si="113"/>
        <v>288.57137590097801</v>
      </c>
      <c r="AN172" s="62">
        <f ca="1">AVERAGE(OFFSET($AM$3,0,0,'Données projet'!$E$10+1,1))-AVERAGE(OFFSET($H$3,0,0,'Données projet'!$E$10+1,1))</f>
        <v>289.69436826914978</v>
      </c>
      <c r="AO172" s="62">
        <f t="shared" si="144"/>
        <v>242.84781402593845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1.7053025658242404E-13</v>
      </c>
      <c r="O173" s="14">
        <f>N173*VLOOKUP('Données projet'!$B$9,Paramètres!$A$1:$I$89,3,0)*VLOOKUP('Données projet'!$B$9,Paramètres!$A$1:$I$89,5,0)</f>
        <v>1.5429577615577727E-13</v>
      </c>
      <c r="P173" s="14">
        <f t="shared" si="141"/>
        <v>2.2038482767263348E-12</v>
      </c>
      <c r="Q173" s="22">
        <f t="shared" si="162"/>
        <v>4.107100892103012E-12</v>
      </c>
      <c r="R173" s="62">
        <f t="shared" si="109"/>
        <v>288.65398521628998</v>
      </c>
      <c r="S173" s="62">
        <f ca="1">AVERAGE(OFFSET($R$3,0,0,'Données projet'!$E$9+1,1))-AVERAGE(OFFSET($H$3,0,0,'Données projet'!$E$9+1,1))</f>
        <v>406.67123242209931</v>
      </c>
      <c r="T173" s="62">
        <f t="shared" si="142"/>
        <v>252.43382636914751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5.3205440053716299E-14</v>
      </c>
      <c r="AK173" s="14">
        <f t="shared" si="164"/>
        <v>8.602146238565607E-13</v>
      </c>
      <c r="AL173" s="22">
        <f t="shared" si="165"/>
        <v>1.590873277977066E-12</v>
      </c>
      <c r="AM173" s="62">
        <f t="shared" si="113"/>
        <v>288.65398521628748</v>
      </c>
      <c r="AN173" s="62">
        <f ca="1">AVERAGE(OFFSET($AM$3,0,0,'Données projet'!$E$10+1,1))-AVERAGE(OFFSET($H$3,0,0,'Données projet'!$E$10+1,1))</f>
        <v>289.69436826914978</v>
      </c>
      <c r="AO173" s="62">
        <f t="shared" si="144"/>
        <v>242.84781402593845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1.7053025658242404E-13</v>
      </c>
      <c r="O174" s="14">
        <f>N174*VLOOKUP('Données projet'!$B$9,Paramètres!$A$1:$I$89,3,0)*VLOOKUP('Données projet'!$B$9,Paramètres!$A$1:$I$89,5,0)</f>
        <v>1.5429577615577727E-13</v>
      </c>
      <c r="P174" s="14">
        <f t="shared" si="141"/>
        <v>2.2038482767263348E-12</v>
      </c>
      <c r="Q174" s="22">
        <f t="shared" si="162"/>
        <v>4.107100892103012E-12</v>
      </c>
      <c r="R174" s="62">
        <f t="shared" si="109"/>
        <v>288.73516144466561</v>
      </c>
      <c r="S174" s="62">
        <f ca="1">AVERAGE(OFFSET($R$3,0,0,'Données projet'!$E$9+1,1))-AVERAGE(OFFSET($H$3,0,0,'Données projet'!$E$9+1,1))</f>
        <v>406.67123242209931</v>
      </c>
      <c r="T174" s="62">
        <f t="shared" si="142"/>
        <v>252.43382636914751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5.3205440053716299E-14</v>
      </c>
      <c r="AK174" s="14">
        <f t="shared" si="164"/>
        <v>8.602146238565607E-13</v>
      </c>
      <c r="AL174" s="22">
        <f t="shared" si="165"/>
        <v>1.590873277977066E-12</v>
      </c>
      <c r="AM174" s="62">
        <f t="shared" si="113"/>
        <v>288.73516144466311</v>
      </c>
      <c r="AN174" s="62">
        <f ca="1">AVERAGE(OFFSET($AM$3,0,0,'Données projet'!$E$10+1,1))-AVERAGE(OFFSET($H$3,0,0,'Données projet'!$E$10+1,1))</f>
        <v>289.69436826914978</v>
      </c>
      <c r="AO174" s="62">
        <f t="shared" si="144"/>
        <v>242.84781402593845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1.7053025658242404E-13</v>
      </c>
      <c r="O175" s="14">
        <f>N175*VLOOKUP('Données projet'!$B$9,Paramètres!$A$1:$I$89,3,0)*VLOOKUP('Données projet'!$B$9,Paramètres!$A$1:$I$89,5,0)</f>
        <v>1.5429577615577727E-13</v>
      </c>
      <c r="P175" s="14">
        <f t="shared" si="141"/>
        <v>2.2038482767263348E-12</v>
      </c>
      <c r="Q175" s="22">
        <f t="shared" si="162"/>
        <v>4.107100892103012E-12</v>
      </c>
      <c r="R175" s="62">
        <f t="shared" si="109"/>
        <v>288.81492944696174</v>
      </c>
      <c r="S175" s="62">
        <f ca="1">AVERAGE(OFFSET($R$3,0,0,'Données projet'!$E$9+1,1))-AVERAGE(OFFSET($H$3,0,0,'Données projet'!$E$9+1,1))</f>
        <v>406.67123242209931</v>
      </c>
      <c r="T175" s="62">
        <f t="shared" si="142"/>
        <v>252.43382636914751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5.3205440053716299E-14</v>
      </c>
      <c r="AK175" s="14">
        <f t="shared" si="164"/>
        <v>8.602146238565607E-13</v>
      </c>
      <c r="AL175" s="22">
        <f t="shared" si="165"/>
        <v>1.590873277977066E-12</v>
      </c>
      <c r="AM175" s="62">
        <f t="shared" si="113"/>
        <v>288.81492944695924</v>
      </c>
      <c r="AN175" s="62">
        <f ca="1">AVERAGE(OFFSET($AM$3,0,0,'Données projet'!$E$10+1,1))-AVERAGE(OFFSET($H$3,0,0,'Données projet'!$E$10+1,1))</f>
        <v>289.69436826914978</v>
      </c>
      <c r="AO175" s="62">
        <f t="shared" si="144"/>
        <v>242.84781402593845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1.7053025658242404E-13</v>
      </c>
      <c r="O176" s="14">
        <f>N176*VLOOKUP('Données projet'!$B$9,Paramètres!$A$1:$I$89,3,0)*VLOOKUP('Données projet'!$B$9,Paramètres!$A$1:$I$89,5,0)</f>
        <v>1.5429577615577727E-13</v>
      </c>
      <c r="P176" s="14">
        <f t="shared" si="141"/>
        <v>2.2038482767263348E-12</v>
      </c>
      <c r="Q176" s="22">
        <f t="shared" si="162"/>
        <v>4.107100892103012E-12</v>
      </c>
      <c r="R176" s="62">
        <f t="shared" si="109"/>
        <v>288.89331365275257</v>
      </c>
      <c r="S176" s="62">
        <f ca="1">AVERAGE(OFFSET($R$3,0,0,'Données projet'!$E$9+1,1))-AVERAGE(OFFSET($H$3,0,0,'Données projet'!$E$9+1,1))</f>
        <v>406.67123242209931</v>
      </c>
      <c r="T176" s="62">
        <f t="shared" si="142"/>
        <v>252.43382636914751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5.3205440053716299E-14</v>
      </c>
      <c r="AK176" s="14">
        <f t="shared" si="164"/>
        <v>8.602146238565607E-13</v>
      </c>
      <c r="AL176" s="22">
        <f t="shared" si="165"/>
        <v>1.590873277977066E-12</v>
      </c>
      <c r="AM176" s="62">
        <f t="shared" si="113"/>
        <v>288.89331365275007</v>
      </c>
      <c r="AN176" s="62">
        <f ca="1">AVERAGE(OFFSET($AM$3,0,0,'Données projet'!$E$10+1,1))-AVERAGE(OFFSET($H$3,0,0,'Données projet'!$E$10+1,1))</f>
        <v>289.69436826914978</v>
      </c>
      <c r="AO176" s="62">
        <f t="shared" si="144"/>
        <v>242.84781402593845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1.7053025658242404E-13</v>
      </c>
      <c r="O177" s="14">
        <f>N177*VLOOKUP('Données projet'!$B$9,Paramètres!$A$1:$I$89,3,0)*VLOOKUP('Données projet'!$B$9,Paramètres!$A$1:$I$89,5,0)</f>
        <v>1.5429577615577727E-13</v>
      </c>
      <c r="P177" s="14">
        <f t="shared" si="141"/>
        <v>2.2038482767263348E-12</v>
      </c>
      <c r="Q177" s="22">
        <f t="shared" si="162"/>
        <v>4.107100892103012E-12</v>
      </c>
      <c r="R177" s="62">
        <f t="shared" si="109"/>
        <v>288.97033806781383</v>
      </c>
      <c r="S177" s="62">
        <f ca="1">AVERAGE(OFFSET($R$3,0,0,'Données projet'!$E$9+1,1))-AVERAGE(OFFSET($H$3,0,0,'Données projet'!$E$9+1,1))</f>
        <v>406.67123242209931</v>
      </c>
      <c r="T177" s="62">
        <f t="shared" si="142"/>
        <v>252.43382636914751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5.3205440053716299E-14</v>
      </c>
      <c r="AK177" s="14">
        <f t="shared" si="164"/>
        <v>8.602146238565607E-13</v>
      </c>
      <c r="AL177" s="22">
        <f t="shared" si="165"/>
        <v>1.590873277977066E-12</v>
      </c>
      <c r="AM177" s="62">
        <f t="shared" si="113"/>
        <v>288.97033806781133</v>
      </c>
      <c r="AN177" s="62">
        <f ca="1">AVERAGE(OFFSET($AM$3,0,0,'Données projet'!$E$10+1,1))-AVERAGE(OFFSET($H$3,0,0,'Données projet'!$E$10+1,1))</f>
        <v>289.69436826914978</v>
      </c>
      <c r="AO177" s="62">
        <f t="shared" si="144"/>
        <v>242.84781402593845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1.7053025658242404E-13</v>
      </c>
      <c r="O178" s="14">
        <f>N178*VLOOKUP('Données projet'!$B$9,Paramètres!$A$1:$I$89,3,0)*VLOOKUP('Données projet'!$B$9,Paramètres!$A$1:$I$89,5,0)</f>
        <v>1.5429577615577727E-13</v>
      </c>
      <c r="P178" s="14">
        <f t="shared" si="141"/>
        <v>2.2038482767263348E-12</v>
      </c>
      <c r="Q178" s="22">
        <f t="shared" si="162"/>
        <v>4.107100892103012E-12</v>
      </c>
      <c r="R178" s="62">
        <f t="shared" si="109"/>
        <v>289.0460262814745</v>
      </c>
      <c r="S178" s="62">
        <f ca="1">AVERAGE(OFFSET($R$3,0,0,'Données projet'!$E$9+1,1))-AVERAGE(OFFSET($H$3,0,0,'Données projet'!$E$9+1,1))</f>
        <v>406.67123242209931</v>
      </c>
      <c r="T178" s="62">
        <f t="shared" si="142"/>
        <v>252.43382636914751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5.3205440053716299E-14</v>
      </c>
      <c r="AK178" s="14">
        <f t="shared" si="164"/>
        <v>8.602146238565607E-13</v>
      </c>
      <c r="AL178" s="22">
        <f t="shared" si="165"/>
        <v>1.590873277977066E-12</v>
      </c>
      <c r="AM178" s="62">
        <f t="shared" si="113"/>
        <v>289.046026281472</v>
      </c>
      <c r="AN178" s="62">
        <f ca="1">AVERAGE(OFFSET($AM$3,0,0,'Données projet'!$E$10+1,1))-AVERAGE(OFFSET($H$3,0,0,'Données projet'!$E$10+1,1))</f>
        <v>289.69436826914978</v>
      </c>
      <c r="AO178" s="62">
        <f t="shared" si="144"/>
        <v>242.84781402593845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1.7053025658242404E-13</v>
      </c>
      <c r="O179" s="14">
        <f>N179*VLOOKUP('Données projet'!$B$9,Paramètres!$A$1:$I$89,3,0)*VLOOKUP('Données projet'!$B$9,Paramètres!$A$1:$I$89,5,0)</f>
        <v>1.5429577615577727E-13</v>
      </c>
      <c r="P179" s="14">
        <f t="shared" si="141"/>
        <v>2.2038482767263348E-12</v>
      </c>
      <c r="Q179" s="22">
        <f t="shared" si="162"/>
        <v>4.107100892103012E-12</v>
      </c>
      <c r="R179" s="62">
        <f t="shared" si="109"/>
        <v>289.1204014738417</v>
      </c>
      <c r="S179" s="62">
        <f ca="1">AVERAGE(OFFSET($R$3,0,0,'Données projet'!$E$9+1,1))-AVERAGE(OFFSET($H$3,0,0,'Données projet'!$E$9+1,1))</f>
        <v>406.67123242209931</v>
      </c>
      <c r="T179" s="62">
        <f t="shared" si="142"/>
        <v>252.43382636914751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5.3205440053716299E-14</v>
      </c>
      <c r="AK179" s="14">
        <f t="shared" si="164"/>
        <v>8.602146238565607E-13</v>
      </c>
      <c r="AL179" s="22">
        <f t="shared" si="165"/>
        <v>1.590873277977066E-12</v>
      </c>
      <c r="AM179" s="62">
        <f t="shared" si="113"/>
        <v>289.12040147383919</v>
      </c>
      <c r="AN179" s="62">
        <f ca="1">AVERAGE(OFFSET($AM$3,0,0,'Données projet'!$E$10+1,1))-AVERAGE(OFFSET($H$3,0,0,'Données projet'!$E$10+1,1))</f>
        <v>289.69436826914978</v>
      </c>
      <c r="AO179" s="62">
        <f t="shared" si="144"/>
        <v>242.84781402593845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1.7053025658242404E-13</v>
      </c>
      <c r="O180" s="14">
        <f>N180*VLOOKUP('Données projet'!$B$9,Paramètres!$A$1:$I$89,3,0)*VLOOKUP('Données projet'!$B$9,Paramètres!$A$1:$I$89,5,0)</f>
        <v>1.5429577615577727E-13</v>
      </c>
      <c r="P180" s="14">
        <f t="shared" si="141"/>
        <v>2.2038482767263348E-12</v>
      </c>
      <c r="Q180" s="22">
        <f t="shared" si="162"/>
        <v>4.107100892103012E-12</v>
      </c>
      <c r="R180" s="62">
        <f t="shared" si="109"/>
        <v>289.19348642289935</v>
      </c>
      <c r="S180" s="62">
        <f ca="1">AVERAGE(OFFSET($R$3,0,0,'Données projet'!$E$9+1,1))-AVERAGE(OFFSET($H$3,0,0,'Données projet'!$E$9+1,1))</f>
        <v>406.67123242209931</v>
      </c>
      <c r="T180" s="62">
        <f t="shared" si="142"/>
        <v>252.43382636914751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5.3205440053716299E-14</v>
      </c>
      <c r="AK180" s="14">
        <f t="shared" si="164"/>
        <v>8.602146238565607E-13</v>
      </c>
      <c r="AL180" s="22">
        <f t="shared" si="165"/>
        <v>1.590873277977066E-12</v>
      </c>
      <c r="AM180" s="62">
        <f t="shared" si="113"/>
        <v>289.19348642289685</v>
      </c>
      <c r="AN180" s="62">
        <f ca="1">AVERAGE(OFFSET($AM$3,0,0,'Données projet'!$E$10+1,1))-AVERAGE(OFFSET($H$3,0,0,'Données projet'!$E$10+1,1))</f>
        <v>289.69436826914978</v>
      </c>
      <c r="AO180" s="62">
        <f t="shared" si="144"/>
        <v>242.84781402593845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1.7053025658242404E-13</v>
      </c>
      <c r="O181" s="14">
        <f>N181*VLOOKUP('Données projet'!$B$9,Paramètres!$A$1:$I$89,3,0)*VLOOKUP('Données projet'!$B$9,Paramètres!$A$1:$I$89,5,0)</f>
        <v>1.5429577615577727E-13</v>
      </c>
      <c r="P181" s="14">
        <f t="shared" si="141"/>
        <v>2.2038482767263348E-12</v>
      </c>
      <c r="Q181" s="22">
        <f t="shared" si="162"/>
        <v>4.107100892103012E-12</v>
      </c>
      <c r="R181" s="62">
        <f t="shared" si="109"/>
        <v>289.26530351148426</v>
      </c>
      <c r="S181" s="62">
        <f ca="1">AVERAGE(OFFSET($R$3,0,0,'Données projet'!$E$9+1,1))-AVERAGE(OFFSET($H$3,0,0,'Données projet'!$E$9+1,1))</f>
        <v>406.67123242209931</v>
      </c>
      <c r="T181" s="62">
        <f t="shared" si="142"/>
        <v>252.43382636914751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5.3205440053716299E-14</v>
      </c>
      <c r="AK181" s="14">
        <f t="shared" si="164"/>
        <v>8.602146238565607E-13</v>
      </c>
      <c r="AL181" s="22">
        <f t="shared" si="165"/>
        <v>1.590873277977066E-12</v>
      </c>
      <c r="AM181" s="62">
        <f t="shared" si="113"/>
        <v>289.26530351148176</v>
      </c>
      <c r="AN181" s="62">
        <f ca="1">AVERAGE(OFFSET($AM$3,0,0,'Données projet'!$E$10+1,1))-AVERAGE(OFFSET($H$3,0,0,'Données projet'!$E$10+1,1))</f>
        <v>289.69436826914978</v>
      </c>
      <c r="AO181" s="62">
        <f t="shared" si="144"/>
        <v>242.84781402593845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1.7053025658242404E-13</v>
      </c>
      <c r="O182" s="14">
        <f>N182*VLOOKUP('Données projet'!$B$9,Paramètres!$A$1:$I$89,3,0)*VLOOKUP('Données projet'!$B$9,Paramètres!$A$1:$I$89,5,0)</f>
        <v>1.5429577615577727E-13</v>
      </c>
      <c r="P182" s="14">
        <f t="shared" si="141"/>
        <v>2.2038482767263348E-12</v>
      </c>
      <c r="Q182" s="22">
        <f t="shared" si="162"/>
        <v>4.107100892103012E-12</v>
      </c>
      <c r="R182" s="62">
        <f t="shared" si="109"/>
        <v>289.33587473414121</v>
      </c>
      <c r="S182" s="62">
        <f ca="1">AVERAGE(OFFSET($R$3,0,0,'Données projet'!$E$9+1,1))-AVERAGE(OFFSET($H$3,0,0,'Données projet'!$E$9+1,1))</f>
        <v>406.67123242209931</v>
      </c>
      <c r="T182" s="62">
        <f t="shared" si="142"/>
        <v>252.43382636914751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5.3205440053716299E-14</v>
      </c>
      <c r="AK182" s="14">
        <f t="shared" si="164"/>
        <v>8.602146238565607E-13</v>
      </c>
      <c r="AL182" s="22">
        <f t="shared" si="165"/>
        <v>1.590873277977066E-12</v>
      </c>
      <c r="AM182" s="62">
        <f t="shared" si="113"/>
        <v>289.33587473413871</v>
      </c>
      <c r="AN182" s="62">
        <f ca="1">AVERAGE(OFFSET($AM$3,0,0,'Données projet'!$E$10+1,1))-AVERAGE(OFFSET($H$3,0,0,'Données projet'!$E$10+1,1))</f>
        <v>289.69436826914978</v>
      </c>
      <c r="AO182" s="62">
        <f t="shared" si="144"/>
        <v>242.84781402593845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1.7053025658242404E-13</v>
      </c>
      <c r="O183" s="14">
        <f>N183*VLOOKUP('Données projet'!$B$9,Paramètres!$A$1:$I$89,3,0)*VLOOKUP('Données projet'!$B$9,Paramètres!$A$1:$I$89,5,0)</f>
        <v>1.5429577615577727E-13</v>
      </c>
      <c r="P183" s="14">
        <f t="shared" si="141"/>
        <v>2.2038482767263348E-12</v>
      </c>
      <c r="Q183" s="22">
        <f t="shared" si="162"/>
        <v>4.107100892103012E-12</v>
      </c>
      <c r="R183" s="62">
        <f t="shared" si="109"/>
        <v>289.40522170385873</v>
      </c>
      <c r="S183" s="62">
        <f ca="1">AVERAGE(OFFSET($R$3,0,0,'Données projet'!$E$9+1,1))-AVERAGE(OFFSET($H$3,0,0,'Données projet'!$E$9+1,1))</f>
        <v>406.67123242209931</v>
      </c>
      <c r="T183" s="62">
        <f t="shared" si="142"/>
        <v>252.43382636914751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5.3205440053716299E-14</v>
      </c>
      <c r="AK183" s="14">
        <f t="shared" si="164"/>
        <v>8.602146238565607E-13</v>
      </c>
      <c r="AL183" s="22">
        <f t="shared" si="165"/>
        <v>1.590873277977066E-12</v>
      </c>
      <c r="AM183" s="62">
        <f t="shared" si="113"/>
        <v>289.40522170385623</v>
      </c>
      <c r="AN183" s="62">
        <f ca="1">AVERAGE(OFFSET($AM$3,0,0,'Données projet'!$E$10+1,1))-AVERAGE(OFFSET($H$3,0,0,'Données projet'!$E$10+1,1))</f>
        <v>289.69436826914978</v>
      </c>
      <c r="AO183" s="62">
        <f t="shared" si="144"/>
        <v>242.84781402593845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1.7053025658242404E-13</v>
      </c>
      <c r="O184" s="14">
        <f>N184*VLOOKUP('Données projet'!$B$9,Paramètres!$A$1:$I$89,3,0)*VLOOKUP('Données projet'!$B$9,Paramètres!$A$1:$I$89,5,0)</f>
        <v>1.5429577615577727E-13</v>
      </c>
      <c r="P184" s="14">
        <f t="shared" si="141"/>
        <v>2.2038482767263348E-12</v>
      </c>
      <c r="Q184" s="22">
        <f t="shared" si="162"/>
        <v>4.107100892103012E-12</v>
      </c>
      <c r="R184" s="62">
        <f t="shared" si="109"/>
        <v>289.47336565868818</v>
      </c>
      <c r="S184" s="62">
        <f ca="1">AVERAGE(OFFSET($R$3,0,0,'Données projet'!$E$9+1,1))-AVERAGE(OFFSET($H$3,0,0,'Données projet'!$E$9+1,1))</f>
        <v>406.67123242209931</v>
      </c>
      <c r="T184" s="62">
        <f t="shared" si="142"/>
        <v>252.43382636914751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5.3205440053716299E-14</v>
      </c>
      <c r="AK184" s="14">
        <f t="shared" si="164"/>
        <v>8.602146238565607E-13</v>
      </c>
      <c r="AL184" s="22">
        <f t="shared" si="165"/>
        <v>1.590873277977066E-12</v>
      </c>
      <c r="AM184" s="62">
        <f t="shared" si="113"/>
        <v>289.47336565868568</v>
      </c>
      <c r="AN184" s="62">
        <f ca="1">AVERAGE(OFFSET($AM$3,0,0,'Données projet'!$E$10+1,1))-AVERAGE(OFFSET($H$3,0,0,'Données projet'!$E$10+1,1))</f>
        <v>289.69436826914978</v>
      </c>
      <c r="AO184" s="62">
        <f t="shared" si="144"/>
        <v>242.84781402593845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1.7053025658242404E-13</v>
      </c>
      <c r="O185" s="14">
        <f>N185*VLOOKUP('Données projet'!$B$9,Paramètres!$A$1:$I$89,3,0)*VLOOKUP('Données projet'!$B$9,Paramètres!$A$1:$I$89,5,0)</f>
        <v>1.5429577615577727E-13</v>
      </c>
      <c r="P185" s="14">
        <f t="shared" si="141"/>
        <v>2.2038482767263348E-12</v>
      </c>
      <c r="Q185" s="22">
        <f t="shared" si="162"/>
        <v>4.107100892103012E-12</v>
      </c>
      <c r="R185" s="62">
        <f t="shared" si="109"/>
        <v>289.54032746824851</v>
      </c>
      <c r="S185" s="62">
        <f ca="1">AVERAGE(OFFSET($R$3,0,0,'Données projet'!$E$9+1,1))-AVERAGE(OFFSET($H$3,0,0,'Données projet'!$E$9+1,1))</f>
        <v>406.67123242209931</v>
      </c>
      <c r="T185" s="62">
        <f t="shared" si="142"/>
        <v>252.43382636914751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5.3205440053716299E-14</v>
      </c>
      <c r="AK185" s="14">
        <f t="shared" si="164"/>
        <v>8.602146238565607E-13</v>
      </c>
      <c r="AL185" s="22">
        <f t="shared" si="165"/>
        <v>1.590873277977066E-12</v>
      </c>
      <c r="AM185" s="62">
        <f t="shared" si="113"/>
        <v>289.54032746824601</v>
      </c>
      <c r="AN185" s="62">
        <f ca="1">AVERAGE(OFFSET($AM$3,0,0,'Données projet'!$E$10+1,1))-AVERAGE(OFFSET($H$3,0,0,'Données projet'!$E$10+1,1))</f>
        <v>289.69436826914978</v>
      </c>
      <c r="AO185" s="62">
        <f t="shared" si="144"/>
        <v>242.84781402593845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1.7053025658242404E-13</v>
      </c>
      <c r="O186" s="14">
        <f>N186*VLOOKUP('Données projet'!$B$9,Paramètres!$A$1:$I$89,3,0)*VLOOKUP('Données projet'!$B$9,Paramètres!$A$1:$I$89,5,0)</f>
        <v>1.5429577615577727E-13</v>
      </c>
      <c r="P186" s="14">
        <f t="shared" si="141"/>
        <v>2.2038482767263348E-12</v>
      </c>
      <c r="Q186" s="22">
        <f t="shared" si="162"/>
        <v>4.107100892103012E-12</v>
      </c>
      <c r="R186" s="62">
        <f t="shared" si="109"/>
        <v>289.60612764011705</v>
      </c>
      <c r="S186" s="62">
        <f ca="1">AVERAGE(OFFSET($R$3,0,0,'Données projet'!$E$9+1,1))-AVERAGE(OFFSET($H$3,0,0,'Données projet'!$E$9+1,1))</f>
        <v>406.67123242209931</v>
      </c>
      <c r="T186" s="62">
        <f t="shared" si="142"/>
        <v>252.43382636914751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5.3205440053716299E-14</v>
      </c>
      <c r="AK186" s="14">
        <f t="shared" si="164"/>
        <v>8.602146238565607E-13</v>
      </c>
      <c r="AL186" s="22">
        <f t="shared" si="165"/>
        <v>1.590873277977066E-12</v>
      </c>
      <c r="AM186" s="62">
        <f t="shared" si="113"/>
        <v>289.60612764011455</v>
      </c>
      <c r="AN186" s="62">
        <f ca="1">AVERAGE(OFFSET($AM$3,0,0,'Données projet'!$E$10+1,1))-AVERAGE(OFFSET($H$3,0,0,'Données projet'!$E$10+1,1))</f>
        <v>289.69436826914978</v>
      </c>
      <c r="AO186" s="62">
        <f t="shared" si="144"/>
        <v>242.84781402593845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1.7053025658242404E-13</v>
      </c>
      <c r="O187" s="14">
        <f>N187*VLOOKUP('Données projet'!$B$9,Paramètres!$A$1:$I$89,3,0)*VLOOKUP('Données projet'!$B$9,Paramètres!$A$1:$I$89,5,0)</f>
        <v>1.5429577615577727E-13</v>
      </c>
      <c r="P187" s="14">
        <f t="shared" si="141"/>
        <v>2.2038482767263348E-12</v>
      </c>
      <c r="Q187" s="22">
        <f t="shared" si="162"/>
        <v>4.107100892103012E-12</v>
      </c>
      <c r="R187" s="62">
        <f t="shared" si="109"/>
        <v>289.67078632611083</v>
      </c>
      <c r="S187" s="62">
        <f ca="1">AVERAGE(OFFSET($R$3,0,0,'Données projet'!$E$9+1,1))-AVERAGE(OFFSET($H$3,0,0,'Données projet'!$E$9+1,1))</f>
        <v>406.67123242209931</v>
      </c>
      <c r="T187" s="62">
        <f t="shared" si="142"/>
        <v>252.43382636914751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5.3205440053716299E-14</v>
      </c>
      <c r="AK187" s="14">
        <f t="shared" si="164"/>
        <v>8.602146238565607E-13</v>
      </c>
      <c r="AL187" s="22">
        <f t="shared" si="165"/>
        <v>1.590873277977066E-12</v>
      </c>
      <c r="AM187" s="62">
        <f t="shared" si="113"/>
        <v>289.67078632610833</v>
      </c>
      <c r="AN187" s="62">
        <f ca="1">AVERAGE(OFFSET($AM$3,0,0,'Données projet'!$E$10+1,1))-AVERAGE(OFFSET($H$3,0,0,'Données projet'!$E$10+1,1))</f>
        <v>289.69436826914978</v>
      </c>
      <c r="AO187" s="62">
        <f t="shared" si="144"/>
        <v>242.84781402593845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1.7053025658242404E-13</v>
      </c>
      <c r="O188" s="14">
        <f>N188*VLOOKUP('Données projet'!$B$9,Paramètres!$A$1:$I$89,3,0)*VLOOKUP('Données projet'!$B$9,Paramètres!$A$1:$I$89,5,0)</f>
        <v>1.5429577615577727E-13</v>
      </c>
      <c r="P188" s="14">
        <f t="shared" si="141"/>
        <v>2.2038482767263348E-12</v>
      </c>
      <c r="Q188" s="22">
        <f t="shared" si="162"/>
        <v>4.107100892103012E-12</v>
      </c>
      <c r="R188" s="62">
        <f t="shared" si="109"/>
        <v>289.73432332845783</v>
      </c>
      <c r="S188" s="62">
        <f ca="1">AVERAGE(OFFSET($R$3,0,0,'Données projet'!$E$9+1,1))-AVERAGE(OFFSET($H$3,0,0,'Données projet'!$E$9+1,1))</f>
        <v>406.67123242209931</v>
      </c>
      <c r="T188" s="62">
        <f t="shared" si="142"/>
        <v>252.43382636914751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5.3205440053716299E-14</v>
      </c>
      <c r="AK188" s="14">
        <f t="shared" si="164"/>
        <v>8.602146238565607E-13</v>
      </c>
      <c r="AL188" s="22">
        <f t="shared" si="165"/>
        <v>1.590873277977066E-12</v>
      </c>
      <c r="AM188" s="62">
        <f t="shared" si="113"/>
        <v>289.73432332845533</v>
      </c>
      <c r="AN188" s="62">
        <f ca="1">AVERAGE(OFFSET($AM$3,0,0,'Données projet'!$E$10+1,1))-AVERAGE(OFFSET($H$3,0,0,'Données projet'!$E$10+1,1))</f>
        <v>289.69436826914978</v>
      </c>
      <c r="AO188" s="62">
        <f t="shared" si="144"/>
        <v>242.84781402593845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1.7053025658242404E-13</v>
      </c>
      <c r="O189" s="14">
        <f>N189*VLOOKUP('Données projet'!$B$9,Paramètres!$A$1:$I$89,3,0)*VLOOKUP('Données projet'!$B$9,Paramètres!$A$1:$I$89,5,0)</f>
        <v>1.5429577615577727E-13</v>
      </c>
      <c r="P189" s="14">
        <f t="shared" si="141"/>
        <v>2.2038482767263348E-12</v>
      </c>
      <c r="Q189" s="22">
        <f t="shared" si="162"/>
        <v>4.107100892103012E-12</v>
      </c>
      <c r="R189" s="62">
        <f t="shared" si="109"/>
        <v>289.7967581058615</v>
      </c>
      <c r="S189" s="62">
        <f ca="1">AVERAGE(OFFSET($R$3,0,0,'Données projet'!$E$9+1,1))-AVERAGE(OFFSET($H$3,0,0,'Données projet'!$E$9+1,1))</f>
        <v>406.67123242209931</v>
      </c>
      <c r="T189" s="62">
        <f t="shared" si="142"/>
        <v>252.43382636914751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5.3205440053716299E-14</v>
      </c>
      <c r="AK189" s="14">
        <f t="shared" si="164"/>
        <v>8.602146238565607E-13</v>
      </c>
      <c r="AL189" s="22">
        <f t="shared" si="165"/>
        <v>1.590873277977066E-12</v>
      </c>
      <c r="AM189" s="62">
        <f t="shared" si="113"/>
        <v>289.796758105859</v>
      </c>
      <c r="AN189" s="62">
        <f ca="1">AVERAGE(OFFSET($AM$3,0,0,'Données projet'!$E$10+1,1))-AVERAGE(OFFSET($H$3,0,0,'Données projet'!$E$10+1,1))</f>
        <v>289.69436826914978</v>
      </c>
      <c r="AO189" s="62">
        <f t="shared" si="144"/>
        <v>242.84781402593845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1.7053025658242404E-13</v>
      </c>
      <c r="O190" s="14">
        <f>N190*VLOOKUP('Données projet'!$B$9,Paramètres!$A$1:$I$89,3,0)*VLOOKUP('Données projet'!$B$9,Paramètres!$A$1:$I$89,5,0)</f>
        <v>1.5429577615577727E-13</v>
      </c>
      <c r="P190" s="14">
        <f t="shared" si="141"/>
        <v>2.2038482767263348E-12</v>
      </c>
      <c r="Q190" s="22">
        <f t="shared" si="162"/>
        <v>4.107100892103012E-12</v>
      </c>
      <c r="R190" s="62">
        <f t="shared" si="109"/>
        <v>289.85810977946051</v>
      </c>
      <c r="S190" s="62">
        <f ca="1">AVERAGE(OFFSET($R$3,0,0,'Données projet'!$E$9+1,1))-AVERAGE(OFFSET($H$3,0,0,'Données projet'!$E$9+1,1))</f>
        <v>406.67123242209931</v>
      </c>
      <c r="T190" s="62">
        <f t="shared" si="142"/>
        <v>252.43382636914751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5.3205440053716299E-14</v>
      </c>
      <c r="AK190" s="14">
        <f t="shared" si="164"/>
        <v>8.602146238565607E-13</v>
      </c>
      <c r="AL190" s="22">
        <f t="shared" si="165"/>
        <v>1.590873277977066E-12</v>
      </c>
      <c r="AM190" s="62">
        <f t="shared" si="113"/>
        <v>289.858109779458</v>
      </c>
      <c r="AN190" s="62">
        <f ca="1">AVERAGE(OFFSET($AM$3,0,0,'Données projet'!$E$10+1,1))-AVERAGE(OFFSET($H$3,0,0,'Données projet'!$E$10+1,1))</f>
        <v>289.69436826914978</v>
      </c>
      <c r="AO190" s="62">
        <f t="shared" si="144"/>
        <v>242.84781402593845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1.7053025658242404E-13</v>
      </c>
      <c r="O191" s="14">
        <f>N191*VLOOKUP('Données projet'!$B$9,Paramètres!$A$1:$I$89,3,0)*VLOOKUP('Données projet'!$B$9,Paramètres!$A$1:$I$89,5,0)</f>
        <v>1.5429577615577727E-13</v>
      </c>
      <c r="P191" s="14">
        <f t="shared" si="141"/>
        <v>2.2038482767263348E-12</v>
      </c>
      <c r="Q191" s="22">
        <f t="shared" si="162"/>
        <v>4.107100892103012E-12</v>
      </c>
      <c r="R191" s="62">
        <f t="shared" si="109"/>
        <v>289.91839713868433</v>
      </c>
      <c r="S191" s="62">
        <f ca="1">AVERAGE(OFFSET($R$3,0,0,'Données projet'!$E$9+1,1))-AVERAGE(OFFSET($H$3,0,0,'Données projet'!$E$9+1,1))</f>
        <v>406.67123242209931</v>
      </c>
      <c r="T191" s="62">
        <f t="shared" si="142"/>
        <v>252.43382636914751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5.3205440053716299E-14</v>
      </c>
      <c r="AK191" s="14">
        <f t="shared" si="164"/>
        <v>8.602146238565607E-13</v>
      </c>
      <c r="AL191" s="22">
        <f t="shared" si="165"/>
        <v>1.590873277977066E-12</v>
      </c>
      <c r="AM191" s="62">
        <f t="shared" si="113"/>
        <v>289.91839713868183</v>
      </c>
      <c r="AN191" s="62">
        <f ca="1">AVERAGE(OFFSET($AM$3,0,0,'Données projet'!$E$10+1,1))-AVERAGE(OFFSET($H$3,0,0,'Données projet'!$E$10+1,1))</f>
        <v>289.69436826914978</v>
      </c>
      <c r="AO191" s="62">
        <f t="shared" si="144"/>
        <v>242.84781402593845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1.7053025658242404E-13</v>
      </c>
      <c r="O192" s="14">
        <f>N192*VLOOKUP('Données projet'!$B$9,Paramètres!$A$1:$I$89,3,0)*VLOOKUP('Données projet'!$B$9,Paramètres!$A$1:$I$89,5,0)</f>
        <v>1.5429577615577727E-13</v>
      </c>
      <c r="P192" s="14">
        <f t="shared" si="141"/>
        <v>2.2038482767263348E-12</v>
      </c>
      <c r="Q192" s="22">
        <f t="shared" si="162"/>
        <v>4.107100892103012E-12</v>
      </c>
      <c r="R192" s="62">
        <f t="shared" si="109"/>
        <v>289.97763864700795</v>
      </c>
      <c r="S192" s="62">
        <f ca="1">AVERAGE(OFFSET($R$3,0,0,'Données projet'!$E$9+1,1))-AVERAGE(OFFSET($H$3,0,0,'Données projet'!$E$9+1,1))</f>
        <v>406.67123242209931</v>
      </c>
      <c r="T192" s="62">
        <f t="shared" si="142"/>
        <v>252.43382636914751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5.3205440053716299E-14</v>
      </c>
      <c r="AK192" s="14">
        <f t="shared" si="164"/>
        <v>8.602146238565607E-13</v>
      </c>
      <c r="AL192" s="22">
        <f t="shared" si="165"/>
        <v>1.590873277977066E-12</v>
      </c>
      <c r="AM192" s="62">
        <f t="shared" si="113"/>
        <v>289.97763864700545</v>
      </c>
      <c r="AN192" s="62">
        <f ca="1">AVERAGE(OFFSET($AM$3,0,0,'Données projet'!$E$10+1,1))-AVERAGE(OFFSET($H$3,0,0,'Données projet'!$E$10+1,1))</f>
        <v>289.69436826914978</v>
      </c>
      <c r="AO192" s="62">
        <f t="shared" si="144"/>
        <v>242.84781402593845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1.7053025658242404E-13</v>
      </c>
      <c r="O193" s="14">
        <f>N193*VLOOKUP('Données projet'!$B$9,Paramètres!$A$1:$I$89,3,0)*VLOOKUP('Données projet'!$B$9,Paramètres!$A$1:$I$89,5,0)</f>
        <v>1.5429577615577727E-13</v>
      </c>
      <c r="P193" s="14">
        <f t="shared" si="141"/>
        <v>2.2038482767263348E-12</v>
      </c>
      <c r="Q193" s="22">
        <f t="shared" si="162"/>
        <v>4.107100892103012E-12</v>
      </c>
      <c r="R193" s="62">
        <f t="shared" si="109"/>
        <v>290.03585244760637</v>
      </c>
      <c r="S193" s="62">
        <f ca="1">AVERAGE(OFFSET($R$3,0,0,'Données projet'!$E$9+1,1))-AVERAGE(OFFSET($H$3,0,0,'Données projet'!$E$9+1,1))</f>
        <v>406.67123242209931</v>
      </c>
      <c r="T193" s="62">
        <f t="shared" si="142"/>
        <v>252.43382636914751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5.3205440053716299E-14</v>
      </c>
      <c r="AK193" s="14">
        <f t="shared" si="164"/>
        <v>8.602146238565607E-13</v>
      </c>
      <c r="AL193" s="22">
        <f t="shared" si="165"/>
        <v>1.590873277977066E-12</v>
      </c>
      <c r="AM193" s="62">
        <f t="shared" si="113"/>
        <v>290.03585244760387</v>
      </c>
      <c r="AN193" s="62">
        <f ca="1">AVERAGE(OFFSET($AM$3,0,0,'Données projet'!$E$10+1,1))-AVERAGE(OFFSET($H$3,0,0,'Données projet'!$E$10+1,1))</f>
        <v>289.69436826914978</v>
      </c>
      <c r="AO193" s="62">
        <f t="shared" si="144"/>
        <v>242.84781402593845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1.7053025658242404E-13</v>
      </c>
      <c r="O194" s="14">
        <f>N194*VLOOKUP('Données projet'!$B$9,Paramètres!$A$1:$I$89,3,0)*VLOOKUP('Données projet'!$B$9,Paramètres!$A$1:$I$89,5,0)</f>
        <v>1.5429577615577727E-13</v>
      </c>
      <c r="P194" s="14">
        <f t="shared" si="141"/>
        <v>2.2038482767263348E-12</v>
      </c>
      <c r="Q194" s="22">
        <f t="shared" si="162"/>
        <v>4.107100892103012E-12</v>
      </c>
      <c r="R194" s="62">
        <f t="shared" si="109"/>
        <v>290.09305636891094</v>
      </c>
      <c r="S194" s="62">
        <f ca="1">AVERAGE(OFFSET($R$3,0,0,'Données projet'!$E$9+1,1))-AVERAGE(OFFSET($H$3,0,0,'Données projet'!$E$9+1,1))</f>
        <v>406.67123242209931</v>
      </c>
      <c r="T194" s="62">
        <f t="shared" si="142"/>
        <v>252.43382636914751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5.3205440053716299E-14</v>
      </c>
      <c r="AK194" s="14">
        <f t="shared" si="164"/>
        <v>8.602146238565607E-13</v>
      </c>
      <c r="AL194" s="22">
        <f t="shared" si="165"/>
        <v>1.590873277977066E-12</v>
      </c>
      <c r="AM194" s="62">
        <f t="shared" si="113"/>
        <v>290.09305636890844</v>
      </c>
      <c r="AN194" s="62">
        <f ca="1">AVERAGE(OFFSET($AM$3,0,0,'Données projet'!$E$10+1,1))-AVERAGE(OFFSET($H$3,0,0,'Données projet'!$E$10+1,1))</f>
        <v>289.69436826914978</v>
      </c>
      <c r="AO194" s="62">
        <f t="shared" si="144"/>
        <v>242.84781402593845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1.7053025658242404E-13</v>
      </c>
      <c r="O195" s="14">
        <f>N195*VLOOKUP('Données projet'!$B$9,Paramètres!$A$1:$I$89,3,0)*VLOOKUP('Données projet'!$B$9,Paramètres!$A$1:$I$89,5,0)</f>
        <v>1.5429577615577727E-13</v>
      </c>
      <c r="P195" s="14">
        <f t="shared" si="141"/>
        <v>2.2038482767263348E-12</v>
      </c>
      <c r="Q195" s="22">
        <f t="shared" si="162"/>
        <v>4.107100892103012E-12</v>
      </c>
      <c r="R195" s="62">
        <f t="shared" ref="R195:R203" si="191">Q195+(I195+J195)*44/12</f>
        <v>290.14926793006975</v>
      </c>
      <c r="S195" s="62">
        <f ca="1">AVERAGE(OFFSET($R$3,0,0,'Données projet'!$E$9+1,1))-AVERAGE(OFFSET($H$3,0,0,'Données projet'!$E$9+1,1))</f>
        <v>406.67123242209931</v>
      </c>
      <c r="T195" s="62">
        <f t="shared" si="142"/>
        <v>252.43382636914751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5.3205440053716299E-14</v>
      </c>
      <c r="AK195" s="14">
        <f t="shared" si="164"/>
        <v>8.602146238565607E-13</v>
      </c>
      <c r="AL195" s="22">
        <f t="shared" si="165"/>
        <v>1.590873277977066E-12</v>
      </c>
      <c r="AM195" s="62">
        <f t="shared" si="113"/>
        <v>290.14926793006725</v>
      </c>
      <c r="AN195" s="62">
        <f ca="1">AVERAGE(OFFSET($AM$3,0,0,'Données projet'!$E$10+1,1))-AVERAGE(OFFSET($H$3,0,0,'Données projet'!$E$10+1,1))</f>
        <v>289.69436826914978</v>
      </c>
      <c r="AO195" s="62">
        <f t="shared" si="144"/>
        <v>242.84781402593845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1.7053025658242404E-13</v>
      </c>
      <c r="O196" s="14">
        <f>N196*VLOOKUP('Données projet'!$B$9,Paramètres!$A$1:$I$89,3,0)*VLOOKUP('Données projet'!$B$9,Paramètres!$A$1:$I$89,5,0)</f>
        <v>1.5429577615577727E-13</v>
      </c>
      <c r="P196" s="14">
        <f t="shared" si="141"/>
        <v>2.2038482767263348E-12</v>
      </c>
      <c r="Q196" s="22">
        <f t="shared" si="162"/>
        <v>4.107100892103012E-12</v>
      </c>
      <c r="R196" s="62">
        <f t="shared" si="191"/>
        <v>290.2045043463126</v>
      </c>
      <c r="S196" s="62">
        <f ca="1">AVERAGE(OFFSET($R$3,0,0,'Données projet'!$E$9+1,1))-AVERAGE(OFFSET($H$3,0,0,'Données projet'!$E$9+1,1))</f>
        <v>406.67123242209931</v>
      </c>
      <c r="T196" s="62">
        <f t="shared" si="142"/>
        <v>252.43382636914751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5.3205440053716299E-14</v>
      </c>
      <c r="AK196" s="14">
        <f t="shared" si="164"/>
        <v>8.602146238565607E-13</v>
      </c>
      <c r="AL196" s="22">
        <f t="shared" si="165"/>
        <v>1.590873277977066E-12</v>
      </c>
      <c r="AM196" s="62">
        <f t="shared" ref="AM196:AM203" si="193">AL196+(AD196+AE196)*44/12</f>
        <v>290.2045043463101</v>
      </c>
      <c r="AN196" s="62">
        <f ca="1">AVERAGE(OFFSET($AM$3,0,0,'Données projet'!$E$10+1,1))-AVERAGE(OFFSET($H$3,0,0,'Données projet'!$E$10+1,1))</f>
        <v>289.69436826914978</v>
      </c>
      <c r="AO196" s="62">
        <f t="shared" si="144"/>
        <v>242.84781402593845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1.7053025658242404E-13</v>
      </c>
      <c r="O197" s="14">
        <f>N197*VLOOKUP('Données projet'!$B$9,Paramètres!$A$1:$I$89,3,0)*VLOOKUP('Données projet'!$B$9,Paramètres!$A$1:$I$89,5,0)</f>
        <v>1.5429577615577727E-13</v>
      </c>
      <c r="P197" s="14">
        <f t="shared" ref="P197:P203" si="203">EXP(-1.0587+0.8836*LN(O197)+0.284)</f>
        <v>2.2038482767263348E-12</v>
      </c>
      <c r="Q197" s="22">
        <f t="shared" si="162"/>
        <v>4.107100892103012E-12</v>
      </c>
      <c r="R197" s="62">
        <f t="shared" si="191"/>
        <v>290.25878253422383</v>
      </c>
      <c r="S197" s="62">
        <f ca="1">AVERAGE(OFFSET($R$3,0,0,'Données projet'!$E$9+1,1))-AVERAGE(OFFSET($H$3,0,0,'Données projet'!$E$9+1,1))</f>
        <v>406.67123242209931</v>
      </c>
      <c r="T197" s="62">
        <f t="shared" ref="T197:T203" si="204">$T$3</f>
        <v>252.43382636914751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5.3205440053716299E-14</v>
      </c>
      <c r="AK197" s="14">
        <f t="shared" si="164"/>
        <v>8.602146238565607E-13</v>
      </c>
      <c r="AL197" s="22">
        <f t="shared" si="165"/>
        <v>1.590873277977066E-12</v>
      </c>
      <c r="AM197" s="62">
        <f t="shared" si="193"/>
        <v>290.25878253422133</v>
      </c>
      <c r="AN197" s="62">
        <f ca="1">AVERAGE(OFFSET($AM$3,0,0,'Données projet'!$E$10+1,1))-AVERAGE(OFFSET($H$3,0,0,'Données projet'!$E$10+1,1))</f>
        <v>289.69436826914978</v>
      </c>
      <c r="AO197" s="62">
        <f t="shared" ref="AO197:AO203" si="205">$AO$3</f>
        <v>242.84781402593845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1.7053025658242404E-13</v>
      </c>
      <c r="O198" s="14">
        <f>N198*VLOOKUP('Données projet'!$B$9,Paramètres!$A$1:$I$89,3,0)*VLOOKUP('Données projet'!$B$9,Paramètres!$A$1:$I$89,5,0)</f>
        <v>1.5429577615577727E-13</v>
      </c>
      <c r="P198" s="14">
        <f t="shared" si="203"/>
        <v>2.2038482767263348E-12</v>
      </c>
      <c r="Q198" s="22">
        <f t="shared" si="162"/>
        <v>4.107100892103012E-12</v>
      </c>
      <c r="R198" s="62">
        <f t="shared" si="191"/>
        <v>290.31211911692259</v>
      </c>
      <c r="S198" s="62">
        <f ca="1">AVERAGE(OFFSET($R$3,0,0,'Données projet'!$E$9+1,1))-AVERAGE(OFFSET($H$3,0,0,'Données projet'!$E$9+1,1))</f>
        <v>406.67123242209931</v>
      </c>
      <c r="T198" s="62">
        <f t="shared" si="204"/>
        <v>252.43382636914751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5.3205440053716299E-14</v>
      </c>
      <c r="AK198" s="14">
        <f t="shared" si="164"/>
        <v>8.602146238565607E-13</v>
      </c>
      <c r="AL198" s="22">
        <f t="shared" si="165"/>
        <v>1.590873277977066E-12</v>
      </c>
      <c r="AM198" s="62">
        <f t="shared" si="193"/>
        <v>290.31211911692009</v>
      </c>
      <c r="AN198" s="62">
        <f ca="1">AVERAGE(OFFSET($AM$3,0,0,'Données projet'!$E$10+1,1))-AVERAGE(OFFSET($H$3,0,0,'Données projet'!$E$10+1,1))</f>
        <v>289.69436826914978</v>
      </c>
      <c r="AO198" s="62">
        <f t="shared" si="205"/>
        <v>242.84781402593845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1.7053025658242404E-13</v>
      </c>
      <c r="O199" s="14">
        <f>N199*VLOOKUP('Données projet'!$B$9,Paramètres!$A$1:$I$89,3,0)*VLOOKUP('Données projet'!$B$9,Paramètres!$A$1:$I$89,5,0)</f>
        <v>1.5429577615577727E-13</v>
      </c>
      <c r="P199" s="14">
        <f t="shared" si="203"/>
        <v>2.2038482767263348E-12</v>
      </c>
      <c r="Q199" s="22">
        <f t="shared" si="162"/>
        <v>4.107100892103012E-12</v>
      </c>
      <c r="R199" s="62">
        <f t="shared" si="191"/>
        <v>290.36453042915429</v>
      </c>
      <c r="S199" s="62">
        <f ca="1">AVERAGE(OFFSET($R$3,0,0,'Données projet'!$E$9+1,1))-AVERAGE(OFFSET($H$3,0,0,'Données projet'!$E$9+1,1))</f>
        <v>406.67123242209931</v>
      </c>
      <c r="T199" s="62">
        <f t="shared" si="204"/>
        <v>252.43382636914751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5.3205440053716299E-14</v>
      </c>
      <c r="AK199" s="14">
        <f t="shared" si="164"/>
        <v>8.602146238565607E-13</v>
      </c>
      <c r="AL199" s="22">
        <f t="shared" si="165"/>
        <v>1.590873277977066E-12</v>
      </c>
      <c r="AM199" s="62">
        <f t="shared" si="193"/>
        <v>290.36453042915178</v>
      </c>
      <c r="AN199" s="62">
        <f ca="1">AVERAGE(OFFSET($AM$3,0,0,'Données projet'!$E$10+1,1))-AVERAGE(OFFSET($H$3,0,0,'Données projet'!$E$10+1,1))</f>
        <v>289.69436826914978</v>
      </c>
      <c r="AO199" s="62">
        <f t="shared" si="205"/>
        <v>242.84781402593845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1.7053025658242404E-13</v>
      </c>
      <c r="O200" s="14">
        <f>N200*VLOOKUP('Données projet'!$B$9,Paramètres!$A$1:$I$89,3,0)*VLOOKUP('Données projet'!$B$9,Paramètres!$A$1:$I$89,5,0)</f>
        <v>1.5429577615577727E-13</v>
      </c>
      <c r="P200" s="14">
        <f t="shared" si="203"/>
        <v>2.2038482767263348E-12</v>
      </c>
      <c r="Q200" s="22">
        <f t="shared" si="162"/>
        <v>4.107100892103012E-12</v>
      </c>
      <c r="R200" s="62">
        <f t="shared" si="191"/>
        <v>290.41603252229288</v>
      </c>
      <c r="S200" s="62">
        <f ca="1">AVERAGE(OFFSET($R$3,0,0,'Données projet'!$E$9+1,1))-AVERAGE(OFFSET($H$3,0,0,'Données projet'!$E$9+1,1))</f>
        <v>406.67123242209931</v>
      </c>
      <c r="T200" s="62">
        <f t="shared" si="204"/>
        <v>252.43382636914751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5.3205440053716299E-14</v>
      </c>
      <c r="AK200" s="14">
        <f t="shared" si="164"/>
        <v>8.602146238565607E-13</v>
      </c>
      <c r="AL200" s="22">
        <f t="shared" si="165"/>
        <v>1.590873277977066E-12</v>
      </c>
      <c r="AM200" s="62">
        <f t="shared" si="193"/>
        <v>290.41603252229038</v>
      </c>
      <c r="AN200" s="62">
        <f ca="1">AVERAGE(OFFSET($AM$3,0,0,'Données projet'!$E$10+1,1))-AVERAGE(OFFSET($H$3,0,0,'Données projet'!$E$10+1,1))</f>
        <v>289.69436826914978</v>
      </c>
      <c r="AO200" s="62">
        <f t="shared" si="205"/>
        <v>242.84781402593845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1.7053025658242404E-13</v>
      </c>
      <c r="O201" s="14">
        <f>N201*VLOOKUP('Données projet'!$B$9,Paramètres!$A$1:$I$89,3,0)*VLOOKUP('Données projet'!$B$9,Paramètres!$A$1:$I$89,5,0)</f>
        <v>1.5429577615577727E-13</v>
      </c>
      <c r="P201" s="14">
        <f t="shared" si="203"/>
        <v>2.2038482767263348E-12</v>
      </c>
      <c r="Q201" s="22">
        <f t="shared" si="162"/>
        <v>4.107100892103012E-12</v>
      </c>
      <c r="R201" s="62">
        <f t="shared" si="191"/>
        <v>290.466641169257</v>
      </c>
      <c r="S201" s="62">
        <f ca="1">AVERAGE(OFFSET($R$3,0,0,'Données projet'!$E$9+1,1))-AVERAGE(OFFSET($H$3,0,0,'Données projet'!$E$9+1,1))</f>
        <v>406.67123242209931</v>
      </c>
      <c r="T201" s="62">
        <f t="shared" si="204"/>
        <v>252.43382636914751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5.3205440053716299E-14</v>
      </c>
      <c r="AK201" s="14">
        <f t="shared" si="164"/>
        <v>8.602146238565607E-13</v>
      </c>
      <c r="AL201" s="22">
        <f t="shared" si="165"/>
        <v>1.590873277977066E-12</v>
      </c>
      <c r="AM201" s="62">
        <f t="shared" si="193"/>
        <v>290.4666411692545</v>
      </c>
      <c r="AN201" s="62">
        <f ca="1">AVERAGE(OFFSET($AM$3,0,0,'Données projet'!$E$10+1,1))-AVERAGE(OFFSET($H$3,0,0,'Données projet'!$E$10+1,1))</f>
        <v>289.69436826914978</v>
      </c>
      <c r="AO201" s="62">
        <f t="shared" si="205"/>
        <v>242.84781402593845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1.7053025658242404E-13</v>
      </c>
      <c r="O202" s="14">
        <f>N202*VLOOKUP('Données projet'!$B$9,Paramètres!$A$1:$I$89,3,0)*VLOOKUP('Données projet'!$B$9,Paramètres!$A$1:$I$89,5,0)</f>
        <v>1.5429577615577727E-13</v>
      </c>
      <c r="P202" s="14">
        <f t="shared" si="203"/>
        <v>2.2038482767263348E-12</v>
      </c>
      <c r="Q202" s="22">
        <f t="shared" si="162"/>
        <v>4.107100892103012E-12</v>
      </c>
      <c r="R202" s="62">
        <f t="shared" si="191"/>
        <v>290.51637186934022</v>
      </c>
      <c r="S202" s="62">
        <f ca="1">AVERAGE(OFFSET($R$3,0,0,'Données projet'!$E$9+1,1))-AVERAGE(OFFSET($H$3,0,0,'Données projet'!$E$9+1,1))</f>
        <v>406.67123242209931</v>
      </c>
      <c r="T202" s="62">
        <f t="shared" si="204"/>
        <v>252.43382636914751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5.3205440053716299E-14</v>
      </c>
      <c r="AK202" s="14">
        <f t="shared" si="164"/>
        <v>8.602146238565607E-13</v>
      </c>
      <c r="AL202" s="22">
        <f t="shared" si="165"/>
        <v>1.590873277977066E-12</v>
      </c>
      <c r="AM202" s="62">
        <f t="shared" si="193"/>
        <v>290.51637186933772</v>
      </c>
      <c r="AN202" s="62">
        <f ca="1">AVERAGE(OFFSET($AM$3,0,0,'Données projet'!$E$10+1,1))-AVERAGE(OFFSET($H$3,0,0,'Données projet'!$E$10+1,1))</f>
        <v>289.69436826914978</v>
      </c>
      <c r="AO202" s="62">
        <f t="shared" si="205"/>
        <v>242.84781402593845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1.7053025658242404E-13</v>
      </c>
      <c r="O203" s="14">
        <f>N203*VLOOKUP('Données projet'!$B$9,Paramètres!$A$1:$I$89,3,0)*VLOOKUP('Données projet'!$B$9,Paramètres!$A$1:$I$89,5,0)</f>
        <v>1.5429577615577727E-13</v>
      </c>
      <c r="P203" s="14">
        <f t="shared" si="203"/>
        <v>2.2038482767263348E-12</v>
      </c>
      <c r="Q203" s="22">
        <f t="shared" si="162"/>
        <v>4.107100892103012E-12</v>
      </c>
      <c r="R203" s="62">
        <f t="shared" si="191"/>
        <v>290.5652398529582</v>
      </c>
      <c r="S203" s="62">
        <f ca="1">AVERAGE(OFFSET($R$3,0,0,'Données projet'!$E$9+1,1))-AVERAGE(OFFSET($H$3,0,0,'Données projet'!$E$9+1,1))</f>
        <v>406.67123242209931</v>
      </c>
      <c r="T203" s="62">
        <f t="shared" si="204"/>
        <v>252.43382636914751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5.3205440053716299E-14</v>
      </c>
      <c r="AK203" s="14">
        <f t="shared" si="164"/>
        <v>8.602146238565607E-13</v>
      </c>
      <c r="AL203" s="22">
        <f t="shared" si="165"/>
        <v>1.590873277977066E-12</v>
      </c>
      <c r="AM203" s="62">
        <f t="shared" si="193"/>
        <v>290.5652398529557</v>
      </c>
      <c r="AN203" s="62">
        <f ca="1">AVERAGE(OFFSET($AM$3,0,0,'Données projet'!$E$10+1,1))-AVERAGE(OFFSET($H$3,0,0,'Données projet'!$E$10+1,1))</f>
        <v>289.69436826914978</v>
      </c>
      <c r="AO203" s="62">
        <f t="shared" si="205"/>
        <v>242.84781402593845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1.2677537154322802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F20" sqref="F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1.2804</v>
      </c>
      <c r="C6" s="156">
        <f ca="1">IF(OR('Données projet'!B9="",'Données projet'!C9="",'Données projet'!C9=0%),0,Calculateur!S3)</f>
        <v>406.67123242209931</v>
      </c>
      <c r="D6" s="156">
        <f>IF(OR('Données projet'!B9="",'Données projet'!C9="",'Données projet'!C9=0%),0,Calculateur!T3)</f>
        <v>252.43382636914751</v>
      </c>
      <c r="E6" s="156">
        <f ca="1">MIN(C6,D6)</f>
        <v>252.43382636914751</v>
      </c>
      <c r="F6" s="156">
        <f ca="1">E6*B6</f>
        <v>323.21627128305647</v>
      </c>
      <c r="G6" s="156">
        <f ca="1">F6*(100%-'Données projet'!$C$24)*(100%-'Données projet'!$C$25)*(100%-'Données projet'!$C$26)*(100%-'Données projet'!$C$27)</f>
        <v>290.89464415475084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9.2828999999999997</v>
      </c>
      <c r="K6" s="160">
        <f>J6*(100%-'Données projet'!$C$24)*(100%-'Données projet'!$C$25)*(100%-'Données projet'!$C$26)*(100%-'Données projet'!$C$27)</f>
        <v>8.3546099999999992</v>
      </c>
      <c r="L6" s="161">
        <f ca="1">G6+I6+K6</f>
        <v>299.24925415475082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0.65960000000000008</v>
      </c>
      <c r="C7" s="156">
        <f ca="1">IF(OR('Données projet'!B10="",'Données projet'!C10="",'Données projet'!C10=0%),0,Calculateur!AN3)</f>
        <v>289.69436826914978</v>
      </c>
      <c r="D7" s="156">
        <f>IF(OR('Données projet'!B10="",'Données projet'!C10="",'Données projet'!C10=0%),0,Calculateur!AO3)</f>
        <v>242.84781402593845</v>
      </c>
      <c r="E7" s="156">
        <f t="shared" ref="E7:E15" ca="1" si="0">MIN(C7,D7)</f>
        <v>242.84781402593845</v>
      </c>
      <c r="F7" s="156">
        <f t="shared" ref="F7:F15" ca="1" si="1">E7*B7</f>
        <v>160.18241813150902</v>
      </c>
      <c r="G7" s="156">
        <f ca="1">F7*(100%-'Données projet'!$C$24)*(100%-'Données projet'!$C$25)*(100%-'Données projet'!$C$26)*(100%-'Données projet'!$C$27)</f>
        <v>144.16417631835813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144.16417631835813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483.39868941456552</v>
      </c>
      <c r="G16" s="175">
        <f t="shared" ca="1" si="3"/>
        <v>435.05882047310899</v>
      </c>
      <c r="H16" s="176">
        <f t="shared" si="3"/>
        <v>0</v>
      </c>
      <c r="I16" s="176">
        <f t="shared" si="3"/>
        <v>0</v>
      </c>
      <c r="J16" s="177">
        <f t="shared" si="3"/>
        <v>9.2828999999999997</v>
      </c>
      <c r="K16" s="177">
        <f t="shared" si="3"/>
        <v>8.3546099999999992</v>
      </c>
      <c r="L16" s="178">
        <f t="shared" ca="1" si="3"/>
        <v>443.41343047310897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4" zoomScale="90" zoomScaleNormal="90" workbookViewId="0">
      <selection activeCell="I29" sqref="I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1081.5530764935409</v>
      </c>
      <c r="U10" s="190">
        <f>'Données projet'!D9</f>
        <v>1.2804</v>
      </c>
      <c r="V10" s="189">
        <f>U10*T10</f>
        <v>1384.8205591423298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0.65960000000000008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4559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272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286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10</v>
      </c>
      <c r="D23" s="194">
        <f>B23*C23</f>
        <v>80</v>
      </c>
      <c r="E23" s="206"/>
      <c r="F23" s="261"/>
      <c r="H23" s="203">
        <v>3</v>
      </c>
      <c r="I23" s="204">
        <v>450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-11104.742146749395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10</v>
      </c>
      <c r="D24" s="194">
        <f t="shared" ref="D24:D42" si="2">B24*C24</f>
        <v>210</v>
      </c>
      <c r="E24" s="206"/>
      <c r="F24" s="264"/>
      <c r="H24" s="203">
        <v>4</v>
      </c>
      <c r="I24" s="204">
        <v>785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28256.824654963351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>
        <v>5</v>
      </c>
      <c r="I25" s="204">
        <v>379</v>
      </c>
      <c r="K25" s="225"/>
      <c r="L25" s="271" t="s">
        <v>285</v>
      </c>
      <c r="M25" s="271"/>
      <c r="N25" s="271"/>
      <c r="O25" s="271"/>
      <c r="P25" s="205">
        <v>635</v>
      </c>
      <c r="Q25" s="265"/>
      <c r="R25" s="25"/>
      <c r="S25" s="198" t="s">
        <v>266</v>
      </c>
      <c r="T25" s="341">
        <f ca="1">T23-T24</f>
        <v>-39361.566801712746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20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30</v>
      </c>
      <c r="D28" s="194">
        <f t="shared" si="2"/>
        <v>630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30</v>
      </c>
      <c r="D29" s="194">
        <f t="shared" si="2"/>
        <v>630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40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14565.373533486263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50</v>
      </c>
      <c r="D31" s="194">
        <f t="shared" si="2"/>
        <v>1050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60</v>
      </c>
      <c r="D32" s="194">
        <f t="shared" si="2"/>
        <v>1260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70</v>
      </c>
      <c r="D33" s="194">
        <f t="shared" si="2"/>
        <v>1470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635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70</v>
      </c>
      <c r="D34" s="194">
        <f t="shared" si="2"/>
        <v>1470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607.65550239234449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80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581.48851903573643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80</v>
      </c>
      <c r="D36" s="194">
        <f t="shared" si="2"/>
        <v>1680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556.44834357486741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90</v>
      </c>
      <c r="D37" s="194">
        <f t="shared" si="2"/>
        <v>1890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532.48645318169145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90</v>
      </c>
      <c r="D38" s="194">
        <f t="shared" si="2"/>
        <v>1890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509.55641452793441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100</v>
      </c>
      <c r="D39" s="194">
        <f t="shared" si="2"/>
        <v>2000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487.6137938066359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100</v>
      </c>
      <c r="D40" s="194">
        <f t="shared" si="2"/>
        <v>1900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466.61607062835969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110</v>
      </c>
      <c r="D41" s="194">
        <f t="shared" si="2"/>
        <v>1980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446.52255562522475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283</v>
      </c>
      <c r="C42" s="206">
        <v>200</v>
      </c>
      <c r="D42" s="194">
        <f t="shared" si="2"/>
        <v>56600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427.29431160308587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408.89407808907748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391.28619912830379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374.43655418976448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358.3124920476215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342.88276750968572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328.11748087051262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313.98801997178253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300.46700475768665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287.52823421788202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275.14663561519814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263.29821589971118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251.96001521503459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241.11006240673177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63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230.72733244663326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220.79170569055819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67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211.28392889048632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69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202.18557788563288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71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193.47902190012715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73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185.14738937811217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375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177.17453529005945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169.5450098469469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162.24402856167166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155.25744359968587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148.57171636333578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142.17389125678068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136.05157058065137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130.19289050780037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124.58649809358887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119.22152927616162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114.08758782407811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109.1747251905054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104.47342123493341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99.974565775055908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95.669440933067847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91.549704242170208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87.607372480545649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83.834806201479111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80.224694929645068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76.770042994875709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73.46415597595761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70.300627728189113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67.273327969558963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64.376390401491847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61.604201341140516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58.951388843196689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56.412812290140366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53.983552430756347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51.658901847613734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49.434355835037074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47.305603669891937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45.268520258269803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43.319158141884976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41.453739848693772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39.668650572912696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37.960431170251404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36.325771454786029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34.761503784484248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33.264596922951434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31.832150165503769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30.461387718185428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29.149653318837736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27.894405089796876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26.693210612245824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25.543742212675429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24.443772452320989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23.391169810833482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22.38389455582152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21.419994790259828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20.497602670105103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19.614930784789571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18.770268693578544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17.961979611079947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17.188497235483204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16.44832271338106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15.740021735292883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15.062221756261131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14.413609336135057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13.792927594387614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13.198973774533604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12.630596913429288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12.08669561093712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11.566215895633608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11.068149182424508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10.591530318109575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10.135435711109645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9.6989815417317153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9.2813220495040394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8.8816478942622403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8.4991845878107561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8.1331909931203406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2024-03-22T12:40:50Z</dcterms:modified>
</cp:coreProperties>
</file>